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IATE2 Export" r:id="rId3" sheetId="1"/>
  </sheets>
</workbook>
</file>

<file path=xl/sharedStrings.xml><?xml version="1.0" encoding="utf-8"?>
<sst xmlns="http://schemas.openxmlformats.org/spreadsheetml/2006/main" count="0" uniqueCount="0"/>
</file>

<file path=xl/styles.xml><?xml version="1.0" encoding="utf-8"?>
<styleSheet xmlns="http://schemas.openxmlformats.org/spreadsheetml/2006/main">
  <numFmts count="0"/>
  <fonts count="2">
    <font>
      <sz val="11.0"/>
      <color indexed="8"/>
      <name val="Calibri"/>
      <family val="2"/>
      <scheme val="minor"/>
    </font>
    <font>
      <name val="Calibri"/>
      <sz val="11.0"/>
      <u val="single"/>
      <color indexed="12"/>
    </font>
  </fonts>
  <fills count="4">
    <fill>
      <patternFill patternType="none"/>
    </fill>
    <fill>
      <patternFill patternType="darkGray"/>
    </fill>
    <fill>
      <patternFill patternType="none">
        <fgColor indexed="10"/>
      </patternFill>
    </fill>
    <fill>
      <patternFill patternType="solid">
        <fgColor indexed="10"/>
      </patternFill>
    </fill>
  </fills>
  <borders count="1">
    <border>
      <left/>
      <right/>
      <top/>
      <bottom/>
      <diagonal/>
    </border>
  </borders>
  <cellStyleXfs count="1">
    <xf numFmtId="0" fontId="0" fillId="0" borderId="0"/>
  </cellStyleXfs>
  <cellXfs count="4">
    <xf numFmtId="0" fontId="0" fillId="0" borderId="0" xfId="0"/>
    <xf numFmtId="0" fontId="1" fillId="0" borderId="0" xfId="0" applyFont="true"/>
    <xf numFmtId="0" fontId="0" fillId="0" borderId="0" xfId="0">
      <alignment wrapText="true"/>
    </xf>
    <xf numFmtId="0" fontId="0" fillId="3" borderId="0" xfId="0" applyFill="true"/>
  </cellXfs>
</styleSheet>
</file>

<file path=xl/_rels/workbook.xml.rels><?xml version="1.0" encoding="UTF-8" standalone="no"?><Relationships xmlns="http://schemas.openxmlformats.org/package/2006/relationships"><Relationship Id="rId1" Target="sharedStrings.xml" Type="http://schemas.openxmlformats.org/officeDocument/2006/relationships/sharedStrings"/><Relationship Id="rId2" Target="styles.xml" Type="http://schemas.openxmlformats.org/officeDocument/2006/relationships/styles"/><Relationship Id="rId3" Target="worksheets/sheet1.xml" Type="http://schemas.openxmlformats.org/officeDocument/2006/relationships/worksheet"/></Relationships>
</file>

<file path=xl/worksheets/sheet1.xml><?xml version="1.0" encoding="utf-8"?>
<worksheet xmlns="http://schemas.openxmlformats.org/spreadsheetml/2006/main">
  <dimension ref="A1"/>
  <sheetViews>
    <sheetView workbookViewId="0" tabSelected="true"/>
  </sheetViews>
  <sheetFormatPr defaultRowHeight="15.0"/>
  <sheetData>
    <row r="1">
      <c r="A1" t="inlineStr">
        <is>
          <t>E_ID</t>
        </is>
      </c>
      <c r="B1" t="inlineStr">
        <is>
          <t>E_DOMAINS</t>
        </is>
      </c>
      <c r="C1" t="inlineStr">
        <is>
          <t>E_FULL_DOMAINS</t>
        </is>
      </c>
      <c r="D1" t="inlineStr">
        <is>
          <t>E_PRIMARY_ENTRY</t>
        </is>
      </c>
      <c r="E1" t="inlineStr">
        <is>
          <t>E_LIFECYCLE</t>
        </is>
      </c>
      <c r="F1" t="inlineStr">
        <is>
          <t>BG</t>
        </is>
      </c>
      <c r="G1" t="inlineStr">
        <is>
          <t>RELIABILITY_BG</t>
        </is>
      </c>
      <c r="H1" t="inlineStr">
        <is>
          <t>EVALUATION_BG</t>
        </is>
      </c>
      <c r="I1" t="inlineStr">
        <is>
          <t>DEFINITION_BG</t>
        </is>
      </c>
      <c r="J1" t="inlineStr">
        <is>
          <t>CS</t>
        </is>
      </c>
      <c r="K1" t="inlineStr">
        <is>
          <t>RELIABILITY_CS</t>
        </is>
      </c>
      <c r="L1" t="inlineStr">
        <is>
          <t>EVALUATION_CS</t>
        </is>
      </c>
      <c r="M1" t="inlineStr">
        <is>
          <t>DEFINITION_CS</t>
        </is>
      </c>
      <c r="N1" t="inlineStr">
        <is>
          <t>DA</t>
        </is>
      </c>
      <c r="O1" t="inlineStr">
        <is>
          <t>RELIABILITY_DA</t>
        </is>
      </c>
      <c r="P1" t="inlineStr">
        <is>
          <t>EVALUATION_DA</t>
        </is>
      </c>
      <c r="Q1" t="inlineStr">
        <is>
          <t>DEFINITION_DA</t>
        </is>
      </c>
      <c r="R1" t="inlineStr">
        <is>
          <t>DE</t>
        </is>
      </c>
      <c r="S1" t="inlineStr">
        <is>
          <t>RELIABILITY_DE</t>
        </is>
      </c>
      <c r="T1" t="inlineStr">
        <is>
          <t>EVALUATION_DE</t>
        </is>
      </c>
      <c r="U1" t="inlineStr">
        <is>
          <t>DEFINITION_DE</t>
        </is>
      </c>
      <c r="V1" t="inlineStr">
        <is>
          <t>EL</t>
        </is>
      </c>
      <c r="W1" t="inlineStr">
        <is>
          <t>RELIABILITY_EL</t>
        </is>
      </c>
      <c r="X1" t="inlineStr">
        <is>
          <t>EVALUATION_EL</t>
        </is>
      </c>
      <c r="Y1" t="inlineStr">
        <is>
          <t>DEFINITION_EL</t>
        </is>
      </c>
      <c r="Z1" t="inlineStr">
        <is>
          <t>EN</t>
        </is>
      </c>
      <c r="AA1" t="inlineStr">
        <is>
          <t>RELIABILITY_EN</t>
        </is>
      </c>
      <c r="AB1" t="inlineStr">
        <is>
          <t>EVALUATION_EN</t>
        </is>
      </c>
      <c r="AC1" t="inlineStr">
        <is>
          <t>DEFINITION_EN</t>
        </is>
      </c>
      <c r="AD1" t="inlineStr">
        <is>
          <t>ES</t>
        </is>
      </c>
      <c r="AE1" t="inlineStr">
        <is>
          <t>RELIABILITY_ES</t>
        </is>
      </c>
      <c r="AF1" t="inlineStr">
        <is>
          <t>EVALUATION_ES</t>
        </is>
      </c>
      <c r="AG1" t="inlineStr">
        <is>
          <t>DEFINITION_ES</t>
        </is>
      </c>
      <c r="AH1" t="inlineStr">
        <is>
          <t>ET</t>
        </is>
      </c>
      <c r="AI1" t="inlineStr">
        <is>
          <t>RELIABILITY_ET</t>
        </is>
      </c>
      <c r="AJ1" t="inlineStr">
        <is>
          <t>EVALUATION_ET</t>
        </is>
      </c>
      <c r="AK1" t="inlineStr">
        <is>
          <t>DEFINITION_ET</t>
        </is>
      </c>
      <c r="AL1" t="inlineStr">
        <is>
          <t>FI</t>
        </is>
      </c>
      <c r="AM1" t="inlineStr">
        <is>
          <t>RELIABILITY_FI</t>
        </is>
      </c>
      <c r="AN1" t="inlineStr">
        <is>
          <t>EVALUATION_FI</t>
        </is>
      </c>
      <c r="AO1" t="inlineStr">
        <is>
          <t>DEFINITION_FI</t>
        </is>
      </c>
      <c r="AP1" t="inlineStr">
        <is>
          <t>FR</t>
        </is>
      </c>
      <c r="AQ1" t="inlineStr">
        <is>
          <t>RELIABILITY_FR</t>
        </is>
      </c>
      <c r="AR1" t="inlineStr">
        <is>
          <t>EVALUATION_FR</t>
        </is>
      </c>
      <c r="AS1" t="inlineStr">
        <is>
          <t>DEFINITION_FR</t>
        </is>
      </c>
      <c r="AT1" t="inlineStr">
        <is>
          <t>GA</t>
        </is>
      </c>
      <c r="AU1" t="inlineStr">
        <is>
          <t>RELIABILITY_GA</t>
        </is>
      </c>
      <c r="AV1" t="inlineStr">
        <is>
          <t>EVALUATION_GA</t>
        </is>
      </c>
      <c r="AW1" t="inlineStr">
        <is>
          <t>DEFINITION_GA</t>
        </is>
      </c>
      <c r="AX1" t="inlineStr">
        <is>
          <t>HR</t>
        </is>
      </c>
      <c r="AY1" t="inlineStr">
        <is>
          <t>RELIABILITY_HR</t>
        </is>
      </c>
      <c r="AZ1" t="inlineStr">
        <is>
          <t>EVALUATION_HR</t>
        </is>
      </c>
      <c r="BA1" t="inlineStr">
        <is>
          <t>DEFINITION_HR</t>
        </is>
      </c>
      <c r="BB1" t="inlineStr">
        <is>
          <t>HU</t>
        </is>
      </c>
      <c r="BC1" t="inlineStr">
        <is>
          <t>RELIABILITY_HU</t>
        </is>
      </c>
      <c r="BD1" t="inlineStr">
        <is>
          <t>EVALUATION_HU</t>
        </is>
      </c>
      <c r="BE1" t="inlineStr">
        <is>
          <t>DEFINITION_HU</t>
        </is>
      </c>
      <c r="BF1" t="inlineStr">
        <is>
          <t>IT</t>
        </is>
      </c>
      <c r="BG1" t="inlineStr">
        <is>
          <t>RELIABILITY_IT</t>
        </is>
      </c>
      <c r="BH1" t="inlineStr">
        <is>
          <t>EVALUATION_IT</t>
        </is>
      </c>
      <c r="BI1" t="inlineStr">
        <is>
          <t>DEFINITION_IT</t>
        </is>
      </c>
      <c r="BJ1" t="inlineStr">
        <is>
          <t>LT</t>
        </is>
      </c>
      <c r="BK1" t="inlineStr">
        <is>
          <t>RELIABILITY_LT</t>
        </is>
      </c>
      <c r="BL1" t="inlineStr">
        <is>
          <t>EVALUATION_LT</t>
        </is>
      </c>
      <c r="BM1" t="inlineStr">
        <is>
          <t>DEFINITION_LT</t>
        </is>
      </c>
      <c r="BN1" t="inlineStr">
        <is>
          <t>LV</t>
        </is>
      </c>
      <c r="BO1" t="inlineStr">
        <is>
          <t>RELIABILITY_LV</t>
        </is>
      </c>
      <c r="BP1" t="inlineStr">
        <is>
          <t>EVALUATION_LV</t>
        </is>
      </c>
      <c r="BQ1" t="inlineStr">
        <is>
          <t>DEFINITION_LV</t>
        </is>
      </c>
      <c r="BR1" t="inlineStr">
        <is>
          <t>MT</t>
        </is>
      </c>
      <c r="BS1" t="inlineStr">
        <is>
          <t>RELIABILITY_MT</t>
        </is>
      </c>
      <c r="BT1" t="inlineStr">
        <is>
          <t>EVALUATION_MT</t>
        </is>
      </c>
      <c r="BU1" t="inlineStr">
        <is>
          <t>DEFINITION_MT</t>
        </is>
      </c>
      <c r="BV1" t="inlineStr">
        <is>
          <t>NL</t>
        </is>
      </c>
      <c r="BW1" t="inlineStr">
        <is>
          <t>RELIABILITY_NL</t>
        </is>
      </c>
      <c r="BX1" t="inlineStr">
        <is>
          <t>EVALUATION_NL</t>
        </is>
      </c>
      <c r="BY1" t="inlineStr">
        <is>
          <t>DEFINITION_NL</t>
        </is>
      </c>
      <c r="BZ1" t="inlineStr">
        <is>
          <t>PL</t>
        </is>
      </c>
      <c r="CA1" t="inlineStr">
        <is>
          <t>RELIABILITY_PL</t>
        </is>
      </c>
      <c r="CB1" t="inlineStr">
        <is>
          <t>EVALUATION_PL</t>
        </is>
      </c>
      <c r="CC1" t="inlineStr">
        <is>
          <t>DEFINITION_PL</t>
        </is>
      </c>
      <c r="CD1" t="inlineStr">
        <is>
          <t>PT</t>
        </is>
      </c>
      <c r="CE1" t="inlineStr">
        <is>
          <t>RELIABILITY_PT</t>
        </is>
      </c>
      <c r="CF1" t="inlineStr">
        <is>
          <t>EVALUATION_PT</t>
        </is>
      </c>
      <c r="CG1" t="inlineStr">
        <is>
          <t>DEFINITION_PT</t>
        </is>
      </c>
      <c r="CH1" t="inlineStr">
        <is>
          <t>RO</t>
        </is>
      </c>
      <c r="CI1" t="inlineStr">
        <is>
          <t>RELIABILITY_RO</t>
        </is>
      </c>
      <c r="CJ1" t="inlineStr">
        <is>
          <t>EVALUATION_RO</t>
        </is>
      </c>
      <c r="CK1" t="inlineStr">
        <is>
          <t>DEFINITION_RO</t>
        </is>
      </c>
      <c r="CL1" t="inlineStr">
        <is>
          <t>SK</t>
        </is>
      </c>
      <c r="CM1" t="inlineStr">
        <is>
          <t>RELIABILITY_SK</t>
        </is>
      </c>
      <c r="CN1" t="inlineStr">
        <is>
          <t>EVALUATION_SK</t>
        </is>
      </c>
      <c r="CO1" t="inlineStr">
        <is>
          <t>DEFINITION_SK</t>
        </is>
      </c>
      <c r="CP1" t="inlineStr">
        <is>
          <t>SL</t>
        </is>
      </c>
      <c r="CQ1" t="inlineStr">
        <is>
          <t>RELIABILITY_SL</t>
        </is>
      </c>
      <c r="CR1" t="inlineStr">
        <is>
          <t>EVALUATION_SL</t>
        </is>
      </c>
      <c r="CS1" t="inlineStr">
        <is>
          <t>DEFINITION_SL</t>
        </is>
      </c>
      <c r="CT1" t="inlineStr">
        <is>
          <t>SV</t>
        </is>
      </c>
      <c r="CU1" t="inlineStr">
        <is>
          <t>RELIABILITY_SV</t>
        </is>
      </c>
      <c r="CV1" t="inlineStr">
        <is>
          <t>EVALUATION_SV</t>
        </is>
      </c>
      <c r="CW1" t="inlineStr">
        <is>
          <t>DEFINITION_SV</t>
        </is>
      </c>
    </row>
    <row r="2">
      <c r="A2" s="1" t="str">
        <f>HYPERLINK("https://iate.europa.eu/entry/result/3561897/all", "3561897")</f>
        <v>3561897</v>
      </c>
      <c r="B2" t="inlineStr">
        <is>
          <t>FINANCE</t>
        </is>
      </c>
      <c r="C2" t="inlineStr">
        <is>
          <t>FINANCE|financial institutions and credit|financial institution</t>
        </is>
      </c>
      <c r="D2" t="inlineStr">
        <is>
          <t>yes</t>
        </is>
      </c>
      <c r="E2" t="inlineStr">
        <is>
          <t/>
        </is>
      </c>
      <c r="F2" s="2" t="inlineStr">
        <is>
          <t>глобална системно значима институция|
Г-СЗИ</t>
        </is>
      </c>
      <c r="G2" s="2" t="inlineStr">
        <is>
          <t>3|
3</t>
        </is>
      </c>
      <c r="H2" s="2" t="inlineStr">
        <is>
          <t xml:space="preserve">|
</t>
        </is>
      </c>
      <c r="I2" t="inlineStr">
        <is>
          <t/>
        </is>
      </c>
      <c r="J2" s="2" t="inlineStr">
        <is>
          <t>globální systémově významná instituce|
instituce G-SVI|
G-SVI</t>
        </is>
      </c>
      <c r="K2" s="2" t="inlineStr">
        <is>
          <t>3|
3|
3</t>
        </is>
      </c>
      <c r="L2" s="2" t="inlineStr">
        <is>
          <t xml:space="preserve">|
|
</t>
        </is>
      </c>
      <c r="M2" t="inlineStr">
        <is>
          <t/>
        </is>
      </c>
      <c r="N2" s="2" t="inlineStr">
        <is>
          <t>globalt systemisk vigtigt institut|
G-SII</t>
        </is>
      </c>
      <c r="O2" s="2" t="inlineStr">
        <is>
          <t>3|
3</t>
        </is>
      </c>
      <c r="P2" s="2" t="inlineStr">
        <is>
          <t xml:space="preserve">|
</t>
        </is>
      </c>
      <c r="Q2" t="inlineStr">
        <is>
          <t>institut, der af den kompetente myndighed er udpeget som et globalt systemisk vigtigt institut på grundlag af bl.a. koncernens størrelse, sammenkobling med det finansielle system og kompleksitet, grænseoverskridende virksomhed</t>
        </is>
      </c>
      <c r="R2" s="2" t="inlineStr">
        <is>
          <t>global systemrelevantes Institut|
G-SRI</t>
        </is>
      </c>
      <c r="S2" s="2" t="inlineStr">
        <is>
          <t>3|
3</t>
        </is>
      </c>
      <c r="T2" s="2" t="inlineStr">
        <is>
          <t xml:space="preserve">|
</t>
        </is>
      </c>
      <c r="U2" t="inlineStr">
        <is>
          <t/>
        </is>
      </c>
      <c r="V2" s="2" t="inlineStr">
        <is>
          <t>παγκόσμιο συστημικώς σημαντικό ίδρυμα|
G-SII</t>
        </is>
      </c>
      <c r="W2" s="2" t="inlineStr">
        <is>
          <t>3|
3</t>
        </is>
      </c>
      <c r="X2" s="2" t="inlineStr">
        <is>
          <t xml:space="preserve">|
</t>
        </is>
      </c>
      <c r="Y2" t="inlineStr">
        <is>
          <t/>
        </is>
      </c>
      <c r="Z2" s="2" t="inlineStr">
        <is>
          <t>global systemically important institution|
G-SII|
GSII</t>
        </is>
      </c>
      <c r="AA2" s="2" t="inlineStr">
        <is>
          <t>3|
3|
1</t>
        </is>
      </c>
      <c r="AB2" s="2" t="inlineStr">
        <is>
          <t xml:space="preserve">|
|
</t>
        </is>
      </c>
      <c r="AC2" t="inlineStr">
        <is>
          <t>banking group or similar institution which has been identified, by an authority in a Member State in which it is authorised to operate, as being in the top category in terms of the impact its failure would have on the international financial system</t>
        </is>
      </c>
      <c r="AD2" s="2" t="inlineStr">
        <is>
          <t>entidad de importancia sistémica mundial|
EISM</t>
        </is>
      </c>
      <c r="AE2" s="2" t="inlineStr">
        <is>
          <t>3|
3</t>
        </is>
      </c>
      <c r="AF2" s="2" t="inlineStr">
        <is>
          <t xml:space="preserve">|
</t>
        </is>
      </c>
      <c r="AG2" t="inlineStr">
        <is>
          <t>Entidad
del sector financiero de gran tamaño y extenso ámbito de actividad que mantiene estrechas interrelaciones con otras entidades del resto del mundo, y cuya
quiebra o mal funcionamiento puede generar un riesgo sistémico en todo el mundo.</t>
        </is>
      </c>
      <c r="AH2" s="2" t="inlineStr">
        <is>
          <t>globaalne süsteemselt oluline ettevõtja</t>
        </is>
      </c>
      <c r="AI2" s="2" t="inlineStr">
        <is>
          <t>3</t>
        </is>
      </c>
      <c r="AJ2" s="2" t="inlineStr">
        <is>
          <t/>
        </is>
      </c>
      <c r="AK2" t="inlineStr">
        <is>
          <t/>
        </is>
      </c>
      <c r="AL2" s="2" t="inlineStr">
        <is>
          <t>maailmanlaajuinen järjestelmän kannalta merkittävä laitos|
maailmanlaajuinen rahoitusjärjestelmän kannalta merkittävä luottolaitos|
G-SII-laitos|
G-SII</t>
        </is>
      </c>
      <c r="AM2" s="2" t="inlineStr">
        <is>
          <t>3|
3|
3|
3</t>
        </is>
      </c>
      <c r="AN2" s="2" t="inlineStr">
        <is>
          <t xml:space="preserve">|
|
|
</t>
        </is>
      </c>
      <c r="AO2" t="inlineStr">
        <is>
          <t/>
        </is>
      </c>
      <c r="AP2" s="2" t="inlineStr">
        <is>
          <t>établissement d'importance systémique mondiale|
EISm</t>
        </is>
      </c>
      <c r="AQ2" s="2" t="inlineStr">
        <is>
          <t>3|
3</t>
        </is>
      </c>
      <c r="AR2" s="2" t="inlineStr">
        <is>
          <t xml:space="preserve">|
</t>
        </is>
      </c>
      <c r="AS2" t="inlineStr">
        <is>
          <t>groupe bancaire ou établissement analogue défini par une autorité d'un État membre, dans lequel il est agréé, comme revêtant une importance telle que sa faillite aurait des répercussions sur le système financier international</t>
        </is>
      </c>
      <c r="AT2" s="2" t="inlineStr">
        <is>
          <t>G-SII|
institiúid dhomhanda a bhfuil tábhacht shistéamach léi</t>
        </is>
      </c>
      <c r="AU2" s="2" t="inlineStr">
        <is>
          <t>3|
3</t>
        </is>
      </c>
      <c r="AV2" s="2" t="inlineStr">
        <is>
          <t xml:space="preserve">|
</t>
        </is>
      </c>
      <c r="AW2" t="inlineStr">
        <is>
          <t/>
        </is>
      </c>
      <c r="AX2" s="2" t="inlineStr">
        <is>
          <t>globalna sistemski važna institucija|
GSV institucija</t>
        </is>
      </c>
      <c r="AY2" s="2" t="inlineStr">
        <is>
          <t>3|
3</t>
        </is>
      </c>
      <c r="AZ2" s="2" t="inlineStr">
        <is>
          <t xml:space="preserve">|
</t>
        </is>
      </c>
      <c r="BA2" t="inlineStr">
        <is>
          <t/>
        </is>
      </c>
      <c r="BB2" s="2" t="inlineStr">
        <is>
          <t>globálisan rendszerszinten jelentős intézmény</t>
        </is>
      </c>
      <c r="BC2" s="2" t="inlineStr">
        <is>
          <t>3</t>
        </is>
      </c>
      <c r="BD2" s="2" t="inlineStr">
        <is>
          <t/>
        </is>
      </c>
      <c r="BE2" t="inlineStr">
        <is>
          <t>a 2013/36/EU irányelv 131. cikke (1) és (2) bekezdésének megfelelően azonosított globálisan rendszerszinten jelentős intézmény</t>
        </is>
      </c>
      <c r="BF2" s="2" t="inlineStr">
        <is>
          <t>ente a rilevanza sistemica a livello globale|
G-SII</t>
        </is>
      </c>
      <c r="BG2" s="2" t="inlineStr">
        <is>
          <t>3|
3</t>
        </is>
      </c>
      <c r="BH2" s="2" t="inlineStr">
        <is>
          <t xml:space="preserve">|
</t>
        </is>
      </c>
      <c r="BI2" t="inlineStr">
        <is>
          <t>ente creditizio che presenta un rischio sistemico globale rilevato a livello di Stati membri e di Unione secondo parametri uniformi</t>
        </is>
      </c>
      <c r="BJ2" s="2" t="inlineStr">
        <is>
          <t>pasaulinės sisteminės svarbos įstaiga|
G-SII</t>
        </is>
      </c>
      <c r="BK2" s="2" t="inlineStr">
        <is>
          <t>3|
3</t>
        </is>
      </c>
      <c r="BL2" s="2" t="inlineStr">
        <is>
          <t xml:space="preserve">|
</t>
        </is>
      </c>
      <c r="BM2" t="inlineStr">
        <is>
          <t>valstybės narės institucijos konsoliduotai nustatyta įstaiga, kuri yra įstaiga arba ES patronuojančioji įstaiga, ES patronuojančioji finansų kontroliuojančioji bendrovė, ES patronuojančioji mišrią veiklą vykdanti finansų kontroliuojančioji bendrovė</t>
        </is>
      </c>
      <c r="BN2" s="2" t="inlineStr">
        <is>
          <t>globāla sistēmiski nozīmīga iestāde|
G-SNI</t>
        </is>
      </c>
      <c r="BO2" s="2" t="inlineStr">
        <is>
          <t>3|
3</t>
        </is>
      </c>
      <c r="BP2" s="2" t="inlineStr">
        <is>
          <t xml:space="preserve">|
</t>
        </is>
      </c>
      <c r="BQ2" t="inlineStr">
        <is>
          <t/>
        </is>
      </c>
      <c r="BR2" s="2" t="inlineStr">
        <is>
          <t>istituzzjoni globali sistemikament importanti|
G-SII|
istituzzjoni globali ta' importanza sistemika</t>
        </is>
      </c>
      <c r="BS2" s="2" t="inlineStr">
        <is>
          <t>3|
3|
2</t>
        </is>
      </c>
      <c r="BT2" s="2" t="inlineStr">
        <is>
          <t xml:space="preserve">|
|
</t>
        </is>
      </c>
      <c r="BU2" t="inlineStr">
        <is>
          <t>istituzzjoni identifikata minn awtorità kompetenti (li min-naħa tagħha tkun ġiet nominata fil-ġuriżdizzjoni tagħha mill-Istat Membru) bħal pereż. istituzzjoni omm tal-UE, kumpanija azzjonarja finanzjarja omm tal-UE, jew kumpanija azzjonarja finanzjarja mħallta omm tal-UE, li ta' kull sena tippreżenta lill-Kummissjoni, il-qligħ jew it-telf qabel it-taxxa, it-taxxa fuq il-qligħ jew fuq it-telf u s-sussidji pubbliċi riċevuti</t>
        </is>
      </c>
      <c r="BV2" s="2" t="inlineStr">
        <is>
          <t>mondiaal systeemrelevante instelling|
MSI</t>
        </is>
      </c>
      <c r="BW2" s="2" t="inlineStr">
        <is>
          <t>3|
3</t>
        </is>
      </c>
      <c r="BX2" s="2" t="inlineStr">
        <is>
          <t xml:space="preserve">|
</t>
        </is>
      </c>
      <c r="BY2" t="inlineStr">
        <is>
          <t/>
        </is>
      </c>
      <c r="BZ2" s="2" t="inlineStr">
        <is>
          <t>globalna instytucja o znaczeniu systemowym</t>
        </is>
      </c>
      <c r="CA2" s="2" t="inlineStr">
        <is>
          <t>3</t>
        </is>
      </c>
      <c r="CB2" s="2" t="inlineStr">
        <is>
          <t/>
        </is>
      </c>
      <c r="CC2" t="inlineStr">
        <is>
          <t/>
        </is>
      </c>
      <c r="CD2" s="2" t="inlineStr">
        <is>
          <t>instituição de importância sistémica global|
G-SII</t>
        </is>
      </c>
      <c r="CE2" s="2" t="inlineStr">
        <is>
          <t>3|
3</t>
        </is>
      </c>
      <c r="CF2" s="2" t="inlineStr">
        <is>
          <t xml:space="preserve">|
</t>
        </is>
      </c>
      <c r="CG2" t="inlineStr">
        <is>
          <t>Banco ou outra instituição semelhante que foi identificado, por uma autoridade de um Estado-Membro, como pertencendo à categoria que representa o maior grau de risco para o sistema financeiro mundial em caso de insolvência.</t>
        </is>
      </c>
      <c r="CH2" s="2" t="inlineStr">
        <is>
          <t>instituție de importanță sistemică globală|
G-SII</t>
        </is>
      </c>
      <c r="CI2" s="2" t="inlineStr">
        <is>
          <t>3|
3</t>
        </is>
      </c>
      <c r="CJ2" s="2" t="inlineStr">
        <is>
          <t xml:space="preserve">|
</t>
        </is>
      </c>
      <c r="CK2" t="inlineStr">
        <is>
          <t>în baza prevederilor CRD IV, instituții pe care statele membre au obligația de a le desemna pe bază consolidată, aplicând următoarele criterii: 
&lt;br&gt;(a) dimensiunea grupului; 
&lt;br&gt;(b) interconectarea grupului cu sistemul financiar; 
&lt;br&gt;(c) posibilitatea de substituire a serviciilor sau a infrastructurii financiare furnizate de grup; 
&lt;br&gt;(d) complexitatea grupului; 
&lt;br&gt;(e) activitatea transfrontalieră a grupului, inclusiv activitatea transfrontalieră între statele membre și între statele membre și o țară terță 
&lt;br&gt;din perspectiva impactului preconizat pe care dificultățile acestor instituții l-ar avea asupra pieței financiare globale</t>
        </is>
      </c>
      <c r="CL2" s="2" t="inlineStr">
        <is>
          <t>globálna systémovo významná inštitúcia|
G-SII</t>
        </is>
      </c>
      <c r="CM2" s="2" t="inlineStr">
        <is>
          <t>3|
3</t>
        </is>
      </c>
      <c r="CN2" s="2" t="inlineStr">
        <is>
          <t xml:space="preserve">|
</t>
        </is>
      </c>
      <c r="CO2" t="inlineStr">
        <is>
          <t>finančná inštitúcia, ktorej postavenie je dôležité pre globálny finančný systém</t>
        </is>
      </c>
      <c r="CP2" s="2" t="inlineStr">
        <is>
          <t>globalna sistemsko pomembna institucija|
GSPI</t>
        </is>
      </c>
      <c r="CQ2" s="2" t="inlineStr">
        <is>
          <t>3|
3</t>
        </is>
      </c>
      <c r="CR2" s="2" t="inlineStr">
        <is>
          <t xml:space="preserve">|
</t>
        </is>
      </c>
      <c r="CS2" t="inlineStr">
        <is>
          <t/>
        </is>
      </c>
      <c r="CT2" s="2" t="inlineStr">
        <is>
          <t>globalt systemviktigt institut|
G-SII</t>
        </is>
      </c>
      <c r="CU2" s="2" t="inlineStr">
        <is>
          <t>3|
3</t>
        </is>
      </c>
      <c r="CV2" s="2" t="inlineStr">
        <is>
          <t xml:space="preserve">|
</t>
        </is>
      </c>
      <c r="CW2" t="inlineStr">
        <is>
          <t/>
        </is>
      </c>
    </row>
    <row r="3">
      <c r="A3" s="1" t="str">
        <f>HYPERLINK("https://iate.europa.eu/entry/result/3577043/all", "3577043")</f>
        <v>3577043</v>
      </c>
      <c r="B3" t="inlineStr">
        <is>
          <t>INTERNATIONAL RELATIONS;EUROPEAN UNION</t>
        </is>
      </c>
      <c r="C3" t="inlineStr">
        <is>
          <t>INTERNATIONAL RELATIONS|cooperation policy;EUROPEAN UNION|EU finance|EU financing</t>
        </is>
      </c>
      <c r="D3" t="inlineStr">
        <is>
          <t>yes</t>
        </is>
      </c>
      <c r="E3" t="inlineStr">
        <is>
          <t/>
        </is>
      </c>
      <c r="F3" s="2" t="inlineStr">
        <is>
          <t>Инструмент за съседство, сътрудничество за развитие и международно сътрудничество – Глобална Европа|
ИССРМС|
ИССРМС – Глобална Европа</t>
        </is>
      </c>
      <c r="G3" s="2" t="inlineStr">
        <is>
          <t>3|
3|
3</t>
        </is>
      </c>
      <c r="H3" s="2" t="inlineStr">
        <is>
          <t xml:space="preserve">|
|
</t>
        </is>
      </c>
      <c r="I3" t="inlineStr">
        <is>
          <t/>
        </is>
      </c>
      <c r="J3" s="2" t="inlineStr">
        <is>
          <t>Nástroj pro sousedství a rozvojovou a mezinárodní spolupráci – Globální Evropa|
NDICI – Globální Evropa</t>
        </is>
      </c>
      <c r="K3" s="2" t="inlineStr">
        <is>
          <t>3|
3</t>
        </is>
      </c>
      <c r="L3" s="2" t="inlineStr">
        <is>
          <t xml:space="preserve">|
</t>
        </is>
      </c>
      <c r="M3" t="inlineStr">
        <is>
          <t>program EU na období 2021–2027, jehož cílem je spolupráce se zeměmi sousedícími s EU a dalšími třetími zeměmi</t>
        </is>
      </c>
      <c r="N3" s="2" t="inlineStr">
        <is>
          <t>instrumentet for naboskab, udviklingssamarbejde og internationalt samarbejde – et globalt Europa|
NDICI — et globalt Europa</t>
        </is>
      </c>
      <c r="O3" s="2" t="inlineStr">
        <is>
          <t>3|
3</t>
        </is>
      </c>
      <c r="P3" s="2" t="inlineStr">
        <is>
          <t xml:space="preserve">|
</t>
        </is>
      </c>
      <c r="Q3" t="inlineStr">
        <is>
          <t>program, der samler flere instrumenter inden for EU's eksterne samarbejde i et enkelt instrument</t>
        </is>
      </c>
      <c r="R3" s="2" t="inlineStr">
        <is>
          <t>Instrument für Nachbarschaft, Entwicklungszusammenarbeit und internationale Zusammenarbeit – Europa in der Welt|
Instrument „NDICI/Europa in der Welt“|
NDICI/Europa in der Welt</t>
        </is>
      </c>
      <c r="S3" s="2" t="inlineStr">
        <is>
          <t>3|
3|
3</t>
        </is>
      </c>
      <c r="T3" s="2" t="inlineStr">
        <is>
          <t xml:space="preserve">|
|
</t>
        </is>
      </c>
      <c r="U3" t="inlineStr">
        <is>
          <t>Instrument, mit dem die EU Partnerländer bei dem politischen und wirtschaftlichen Wandel hin zu nachhaltiger Entwicklung, Stabilisierung und Konsolidierung der Demokratie und zur Überwindung der Armut unterstützt</t>
        </is>
      </c>
      <c r="V3" s="2" t="inlineStr">
        <is>
          <t>Μηχανισμός Γειτονίας, Ανάπτυξης και Διεθνούς Συνεργασίας – Παγκόσμια Ευρώπη|
NDICI-Global Europe</t>
        </is>
      </c>
      <c r="W3" s="2" t="inlineStr">
        <is>
          <t>3|
3</t>
        </is>
      </c>
      <c r="X3" s="2" t="inlineStr">
        <is>
          <t xml:space="preserve">|
</t>
        </is>
      </c>
      <c r="Y3" t="inlineStr">
        <is>
          <t>πρόγραμμα της Ένωσης, προτεινόμενο στο πλαίσιο του πολυετούς δημοσιονομικού πλαισίου 2021-2027, για την ενσωμάτωση διαφόρων μέσων εξωτερικής δράσης της ΕΕ σε ένα ευρύτερο μέσο</t>
        </is>
      </c>
      <c r="Z3" s="2" t="inlineStr">
        <is>
          <t>Neighbourhood, Development and International Cooperation Instrument – Global Europe|
NDICI-Global Europe|
Neighbourhood, Development and International Cooperation Instrument|
NDICI|
Global Europe|
Global Europe programme|
NDICI/Global Europe|
NDICI-GE</t>
        </is>
      </c>
      <c r="AA3" s="2" t="inlineStr">
        <is>
          <t>3|
3|
3|
3|
3|
3|
1|
1</t>
        </is>
      </c>
      <c r="AB3" s="2" t="inlineStr">
        <is>
          <t xml:space="preserve">|
|
obsolete|
obsolete|
|
|
|
</t>
        </is>
      </c>
      <c r="AC3" t="inlineStr">
        <is>
          <t>EU programme established for the period of the 2021–2027 &lt;a href="https://iate.europa.eu/entry/result/930627/en" target="_blank"&gt;multiannual financial framework&lt;/a&gt; to uphold and promote the Union’s values, principles and fundamental interests worldwide, streamlining several of the EU external action instruments into one broad instrument</t>
        </is>
      </c>
      <c r="AD3" s="2" t="inlineStr">
        <is>
          <t>Instrumento de Vecindad, Cooperación al Desarrollo y Cooperación Internacional - Europa Global|
IVCDCI</t>
        </is>
      </c>
      <c r="AE3" s="2" t="inlineStr">
        <is>
          <t>3|
3</t>
        </is>
      </c>
      <c r="AF3" s="2" t="inlineStr">
        <is>
          <t xml:space="preserve">|
</t>
        </is>
      </c>
      <c r="AG3" t="inlineStr">
        <is>
          <t>Programa de la Unión, dentro del marco financiero plurianual 2021-2027, que racionaliza varios instrumentos de acción exterior en un único gran instrumento.</t>
        </is>
      </c>
      <c r="AH3" s="2" t="inlineStr">
        <is>
          <t>naabruspiirkonna, arengu- ja rahvusvahelise koostöö instrument „Globaalne Euroopa“|
naabruspoliitika, arengu- ja rahvusvahelise koostöö instrument „Globaalne Euroopa“</t>
        </is>
      </c>
      <c r="AI3" s="2" t="inlineStr">
        <is>
          <t>3|
2</t>
        </is>
      </c>
      <c r="AJ3" s="2" t="inlineStr">
        <is>
          <t xml:space="preserve">preferred|
</t>
        </is>
      </c>
      <c r="AK3" t="inlineStr">
        <is>
          <t>&lt;i&gt;mitmeaastase finantsraamistiku&lt;/i&gt; &lt;a href="/entry/result/930627/all" id="ENTRY_TO_ENTRY_CONVERTER" target="_blank"&gt;IATE:930627&lt;/a&gt; kohane liidu programm aastateks 2021-2027, millega koondatakse mitu ELi välistegevuse instrumenti üheks instrumendiks</t>
        </is>
      </c>
      <c r="AL3" s="2" t="inlineStr">
        <is>
          <t>naapuruus-, kehitys- ja kansainvälisen yhteistyön väline – Globaali Eurooppa|
NDICI – Globaali Eurooppa</t>
        </is>
      </c>
      <c r="AM3" s="2" t="inlineStr">
        <is>
          <t>3|
3</t>
        </is>
      </c>
      <c r="AN3" s="2" t="inlineStr">
        <is>
          <t xml:space="preserve">|
</t>
        </is>
      </c>
      <c r="AO3" t="inlineStr">
        <is>
          <t>monivuotisen rahoituskehyksen 2021–2027 yhteydessä ehdotettu EU:n ohjelma, joka kokoaa useita EU:n ulkoisen toiminnan rahoitusvälineitä yhdeksi laajaksi välineeksi</t>
        </is>
      </c>
      <c r="AP3" s="2" t="inlineStr">
        <is>
          <t>instrument de voisinage, de coopération au développement et de coopération internationale — Europe dans le monde|
IVCDCI - Europe dans le monde</t>
        </is>
      </c>
      <c r="AQ3" s="2" t="inlineStr">
        <is>
          <t>3|
3</t>
        </is>
      </c>
      <c r="AR3" s="2" t="inlineStr">
        <is>
          <t xml:space="preserve">|
</t>
        </is>
      </c>
      <c r="AS3" t="inlineStr">
        <is>
          <t>instrument destiné à défendre et à promouvoir les valeurs et les intérêts de l'Union à travers le monde adopté dans le contexte du cadre financier pluriannuel 2021-2027, qui regroupe en seul instrument plusieurs instruments antérieurs d'aide au développement et de financement de l'action extérieure de l'Union</t>
        </is>
      </c>
      <c r="AT3" s="2" t="inlineStr">
        <is>
          <t>an Ionstraim um Chomharsanacht, Forbairt agus Comhar Idirnáisiúnta|
an Ionstraim maidir leis an gComharsanacht, an Fhorbairt agus an Comhar Idirnáisiúnta|
ICFCI</t>
        </is>
      </c>
      <c r="AU3" s="2" t="inlineStr">
        <is>
          <t>3|
3|
3</t>
        </is>
      </c>
      <c r="AV3" s="2" t="inlineStr">
        <is>
          <t xml:space="preserve">preferred|
|
</t>
        </is>
      </c>
      <c r="AW3" t="inlineStr">
        <is>
          <t/>
        </is>
      </c>
      <c r="AX3" s="2" t="inlineStr">
        <is>
          <t>Instrument za susjedstvo, razvoj i međunarodnu suradnju - Globalna Europa</t>
        </is>
      </c>
      <c r="AY3" s="2" t="inlineStr">
        <is>
          <t>3</t>
        </is>
      </c>
      <c r="AZ3" s="2" t="inlineStr">
        <is>
          <t/>
        </is>
      </c>
      <c r="BA3" t="inlineStr">
        <is>
          <t/>
        </is>
      </c>
      <c r="BB3" s="2" t="inlineStr">
        <is>
          <t>Szomszédsági, Fejlesztési és Nemzetközi Együttműködési Eszköz (Globális Európa)|
Szomszédsági, Fejlesztési és Nemzetközi Együttműködési Eszköz – Globális Európa|
Szomszédsági, Fejlesztési és Nemzetközi Együttműködési Eszköz|
NDICI|
NDICI - Globális Európa</t>
        </is>
      </c>
      <c r="BC3" s="2" t="inlineStr">
        <is>
          <t>3|
3|
3|
3|
2</t>
        </is>
      </c>
      <c r="BD3" s="2" t="inlineStr">
        <is>
          <t xml:space="preserve">preferred|
|
|
|
</t>
        </is>
      </c>
      <c r="BE3" t="inlineStr">
        <is>
          <t/>
        </is>
      </c>
      <c r="BF3" s="2" t="inlineStr">
        <is>
          <t>strumento di vicinato, cooperazione allo sviluppo e cooperazione internazionale – Europa globale|
NDICI-Europa globale|
strumento di vicinato, cooperazione allo sviluppo e cooperazione internazionale|
NDICI</t>
        </is>
      </c>
      <c r="BG3" s="2" t="inlineStr">
        <is>
          <t>3|
3|
3|
3</t>
        </is>
      </c>
      <c r="BH3" s="2" t="inlineStr">
        <is>
          <t xml:space="preserve">|
|
|
</t>
        </is>
      </c>
      <c r="BI3" t="inlineStr">
        <is>
          <t>programma che consente all’UE di proiettare i suoi interessi, valori e politiche oltre i suoi confini sostenendo i partner dell’UE nelle loro trasformazioni politiche ed economiche verso uno sviluppo sostenibile, nel processo di stabilizzazione, nel consolidamento della democrazia e nel superamento della povertà e, nell’ambito della politica di vicinato, e favorendo la progressiva integrazione economica nel mercato unico dell’Unione dei paesi vicini che hanno scelto questa strada e il loro allineamento alle norme e agli standard dell’UE</t>
        </is>
      </c>
      <c r="BJ3" s="2" t="inlineStr">
        <is>
          <t>Kaimynystės, vystomojo ir tarptautinio bendradarbiavimo priemonė „Globali Europa“|
KVTBP „Globali Europa“</t>
        </is>
      </c>
      <c r="BK3" s="2" t="inlineStr">
        <is>
          <t>3|
3</t>
        </is>
      </c>
      <c r="BL3" s="2" t="inlineStr">
        <is>
          <t xml:space="preserve">|
</t>
        </is>
      </c>
      <c r="BM3" t="inlineStr">
        <is>
          <t>pagal 2021-2027 m. daugiametę finansinę programą pasiūlyta Sąjungos priemonė, kurios tikslas yra visame pasaulyje išsaugoti ir skatinti Sąjungos vertybes ir interesus siekiant Sąjungos išorės veiksmų tikslų ir laikantis jų principų; šia priemone kelios ES išorės veiksmų priemonės sujungiamos į vieną plataus masto priemonę</t>
        </is>
      </c>
      <c r="BN3" s="2" t="inlineStr">
        <is>
          <t>Kaimiņattiecību, attīstības sadarbības un starptautiskās sadarbības instruments "Eiropa pasaulē"|
&lt;i&gt;NDICI &lt;/i&gt;"Eiropa pasaulē"</t>
        </is>
      </c>
      <c r="BO3" s="2" t="inlineStr">
        <is>
          <t>3|
3</t>
        </is>
      </c>
      <c r="BP3" s="2" t="inlineStr">
        <is>
          <t xml:space="preserve">|
</t>
        </is>
      </c>
      <c r="BQ3" t="inlineStr">
        <is>
          <t>Savienības programma, kas ierosināta saistībā ar daudzgadu finanšu shēmu 2021.–2027. gadam un ļauj racionalizēt vairākus ES ārējās darbības instrumentus vienā plašā instrumentā</t>
        </is>
      </c>
      <c r="BR3" s="2" t="inlineStr">
        <is>
          <t>Strument ta' Viċinat, ta' Kooperazzjoni għall-Iżvilupp u ta' Kooperazzjoni Internazzjonali – Ewropa Globali|
NDICI-Ewropa Globali</t>
        </is>
      </c>
      <c r="BS3" s="2" t="inlineStr">
        <is>
          <t>3|
3</t>
        </is>
      </c>
      <c r="BT3" s="2" t="inlineStr">
        <is>
          <t xml:space="preserve">|
</t>
        </is>
      </c>
      <c r="BU3" t="inlineStr">
        <is>
          <t>programm tal-Unjoni, propost fil-kuntest tal-Qafas Finanzjarju Pluriennali 2021 - 2027, li jintegra diversi strumenti ta' azzjoni esterna tal-UE fi strument wieħed wiesa'</t>
        </is>
      </c>
      <c r="BV3" s="2" t="inlineStr">
        <is>
          <t>instrument voor nabuurschapsbeleid, ontwikkeling en internationale samenwerking – Europa in de wereld|
NDICI – Europa in de wereld</t>
        </is>
      </c>
      <c r="BW3" s="2" t="inlineStr">
        <is>
          <t>3|
3</t>
        </is>
      </c>
      <c r="BX3" s="2" t="inlineStr">
        <is>
          <t xml:space="preserve">|
</t>
        </is>
      </c>
      <c r="BY3" t="inlineStr">
        <is>
          <t>binnen het meerjarig financieel kader 2021-2027 voorgesteld programma van de Europese Unie waarin meerdere instrumenten voor het externe optreden van de EU worden samengevoegd in één breed instrument</t>
        </is>
      </c>
      <c r="BZ3" s="2" t="inlineStr">
        <is>
          <t>Instrument Sąsiedztwa oraz Współpracy Międzynarodowej i Rozwojowej – „Globalny wymiar Europy”|
ISWMR – „Globalny wymiar Europy”|
Globalny wymiar Europy|
program „Globalny wymiar Europy”</t>
        </is>
      </c>
      <c r="CA3" s="2" t="inlineStr">
        <is>
          <t>3|
3|
3|
3</t>
        </is>
      </c>
      <c r="CB3" s="2" t="inlineStr">
        <is>
          <t xml:space="preserve">|
|
|
</t>
        </is>
      </c>
      <c r="CC3" t="inlineStr">
        <is>
          <t>program Unii proponowany na lata 2021-2027, łączący kilka instrumentów działań zewnętrznych UE</t>
        </is>
      </c>
      <c r="CD3" s="2" t="inlineStr">
        <is>
          <t>Instrumento de Vizinhança, de Cooperação para o Desenvolvimento e de Cooperação Internacional – Europa Global|
IVCDCI – Europa Global|
IVCDCI</t>
        </is>
      </c>
      <c r="CE3" s="2" t="inlineStr">
        <is>
          <t>3|
3|
3</t>
        </is>
      </c>
      <c r="CF3" s="2" t="inlineStr">
        <is>
          <t xml:space="preserve">preferred|
|
</t>
        </is>
      </c>
      <c r="CG3" t="inlineStr">
        <is>
          <t>Principal instrumento de financiamento da ação externa da UE para o período de 2021-2027 que abrange a cooperação com todos os países terceiros.</t>
        </is>
      </c>
      <c r="CH3" s="2" t="inlineStr">
        <is>
          <t>Instrumentul de vecinătate, cooperare pentru dezvoltare și cooperare internațională – „Europa globală”|
IVCDCI – Europa globală</t>
        </is>
      </c>
      <c r="CI3" s="2" t="inlineStr">
        <is>
          <t>3|
3</t>
        </is>
      </c>
      <c r="CJ3" s="2" t="inlineStr">
        <is>
          <t xml:space="preserve">|
</t>
        </is>
      </c>
      <c r="CK3" t="inlineStr">
        <is>
          <t>program al UE, propus în contextul cadrului financiar multianual pentru perioada 2021-2027, care raționalizează mai multe instrumente de acțiune externă în vederea regrupării lor într-un
 singur instrument cuprinzător</t>
        </is>
      </c>
      <c r="CL3" s="2" t="inlineStr">
        <is>
          <t>Nástroj susedstva a rozvojovej a medzinárodnej spolupráce – Globálna Európa|
NDICI – Globálna Európa</t>
        </is>
      </c>
      <c r="CM3" s="2" t="inlineStr">
        <is>
          <t>3|
3</t>
        </is>
      </c>
      <c r="CN3" s="2" t="inlineStr">
        <is>
          <t xml:space="preserve">|
</t>
        </is>
      </c>
      <c r="CO3" t="inlineStr">
        <is>
          <t>program, ktorého všeobecným cieľom je podpora a presadzovanie hodnôt a záujmov Únie na celom svete na účely sledovania cieľov a zásad vonkajšej činnosti Únie, ako sa stanovujú v článku 3 ods. 5, článku 8 a článku 21 Zmluvy o Európskej únii</t>
        </is>
      </c>
      <c r="CP3" s="2" t="inlineStr">
        <is>
          <t>Instrument za sosedstvo ter razvojno in mednarodno sodelovanje – Globalna Evropa|
NDICI – Globalna Evropa</t>
        </is>
      </c>
      <c r="CQ3" s="2" t="inlineStr">
        <is>
          <t>3|
3</t>
        </is>
      </c>
      <c r="CR3" s="2" t="inlineStr">
        <is>
          <t xml:space="preserve">|
</t>
        </is>
      </c>
      <c r="CS3" t="inlineStr">
        <is>
          <t>program Unije, predlagan v okviru večletnega finančnega okvira za obdobje 2021-2017, ki združuje več instrumentov zunanjega delovanja EU v en širok instrument</t>
        </is>
      </c>
      <c r="CT3" s="2" t="inlineStr">
        <is>
          <t>instrumentet för grannskapet, utvecklingssamarbete och internationellt samarbete – Europa i världen|
instrumentet Europa i världen|
Europa i världen</t>
        </is>
      </c>
      <c r="CU3" s="2" t="inlineStr">
        <is>
          <t>3|
3|
3</t>
        </is>
      </c>
      <c r="CV3" s="2" t="inlineStr">
        <is>
          <t>|
proposed|
proposed</t>
        </is>
      </c>
      <c r="CW3" t="inlineStr">
        <is>
          <t/>
        </is>
      </c>
    </row>
    <row r="4">
      <c r="A4" s="1" t="str">
        <f>HYPERLINK("https://iate.europa.eu/entry/result/3578172/all", "3578172")</f>
        <v>3578172</v>
      </c>
      <c r="B4" t="inlineStr">
        <is>
          <t>EUROPEAN UNION</t>
        </is>
      </c>
      <c r="C4" t="inlineStr">
        <is>
          <t>EUROPEAN UNION|European construction|enlargement of the Union</t>
        </is>
      </c>
      <c r="D4" t="inlineStr">
        <is>
          <t>yes</t>
        </is>
      </c>
      <c r="E4" t="inlineStr">
        <is>
          <t/>
        </is>
      </c>
      <c r="F4" s="2" t="inlineStr">
        <is>
          <t>ИПП III|
Инструмент за предприсъединителна помощ</t>
        </is>
      </c>
      <c r="G4" s="2" t="inlineStr">
        <is>
          <t>3|
3</t>
        </is>
      </c>
      <c r="H4" s="2" t="inlineStr">
        <is>
          <t xml:space="preserve">|
</t>
        </is>
      </c>
      <c r="I4" t="inlineStr">
        <is>
          <t>програма за периода 2021—2027 г., чиято цел е да бъде указана подкрепа на Албания, Босна и Херцеговина, Исландия, Косово, Черна Гора, Сърбия, Турция и Северна Македония за осъществяването на политическите, институционални, правни, административни, социални и икономически реформи, необходими за съблюдаване на ценностите на Съюза и за постепенно привеждане на правилата, стандартите, политиките и практиките в съответствие с тези на Съюза с оглед на членство в него и по този начин да се допринесе за стабилността, сигурността и благосъстоянието на тези държави</t>
        </is>
      </c>
      <c r="J4" s="2" t="inlineStr">
        <is>
          <t>NPP III|
Nástroj předvstupní pomoci</t>
        </is>
      </c>
      <c r="K4" s="2" t="inlineStr">
        <is>
          <t>3|
3</t>
        </is>
      </c>
      <c r="L4" s="2" t="inlineStr">
        <is>
          <t xml:space="preserve">|
</t>
        </is>
      </c>
      <c r="M4" t="inlineStr">
        <is>
          <t>program na období 2021-2027, jehož obecným
cílem je podporovat příjemce při 
přijímání a provádění politických, institucionálních, právních, 
správních, sociálních a hospodářských reforem, které jsou zapotřebí 
k tomu, aby tito příjemci dosáhli souladu s hodnotami Unie a postupného 
sblížení s pravidly, standardy, politikami a postupy Unie („&lt;i&gt;acquis&lt;/i&gt;“) 
s ohledem na jejich budoucí členství v Unii, a tím přispívat k jejich 
společné stabilitě, bezpečnosti, míru a prosperitě</t>
        </is>
      </c>
      <c r="N4" s="2" t="inlineStr">
        <is>
          <t>instrument til førtiltrædelsesbistand|
IPA III</t>
        </is>
      </c>
      <c r="O4" s="2" t="inlineStr">
        <is>
          <t>3|
3</t>
        </is>
      </c>
      <c r="P4" s="2" t="inlineStr">
        <is>
          <t xml:space="preserve">|
</t>
        </is>
      </c>
      <c r="Q4" t="inlineStr">
        <is>
          <t>EU-instrument for perioden 2021-2027, der har til formål at støtte Albanien, Bosnien-Hercegovina, Island, Kosovo, Montenegro, Serbien, Tyrkiet og Den tidligere jugoslaviske republik Makedonien med vedtagelsen og gennemførelsen af de politiske, institutionelle, retlige, administrative, sociale og økonomiske reformer, som disse modtagere skal gennemføre for at overholde Unionens værdier og gradvis tilpasse sig Unionens regler, standarder, politikker og praksis med henblik på EU-medlemskab, hvilket bidrager til deres stabilitet, sikkerhed og velstand</t>
        </is>
      </c>
      <c r="R4" s="2" t="inlineStr">
        <is>
          <t>Instrument für Heranführungshilfe|
IPA III</t>
        </is>
      </c>
      <c r="S4" s="2" t="inlineStr">
        <is>
          <t>3|
3</t>
        </is>
      </c>
      <c r="T4" s="2" t="inlineStr">
        <is>
          <t xml:space="preserve">|
</t>
        </is>
      </c>
      <c r="U4" t="inlineStr">
        <is>
          <t>vorgeschlagenes
Nachfolgeprogramm von IPA II &lt;a href="/entry/result/3562967/all" id="ENTRY_TO_ENTRY_CONVERTER" target="_blank"&gt;IATE:3562967&lt;/a&gt;
für den Zeitraum 2021–2027</t>
        </is>
      </c>
      <c r="V4" s="2" t="inlineStr">
        <is>
          <t>Μηχανισμός Προενταξιακής Βοήθειας|
ΜΠΒ ΙΙΙ</t>
        </is>
      </c>
      <c r="W4" s="2" t="inlineStr">
        <is>
          <t>3|
3</t>
        </is>
      </c>
      <c r="X4" s="2" t="inlineStr">
        <is>
          <t xml:space="preserve">|
</t>
        </is>
      </c>
      <c r="Y4" t="inlineStr">
        <is>
          <t/>
        </is>
      </c>
      <c r="Z4" s="2" t="inlineStr">
        <is>
          <t>IPA III|
Instrument for Pre-accession Assistance</t>
        </is>
      </c>
      <c r="AA4" s="2" t="inlineStr">
        <is>
          <t>3|
3</t>
        </is>
      </c>
      <c r="AB4" s="2" t="inlineStr">
        <is>
          <t xml:space="preserve">|
</t>
        </is>
      </c>
      <c r="AC4" t="inlineStr">
        <is>
          <t>programme for the period 2021-2027 that aims to support Albania, Bosnia and Herzegovina, Iceland, Kosovo, Montenegro, Serbia, Türkiye and the Republic of North Macedonia in adopting and implementing the political, institutional, legal, administrative, social and economic reforms required by these countries to comply with Union values and to progressively align to Union rules, standards, policies and practices with a view to Union membership, thereby contributing to their stability, security and prosperity</t>
        </is>
      </c>
      <c r="AD4" s="2" t="inlineStr">
        <is>
          <t>Instrumento de Ayuda Preadhesión|
IAP III</t>
        </is>
      </c>
      <c r="AE4" s="2" t="inlineStr">
        <is>
          <t>3|
3</t>
        </is>
      </c>
      <c r="AF4" s="2" t="inlineStr">
        <is>
          <t xml:space="preserve">|
</t>
        </is>
      </c>
      <c r="AG4" t="inlineStr">
        <is>
          <t>Programa para el período 2021-2027 destinado a apoyar a Albania, Bosnia y Herzegovina, Islandia, Kosovo, Montenegro, Serbia, Turquía y la República de Macedonia del Norte en la adopción y la aplicación de las reformas políticas, institucionales, jurídicas, administrativas, sociales y económicas necesarias para respetar los valores de la Unión y adaptarse gradualmente a las reglas, normas, políticas y prácticas de la Unión con vistas a su adhesión, contribuyendo así a su estabilidad, seguridad y prosperidad.</t>
        </is>
      </c>
      <c r="AH4" s="2" t="inlineStr">
        <is>
          <t>ühinemiseelse abi instrument|
IPA III</t>
        </is>
      </c>
      <c r="AI4" s="2" t="inlineStr">
        <is>
          <t>3|
3</t>
        </is>
      </c>
      <c r="AJ4" s="2" t="inlineStr">
        <is>
          <t xml:space="preserve">|
</t>
        </is>
      </c>
      <c r="AK4" t="inlineStr">
        <is>
          <t>mitmeaastase finantsraamistiku 2021-2027 kehtivusajaks loodud programm, mille eesmärk on toetada Albaaniat, Bosniat ja Hertsegoviinat, Islandit, Kosovot, Montenegrot, Serbiat, Türgit ja Põhja-Makedoonia Vabariiki selliste poliitiliste, institutsiooniliste, õigus-, haldus-, sotsiaal- ja majandusreformide vastuvõtmisel ja elluviimisel, mida neilt nõutakse liidu väärtustega kooskõla saavutamiseks ning oma õigusnormide järk-järgult vastavusse viimiseks liidu õigusnormide, nõuete, poliitika ja tavadega, pidades silmas tulevast liidu liikmesust, aidates seeläbi kaasa nende stabiilsusele, julgeolekule ja heaolule</t>
        </is>
      </c>
      <c r="AL4" s="2" t="inlineStr">
        <is>
          <t>liittymistä valmisteleva tukiväline|
IPA III|
IPA III -väline</t>
        </is>
      </c>
      <c r="AM4" s="2" t="inlineStr">
        <is>
          <t>3|
3|
3</t>
        </is>
      </c>
      <c r="AN4" s="2" t="inlineStr">
        <is>
          <t xml:space="preserve">|
|
</t>
        </is>
      </c>
      <c r="AO4" t="inlineStr">
        <is>
          <t/>
        </is>
      </c>
      <c r="AP4" s="2" t="inlineStr">
        <is>
          <t>instrument d'aide de préadhésion|
IAP III</t>
        </is>
      </c>
      <c r="AQ4" s="2" t="inlineStr">
        <is>
          <t>3|
3</t>
        </is>
      </c>
      <c r="AR4" s="2" t="inlineStr">
        <is>
          <t xml:space="preserve">|
</t>
        </is>
      </c>
      <c r="AS4" t="inlineStr">
        <is>
          <t>programme
pour la période 2021-2027, dont l'objectif général est d'aider l'Albanie, la Bosnie-Herzégovine,
l'Islande, le Kosovo, le Monténégro, la Serbie, la Turquie et la République de
Macédoine du Nord à adopter et à mettre en œuvre les réformes politiques,
institutionnelles, juridiques, administratives, sociales et économiques
requises pour que ces bénéficiaires se conforment aux valeurs de l'Union et
s'alignent progressivement sur les règles, normes, politiques et pratiques de
l'Union en vue de leur adhésion à celle-ci, contribuant de la sorte à leur
stabilité, leur sécurité et leur prospérité</t>
        </is>
      </c>
      <c r="AT4" s="2" t="inlineStr">
        <is>
          <t>Ionstraim um Chúnamh Réamhaontachais|
IPA III</t>
        </is>
      </c>
      <c r="AU4" s="2" t="inlineStr">
        <is>
          <t>3|
3</t>
        </is>
      </c>
      <c r="AV4" s="2" t="inlineStr">
        <is>
          <t xml:space="preserve">|
</t>
        </is>
      </c>
      <c r="AW4" t="inlineStr">
        <is>
          <t/>
        </is>
      </c>
      <c r="AX4" s="2" t="inlineStr">
        <is>
          <t>IPA III</t>
        </is>
      </c>
      <c r="AY4" s="2" t="inlineStr">
        <is>
          <t>3</t>
        </is>
      </c>
      <c r="AZ4" s="2" t="inlineStr">
        <is>
          <t/>
        </is>
      </c>
      <c r="BA4" t="inlineStr">
        <is>
          <t/>
        </is>
      </c>
      <c r="BB4" s="2" t="inlineStr">
        <is>
          <t>Előcsatlakozási Támogatási Eszköz|
IPA III</t>
        </is>
      </c>
      <c r="BC4" s="2" t="inlineStr">
        <is>
          <t>3|
3</t>
        </is>
      </c>
      <c r="BD4" s="2" t="inlineStr">
        <is>
          <t xml:space="preserve">|
</t>
        </is>
      </c>
      <c r="BE4" t="inlineStr">
        <is>
          <t>a 2021 és 2027 közötti időszakra vonatkozó program, amelynek általános célja, hogy támogassa Albániát, Bosznia-Hercegovinát, Izlandot, Koszovót, Montenegrót, Szerbiát, Törökországot és Macedónia Volt Jugoszláv Köztársaságot azoknak a politikai, intézményi, jogi, közigazgatási, társadalmi és gazdasági reformoknak az elfogadásában és végrehajtásában, amelyekre az uniós tagság érdekében, az uniós értékeknek való megfelelésük, valamint az uniós szabályokhoz, normákhoz, szakpolitikákhoz és gyakorlathoz való fokozatos igazodásuk céljából szükségük van, és ezáltal hozzájáruljon stabilitásukhoz, biztonságukhoz és jólétükhöz</t>
        </is>
      </c>
      <c r="BF4" s="2" t="inlineStr">
        <is>
          <t>IPA III|
strumento di assistenza preadesione</t>
        </is>
      </c>
      <c r="BG4" s="2" t="inlineStr">
        <is>
          <t>3|
3</t>
        </is>
      </c>
      <c r="BH4" s="2" t="inlineStr">
        <is>
          <t xml:space="preserve">|
</t>
        </is>
      </c>
      <c r="BI4" t="inlineStr">
        <is>
          <t>programma per il periodo 2021-2027 volto ad aiutare i beneficiari (Albania, Bosnia-Erzegovina, Islanda, Kosovo, Montenegro, Serbia, Turchia e Repubblica di Macedonia del Nord) ad adottare ed attuare le riforme politiche, istituzionali, giuridiche, amministrative, sociali ed economiche necessarie affinché tali beneficiari rispettino i valori dell’Unione e si allineino progressivamente alle norme, agli standard, alle politiche e alle prassi dell’Unione in vista dell’adesione all’Unione, contribuendo in tal modo alla loro stabilità, sicurezza e prosperità</t>
        </is>
      </c>
      <c r="BJ4" s="2" t="inlineStr">
        <is>
          <t>Pasirengimo narystei paramos priemonė|
PNPP III</t>
        </is>
      </c>
      <c r="BK4" s="2" t="inlineStr">
        <is>
          <t>3|
3</t>
        </is>
      </c>
      <c r="BL4" s="2" t="inlineStr">
        <is>
          <t xml:space="preserve">|
</t>
        </is>
      </c>
      <c r="BM4" t="inlineStr">
        <is>
          <t>2021-2027 m. laikotarpio programa, kurios tikslas - remti Albaniją, Bosniją ir Herzegoviną, Islandiją, Kosovą, Juodkalniją, Serbiją, Turkiją ir Šiaurės Makedoniją šioms šalims priimant ir įgyvendinant politines, institucines, teisines, administracines, socialines bei ekonomines reformas, reikalingas tam, kad jos laikytųsi Sąjungos vertybių ir laipsniškai prisiderintų prie Sąjungos taisyklių, standartų, politikos ir praktikos rengdamosi būsimai narystei Sąjungoje, tokiu būdu prisidedant prie bendro stabilumo, saugumo, taikos ir klestėjimo.</t>
        </is>
      </c>
      <c r="BN4" s="2" t="inlineStr">
        <is>
          <t>&lt;i&gt;IPA III&lt;/i&gt;|
Pirmspievienošanās palīdzības instruments</t>
        </is>
      </c>
      <c r="BO4" s="2" t="inlineStr">
        <is>
          <t>2|
2</t>
        </is>
      </c>
      <c r="BP4" s="2" t="inlineStr">
        <is>
          <t xml:space="preserve">|
</t>
        </is>
      </c>
      <c r="BQ4" t="inlineStr">
        <is>
          <t>programma laikposmam no 2021. līdz 2027. gadam, kuras mērķis ir atbalstīt Albāniju, Bosniju un Hercegovinu, Islandi, Kosovu, Melnkalni, Serbiju, Turciju un Ziemeļmaifu, tām pieņemot un īstenojot politiskās, institucionālās, juridiskās, administratīvās, sociālās un ekonomiskās reformas, kas vajadzīgas šīm valstīm, lai nodrošinātu atbilstību Savienības vērtībām un pakāpeniski pielāgotos Savienības noteikumiem, standartiem, politikai un praksei saistībā ar dalību Savienībā, tādējādi veicinot to stabilitāti, drošību un labklājību</t>
        </is>
      </c>
      <c r="BR4" s="2" t="inlineStr">
        <is>
          <t>Strument għall-Assistenza ta' Qabel l-Adeżjoni|
IPA III</t>
        </is>
      </c>
      <c r="BS4" s="2" t="inlineStr">
        <is>
          <t>3|
2</t>
        </is>
      </c>
      <c r="BT4" s="2" t="inlineStr">
        <is>
          <t xml:space="preserve">|
</t>
        </is>
      </c>
      <c r="BU4" t="inlineStr">
        <is>
          <t>programm għall-perjodu 2021-2027 li għandu l-għan li jappoġġa lill-Albanija, il-Bożnija-Ħerzegovina, l-Iżlanda, il-Kosovo, il-Montenegro, is-Serbja, it-Turkija u r-Repubblika tal-Maċedonja ta' Fuq biex jadottaw u jimplimentaw ir-riformi politiċi, istituzzjonali, legali, amministrattivi, soċjali u ekonomiċi meħtieġa biex ikunu konformi mal-valuri tal-Unjoni u biex jallinjaw progressivament mar-regoli, l-istandards, il-politiki u l-prattiki tal-Unjoni bil-ħsieb tas-sħubija tagħhom mal-Unjoni, u b'hekk jikkontribwixxi għall-istabbiltà, is-sigurtà u l-prosperità tagħhom</t>
        </is>
      </c>
      <c r="BV4" s="2" t="inlineStr">
        <is>
          <t>instrument voor pretoetredingssteun|
IPA III</t>
        </is>
      </c>
      <c r="BW4" s="2" t="inlineStr">
        <is>
          <t>2|
2</t>
        </is>
      </c>
      <c r="BX4" s="2" t="inlineStr">
        <is>
          <t xml:space="preserve">|
</t>
        </is>
      </c>
      <c r="BY4" t="inlineStr">
        <is>
          <t>instrument van de Unie voor het verlenen van
financiële steun aan Albanië, IJsland, Kosovo, Montenegro, Servië, Turkije en
de voormalige Joegoslavische Republiek Macedonië voor de vaststelling en
tenuitvoerlegging van de politieke, institutionele, wettelijke,
administratieve, sociale en economische hervormingen die voor die landen nodig zijn
om te voldoen aan de waarden van de Unie, en zich, met het oog op het
lidmaatschap van de Unie, geleidelijk aan te passen aan de regels, de normen,
het beleid en de praktijken van de Unie en aldus bij te dragen tot hun
stabiliteit, veiligheid en welvaart</t>
        </is>
      </c>
      <c r="BZ4" s="2" t="inlineStr">
        <is>
          <t>Instrument Pomocy Przedakcesyjnej|
IPA III</t>
        </is>
      </c>
      <c r="CA4" s="2" t="inlineStr">
        <is>
          <t>3|
3</t>
        </is>
      </c>
      <c r="CB4" s="2" t="inlineStr">
        <is>
          <t xml:space="preserve">|
</t>
        </is>
      </c>
      <c r="CC4" t="inlineStr">
        <is>
          <t>program na lata 2021–2027, którego celem jest pomóc Albanii, Bośni i Hercegowinie, Czarnogórze, Islandii, Kosowu, Republice Macedonii Północnej, Serbii i Turcji w przyjmowaniu i realizowaniu reform politycznych, instytucjonalnych, prawnych, administracyjnych, społecznych i gospodarczych, tak aby beneficjenci przestrzegali wartości unijnych i stopniowo przyjmowali przepisy, normy, strategie polityczne i praktyki Unii, mając w perspektywie członkostwo w Unii, tym samym przyczyniając się do ich stabilności, bezpieczeństwa i dobrobytu</t>
        </is>
      </c>
      <c r="CD4" s="2" t="inlineStr">
        <is>
          <t>Instrumento de Assistência de Pré-adesão|
IPA III</t>
        </is>
      </c>
      <c r="CE4" s="2" t="inlineStr">
        <is>
          <t>3|
3</t>
        </is>
      </c>
      <c r="CF4" s="2" t="inlineStr">
        <is>
          <t xml:space="preserve">|
</t>
        </is>
      </c>
      <c r="CG4" t="inlineStr">
        <is>
          <t>Instrumento da União para o período de 2021-2027 destinado a apoiar os beneficiários* na adoção e execução das reformas políticas, institucionais, jurídicas, administrativas, sociais e económicas necessárias para que respeitem os valores da União e procedam ao alinhamento progressivo com as regras, normas, políticas e práticas da União, com vista à futura adesão à União, contribuindo assim para a estabilidade, segurança, paz e prosperidade mútuas.</t>
        </is>
      </c>
      <c r="CH4" s="2" t="inlineStr">
        <is>
          <t>Instrumentul de asistență pentru preaderare|
IPA III</t>
        </is>
      </c>
      <c r="CI4" s="2" t="inlineStr">
        <is>
          <t>3|
3</t>
        </is>
      </c>
      <c r="CJ4" s="2" t="inlineStr">
        <is>
          <t xml:space="preserve">|
</t>
        </is>
      </c>
      <c r="CK4" t="inlineStr">
        <is>
          <t>program pentru perioada 2021-2027, menit să ajute Albania, Bosnia și Herzegovina, Islanda, Kosovo, Muntenegru, Serbia, Turcia și Republica Macedonia de Nord în adoptarea și punerea în aplicare a reformelor politice, instituționale, juridice, administrative, sociale și economice necesare pentru a se conforma valorilor Uniunii și pentru a se alinia progresiv la normele, standardele, politicile și practicile Uniunii, în vederea aderării la Uniune</t>
        </is>
      </c>
      <c r="CL4" s="2" t="inlineStr">
        <is>
          <t>IPA III|
Nástroj predvstupovej pomoci</t>
        </is>
      </c>
      <c r="CM4" s="2" t="inlineStr">
        <is>
          <t>3|
3</t>
        </is>
      </c>
      <c r="CN4" s="2" t="inlineStr">
        <is>
          <t xml:space="preserve">|
</t>
        </is>
      </c>
      <c r="CO4" t="inlineStr">
        <is>
          <t>program na obdobie 2021 – 2027, ktorého cieľom je podporiť Albánsko, Bosnu a Hercegovinu, Island, Kosovo, Čiernu Horu, Srbsko, Turecko a Bývalú Juhoslovanskú republiku Macedónsko pri prijímaní a implementovaní politických, inštitucionálnych, právnych, administratívnych, sociálnych a hospodárskych reforiem, ktoré sa od týchto krajín požadujú v záujme zaistenia dodržiavania hodnôt Únie a postupného zosúladenia sa s pravidlami, normami, politikami a postupmi Únie s cieľom dosiahnuť členstvo v Únii, čím sa prispieva k ich stabilite, bezpečnosti a prosperite</t>
        </is>
      </c>
      <c r="CP4" s="2" t="inlineStr">
        <is>
          <t>instrument za predpristopno pomoč|
IPA III</t>
        </is>
      </c>
      <c r="CQ4" s="2" t="inlineStr">
        <is>
          <t>3|
3</t>
        </is>
      </c>
      <c r="CR4" s="2" t="inlineStr">
        <is>
          <t xml:space="preserve">|
</t>
        </is>
      </c>
      <c r="CS4" t="inlineStr">
        <is>
          <t/>
        </is>
      </c>
      <c r="CT4" s="2" t="inlineStr">
        <is>
          <t>IPA III|
instrumentet för stöd inför anslutningen</t>
        </is>
      </c>
      <c r="CU4" s="2" t="inlineStr">
        <is>
          <t>2|
2</t>
        </is>
      </c>
      <c r="CV4" s="2" t="inlineStr">
        <is>
          <t xml:space="preserve">|
</t>
        </is>
      </c>
      <c r="CW4" t="inlineStr">
        <is>
          <t/>
        </is>
      </c>
    </row>
    <row r="5">
      <c r="A5" s="1" t="str">
        <f>HYPERLINK("https://iate.europa.eu/entry/result/982204/all", "982204")</f>
        <v>982204</v>
      </c>
      <c r="B5" t="inlineStr">
        <is>
          <t>PRODUCTION, TECHNOLOGY AND RESEARCH</t>
        </is>
      </c>
      <c r="C5" t="inlineStr">
        <is>
          <t>PRODUCTION, TECHNOLOGY AND RESEARCH|technology and technical regulations</t>
        </is>
      </c>
      <c r="D5" t="inlineStr">
        <is>
          <t>yes</t>
        </is>
      </c>
      <c r="E5" t="inlineStr">
        <is>
          <t/>
        </is>
      </c>
      <c r="F5" s="2" t="inlineStr">
        <is>
          <t>централноевропейско време</t>
        </is>
      </c>
      <c r="G5" s="2" t="inlineStr">
        <is>
          <t>4</t>
        </is>
      </c>
      <c r="H5" s="2" t="inlineStr">
        <is>
          <t/>
        </is>
      </c>
      <c r="I5" t="inlineStr">
        <is>
          <t>UTC+1</t>
        </is>
      </c>
      <c r="J5" s="2" t="inlineStr">
        <is>
          <t>středoevropský čas|
SEČ</t>
        </is>
      </c>
      <c r="K5" s="2" t="inlineStr">
        <is>
          <t>3|
3</t>
        </is>
      </c>
      <c r="L5" s="2" t="inlineStr">
        <is>
          <t xml:space="preserve">|
</t>
        </is>
      </c>
      <c r="M5" t="inlineStr">
        <is>
          <t>střední sluneční čas středoevropského poledníku, který platí ve většině evropských států: GMT (UTC) +1</t>
        </is>
      </c>
      <c r="N5" s="2" t="inlineStr">
        <is>
          <t>centraleuropæisk tid|
CET|
mellemeuropæisk tid|
MET</t>
        </is>
      </c>
      <c r="O5" s="2" t="inlineStr">
        <is>
          <t>4|
4|
3|
3</t>
        </is>
      </c>
      <c r="P5" s="2" t="inlineStr">
        <is>
          <t xml:space="preserve">preferred|
preferred|
|
</t>
        </is>
      </c>
      <c r="Q5" t="inlineStr">
        <is>
          <t>Greenwich Mean Time + 1 time</t>
        </is>
      </c>
      <c r="R5" s="2" t="inlineStr">
        <is>
          <t>Mitteleuropäische Zeit|
MEZ</t>
        </is>
      </c>
      <c r="S5" s="2" t="inlineStr">
        <is>
          <t>3|
3</t>
        </is>
      </c>
      <c r="T5" s="2" t="inlineStr">
        <is>
          <t xml:space="preserve">|
</t>
        </is>
      </c>
      <c r="U5" t="inlineStr">
        <is>
          <t>1 Stunde vor der UTC (der Koordinierten Weltzeit), d. h. die Winterzeit-Zeitzone, die in Europa, Afrika und der Antarktis gilt</t>
        </is>
      </c>
      <c r="V5" s="2" t="inlineStr">
        <is>
          <t>ώρα Κεντρικής Ευρώπης</t>
        </is>
      </c>
      <c r="W5" s="2" t="inlineStr">
        <is>
          <t>3</t>
        </is>
      </c>
      <c r="X5" s="2" t="inlineStr">
        <is>
          <t/>
        </is>
      </c>
      <c r="Y5" t="inlineStr">
        <is>
          <t>η Ώρα Κεντρικής Ευρώπης, στα Αγγλικά Central European Time ή CET, είναι ζώνη ώρας που βρίσκεται μια ώρα μπροστά από τη UTC [ &lt;a href="/entry/result/1604286/all" id="ENTRY_TO_ENTRY_CONVERTER" target="_blank"&gt;IATE:1604286&lt;/a&gt; ] και χρησιμοποιείται στις περισσότερες χώρες της Ευρώπης καθώς και σε κάποιες της Βόρειας Αφρικής</t>
        </is>
      </c>
      <c r="Z5" s="2" t="inlineStr">
        <is>
          <t>Central European Time|
ECT|
European Central Time|
CET|
Central Europe Time|
CET</t>
        </is>
      </c>
      <c r="AA5" s="2" t="inlineStr">
        <is>
          <t>3|
1|
1|
1|
1|
3</t>
        </is>
      </c>
      <c r="AB5" s="2" t="inlineStr">
        <is>
          <t xml:space="preserve">|
|
|
|
|
</t>
        </is>
      </c>
      <c r="AC5" t="inlineStr">
        <is>
          <t>standard time used in most parts of Europe and a few North African countries, which is one hour ahead of Coordinated Universal Time (UTC)</t>
        </is>
      </c>
      <c r="AD5" s="2" t="inlineStr">
        <is>
          <t>hora de Europa central|
CET</t>
        </is>
      </c>
      <c r="AE5" s="2" t="inlineStr">
        <is>
          <t>3|
3</t>
        </is>
      </c>
      <c r="AF5" s="2" t="inlineStr">
        <is>
          <t xml:space="preserve">|
</t>
        </is>
      </c>
      <c r="AG5" t="inlineStr">
        <is>
          <t>Denominación del huso horario que está una hora por delante respecto al tiempo universal coordinado (UTC).</t>
        </is>
      </c>
      <c r="AH5" s="2" t="inlineStr">
        <is>
          <t>Kesk-Euroopa aeg|
CET</t>
        </is>
      </c>
      <c r="AI5" s="2" t="inlineStr">
        <is>
          <t>3|
2</t>
        </is>
      </c>
      <c r="AJ5" s="2" t="inlineStr">
        <is>
          <t xml:space="preserve">|
</t>
        </is>
      </c>
      <c r="AK5" t="inlineStr">
        <is>
          <t/>
        </is>
      </c>
      <c r="AL5" s="2" t="inlineStr">
        <is>
          <t>Keski-Euroopan aika</t>
        </is>
      </c>
      <c r="AM5" s="2" t="inlineStr">
        <is>
          <t>3</t>
        </is>
      </c>
      <c r="AN5" s="2" t="inlineStr">
        <is>
          <t/>
        </is>
      </c>
      <c r="AO5" t="inlineStr">
        <is>
          <t>aikavyöhyke, johon maantieteellisesti sisältyvät alueet itäisten pituuspiirien 22 astetta 30 minuuttia ja 37 astetta 30 minuuttia välillä</t>
        </is>
      </c>
      <c r="AP5" s="2" t="inlineStr">
        <is>
          <t>heure de l'Europe centrale|
HEC|
heure normale d'Europe centrale</t>
        </is>
      </c>
      <c r="AQ5" s="2" t="inlineStr">
        <is>
          <t>3|
3|
3</t>
        </is>
      </c>
      <c r="AR5" s="2" t="inlineStr">
        <is>
          <t xml:space="preserve">|
|
</t>
        </is>
      </c>
      <c r="AS5" t="inlineStr">
        <is>
          <t>fuseau horaire en avance d'une heure par rapport au temps universel (TU)</t>
        </is>
      </c>
      <c r="AT5" s="2" t="inlineStr">
        <is>
          <t>Am Lár na hEorpa|
CET</t>
        </is>
      </c>
      <c r="AU5" s="2" t="inlineStr">
        <is>
          <t>3|
3</t>
        </is>
      </c>
      <c r="AV5" s="2" t="inlineStr">
        <is>
          <t xml:space="preserve">|
</t>
        </is>
      </c>
      <c r="AW5" t="inlineStr">
        <is>
          <t/>
        </is>
      </c>
      <c r="AX5" s="2" t="inlineStr">
        <is>
          <t>srednjoeuropsko vrijeme|
SEV</t>
        </is>
      </c>
      <c r="AY5" s="2" t="inlineStr">
        <is>
          <t>3|
3</t>
        </is>
      </c>
      <c r="AZ5" s="2" t="inlineStr">
        <is>
          <t xml:space="preserve">|
</t>
        </is>
      </c>
      <c r="BA5" t="inlineStr">
        <is>
          <t/>
        </is>
      </c>
      <c r="BB5" s="2" t="inlineStr">
        <is>
          <t>közép-európai idő</t>
        </is>
      </c>
      <c r="BC5" s="2" t="inlineStr">
        <is>
          <t>4</t>
        </is>
      </c>
      <c r="BD5" s="2" t="inlineStr">
        <is>
          <t/>
        </is>
      </c>
      <c r="BE5" t="inlineStr">
        <is>
          <t>a greenwichi időhöz képest egy órával később</t>
        </is>
      </c>
      <c r="BF5" s="2" t="inlineStr">
        <is>
          <t>ora dell'Europa centrale|
CET|
tempo medio dell'Europa centrale|
TMEC</t>
        </is>
      </c>
      <c r="BG5" s="2" t="inlineStr">
        <is>
          <t>3|
3|
3|
3</t>
        </is>
      </c>
      <c r="BH5" s="2" t="inlineStr">
        <is>
          <t xml:space="preserve">|
|
|
</t>
        </is>
      </c>
      <c r="BI5" t="inlineStr">
        <is>
          <t>fuso orario dell'Europa centrale fissato un'ora avanti rispetto al tempo coordinato universale e utilizzato in gran parte dell'Europa e in alcuni paesi del Nord Africa</t>
        </is>
      </c>
      <c r="BJ5" s="2" t="inlineStr">
        <is>
          <t>Vidurio Europos laikas|
CET</t>
        </is>
      </c>
      <c r="BK5" s="2" t="inlineStr">
        <is>
          <t>3|
3</t>
        </is>
      </c>
      <c r="BL5" s="2" t="inlineStr">
        <is>
          <t xml:space="preserve">|
</t>
        </is>
      </c>
      <c r="BM5" t="inlineStr">
        <is>
          <t/>
        </is>
      </c>
      <c r="BN5" s="2" t="inlineStr">
        <is>
          <t>Centrāleiropas laiks</t>
        </is>
      </c>
      <c r="BO5" s="2" t="inlineStr">
        <is>
          <t>3</t>
        </is>
      </c>
      <c r="BP5" s="2" t="inlineStr">
        <is>
          <t/>
        </is>
      </c>
      <c r="BQ5" t="inlineStr">
        <is>
          <t>laika zona, kura ir 1 stundu priekšā &lt;i&gt;universālajam koordinētajam laikam&lt;/i&gt; (&lt;i&gt;UTC&lt;/i&gt;) [ &lt;a href="/entry/result/860977/all" id="ENTRY_TO_ENTRY_CONVERTER" target="_blank"&gt;IATE:860977&lt;/a&gt; ] ar laika nobīdi &lt;i&gt;UTC&lt;/i&gt;+1</t>
        </is>
      </c>
      <c r="BR5" s="2" t="inlineStr">
        <is>
          <t>Ħin tal-Ewropa Ċentrali|
CET</t>
        </is>
      </c>
      <c r="BS5" s="2" t="inlineStr">
        <is>
          <t>3|
3</t>
        </is>
      </c>
      <c r="BT5" s="2" t="inlineStr">
        <is>
          <t xml:space="preserve">|
</t>
        </is>
      </c>
      <c r="BU5" t="inlineStr">
        <is>
          <t>ħin standard li huwa siegħa qabel il-Ħin Universali Koordinat</t>
        </is>
      </c>
      <c r="BV5" s="2" t="inlineStr">
        <is>
          <t>Midden-Europese tijd|
MET</t>
        </is>
      </c>
      <c r="BW5" s="2" t="inlineStr">
        <is>
          <t>3|
3</t>
        </is>
      </c>
      <c r="BX5" s="2" t="inlineStr">
        <is>
          <t xml:space="preserve">preferred|
</t>
        </is>
      </c>
      <c r="BY5" t="inlineStr">
        <is>
          <t>tijdzone die één uur voorloopt op UTC (UTC+1), net als de West-Afrikaanse Tijd</t>
        </is>
      </c>
      <c r="BZ5" s="2" t="inlineStr">
        <is>
          <t>czas środkowoeuropejski</t>
        </is>
      </c>
      <c r="CA5" s="2" t="inlineStr">
        <is>
          <t>3</t>
        </is>
      </c>
      <c r="CB5" s="2" t="inlineStr">
        <is>
          <t/>
        </is>
      </c>
      <c r="CC5" t="inlineStr">
        <is>
          <t>strefa czasowa, odpowiadająca czasowi słonecznemu południka 15°E, który różni się o 1 godzinę od uniwersalnego czasu koordynowanego</t>
        </is>
      </c>
      <c r="CD5" s="2" t="inlineStr">
        <is>
          <t>hora da Europa Central|
HEC</t>
        </is>
      </c>
      <c r="CE5" s="2" t="inlineStr">
        <is>
          <t>3|
3</t>
        </is>
      </c>
      <c r="CF5" s="2" t="inlineStr">
        <is>
          <t xml:space="preserve">|
</t>
        </is>
      </c>
      <c r="CG5" t="inlineStr">
        <is>
          <t>Fuso horário correspondente ao Tempo Universal Coordenado mais uma hora.</t>
        </is>
      </c>
      <c r="CH5" s="2" t="inlineStr">
        <is>
          <t>ora Europei Centrale|
CET</t>
        </is>
      </c>
      <c r="CI5" s="2" t="inlineStr">
        <is>
          <t>3|
3</t>
        </is>
      </c>
      <c r="CJ5" s="2" t="inlineStr">
        <is>
          <t xml:space="preserve">|
</t>
        </is>
      </c>
      <c r="CK5" t="inlineStr">
        <is>
          <t>oră a fusului orar 1, adică longitudinea estică de 15°</t>
        </is>
      </c>
      <c r="CL5" s="2" t="inlineStr">
        <is>
          <t>stredoeurópsky čas|
SEČ</t>
        </is>
      </c>
      <c r="CM5" s="2" t="inlineStr">
        <is>
          <t>3|
3</t>
        </is>
      </c>
      <c r="CN5" s="2" t="inlineStr">
        <is>
          <t xml:space="preserve">|
</t>
        </is>
      </c>
      <c r="CO5" t="inlineStr">
        <is>
          <t>štandardný čas používaný vo väčšine európskych krajín a v krajinách severnej Afriky, ktorý je jednu hodinu napred voči koordinovanému svetovému času [ &lt;a href="/entry/result/1604286/all" id="ENTRY_TO_ENTRY_CONVERTER" target="_blank"&gt;IATE:1604286&lt;/a&gt; ]</t>
        </is>
      </c>
      <c r="CP5" s="2" t="inlineStr">
        <is>
          <t>srednjeevropski čas|
SEČ|
CET</t>
        </is>
      </c>
      <c r="CQ5" s="2" t="inlineStr">
        <is>
          <t>3|
3|
3</t>
        </is>
      </c>
      <c r="CR5" s="2" t="inlineStr">
        <is>
          <t xml:space="preserve">|
|
</t>
        </is>
      </c>
      <c r="CS5" t="inlineStr">
        <is>
          <t>krajevni meščanski čas (Sončev čas) za 15° vzhodne zemljepisne dolžine, po dogovoru pasovni čas za srednjo Evropo</t>
        </is>
      </c>
      <c r="CT5" s="2" t="inlineStr">
        <is>
          <t>medeleuropeisk tid|
MET|
centraleuropeisk tid|
CET</t>
        </is>
      </c>
      <c r="CU5" s="2" t="inlineStr">
        <is>
          <t>3|
3|
3|
3</t>
        </is>
      </c>
      <c r="CV5" s="2" t="inlineStr">
        <is>
          <t xml:space="preserve">|
|
|
</t>
        </is>
      </c>
      <c r="CW5" t="inlineStr">
        <is>
          <t>den zontid som används i Sverige och i andra europeiska länder kring meridianen vid 15° östlig längd</t>
        </is>
      </c>
    </row>
    <row r="6">
      <c r="A6" s="1" t="str">
        <f>HYPERLINK("https://iate.europa.eu/entry/result/3576718/all", "3576718")</f>
        <v>3576718</v>
      </c>
      <c r="B6" t="inlineStr">
        <is>
          <t>EUROPEAN UNION</t>
        </is>
      </c>
      <c r="C6" t="inlineStr">
        <is>
          <t>EUROPEAN UNION|EU finance;EUROPEAN UNION|European construction|European Union|common foreign and security policy</t>
        </is>
      </c>
      <c r="D6" t="inlineStr">
        <is>
          <t>yes</t>
        </is>
      </c>
      <c r="E6" t="inlineStr">
        <is>
          <t/>
        </is>
      </c>
      <c r="F6" s="2" t="inlineStr">
        <is>
          <t>Европейски механизъм за подкрепа на мира|
ЕМПМ</t>
        </is>
      </c>
      <c r="G6" s="2" t="inlineStr">
        <is>
          <t>3|
3</t>
        </is>
      </c>
      <c r="H6" s="2" t="inlineStr">
        <is>
          <t xml:space="preserve">|
</t>
        </is>
      </c>
      <c r="I6" t="inlineStr">
        <is>
          <t>механизъм, създаден с Решение (ОВППС) 2021/509, който позволява държавите — членки на Европейския съюз (ЕС), да финансират мерките, които подкрепят държавите партньори извън ЕС в опазването на мира, предотвратяването на конфликти и укрепването на международната сигурност в рамките на общата външна политика и политика на сигурност (ОВППС) и в съответствие с член 21, параграф 2, буква в) от Договора за Европейския съюз</t>
        </is>
      </c>
      <c r="J6" s="2" t="inlineStr">
        <is>
          <t>Evropský mírový nástroj|
EPF</t>
        </is>
      </c>
      <c r="K6" s="2" t="inlineStr">
        <is>
          <t>3|
3</t>
        </is>
      </c>
      <c r="L6" s="2" t="inlineStr">
        <is>
          <t xml:space="preserve">|
</t>
        </is>
      </c>
      <c r="M6" t="inlineStr">
        <is>
          <t>nástroj, kterým členské státy financují činnost Evropské unie v rámci společné zahraniční 
a bezpečnostní politiky zaměřenou na zachovávání míru, předcházení 
konfliktům a posilování mezinárodní bezpečnosti</t>
        </is>
      </c>
      <c r="N6" s="2" t="inlineStr">
        <is>
          <t>europæisk fredsfacilitet|
EPF</t>
        </is>
      </c>
      <c r="O6" s="2" t="inlineStr">
        <is>
          <t>3|
3</t>
        </is>
      </c>
      <c r="P6" s="2" t="inlineStr">
        <is>
          <t xml:space="preserve">|
</t>
        </is>
      </c>
      <c r="Q6" t="inlineStr">
        <is>
          <t>særskilt finansieringsmekanisme uden for budgettet, der skal lukke det nuværende hul i EU's mulighed for at udføre missioner inden for den fælles sikkerheds- og forsvarspolitik og yde militær og forsvarsmæssig bistand til relevante tredjelande samt internationale og regionale organisationer</t>
        </is>
      </c>
      <c r="R6" s="2" t="inlineStr">
        <is>
          <t>Europäische Friedensfazilität|
EFF</t>
        </is>
      </c>
      <c r="S6" s="2" t="inlineStr">
        <is>
          <t>3|
3</t>
        </is>
      </c>
      <c r="T6" s="2" t="inlineStr">
        <is>
          <t xml:space="preserve">|
</t>
        </is>
      </c>
      <c r="U6" t="inlineStr">
        <is>
          <t>außerbudgetärer Fonds zur Unterstützung möglicher gemeinsamer Maßnahmen in Drittländern im Bereich Verteidigung</t>
        </is>
      </c>
      <c r="V6" s="2" t="inlineStr">
        <is>
          <t>Ευρωπαϊκός Μηχανισμός για την Ειρήνη|
ΕΜΕ</t>
        </is>
      </c>
      <c r="W6" s="2" t="inlineStr">
        <is>
          <t>3|
3</t>
        </is>
      </c>
      <c r="X6" s="2" t="inlineStr">
        <is>
          <t xml:space="preserve">|
</t>
        </is>
      </c>
      <c r="Y6" t="inlineStr">
        <is>
          <t>μηχανισμός εκτός του προϋπολογισμού της ΕΕ για την ενίσχυση πιθανής κοινής δράσης σε χώρες εκτός ΕΕ στον τομέα της άμυνας</t>
        </is>
      </c>
      <c r="Z6" s="2" t="inlineStr">
        <is>
          <t>European Peace Facility|
EPF</t>
        </is>
      </c>
      <c r="AA6" s="2" t="inlineStr">
        <is>
          <t>3|
3</t>
        </is>
      </c>
      <c r="AB6" s="2" t="inlineStr">
        <is>
          <t xml:space="preserve">|
</t>
        </is>
      </c>
      <c r="AC6" t="inlineStr">
        <is>
          <t>off-budget facility to reinforce possible joint engagement in non-EU countries in the area of defence</t>
        </is>
      </c>
      <c r="AD6" s="2" t="inlineStr">
        <is>
          <t>Fondo Europeo de Apoyo a la Paz|
FEAP</t>
        </is>
      </c>
      <c r="AE6" s="2" t="inlineStr">
        <is>
          <t>3|
3</t>
        </is>
      </c>
      <c r="AF6" s="2" t="inlineStr">
        <is>
          <t xml:space="preserve">|
</t>
        </is>
      </c>
      <c r="AG6" t="inlineStr">
        <is>
          <t>Instrumento extrapresupuestario con el que se financian acciones de la Unión en el marco de la política exterior y de seguridad común (PESC) encaminadas a mantener la paz, prevenir los conflictos y fortalecer la seguridad internacional.</t>
        </is>
      </c>
      <c r="AH6" s="2" t="inlineStr">
        <is>
          <t>Euroopa rahutagamisrahastu</t>
        </is>
      </c>
      <c r="AI6" s="2" t="inlineStr">
        <is>
          <t>3</t>
        </is>
      </c>
      <c r="AJ6" s="2" t="inlineStr">
        <is>
          <t/>
        </is>
      </c>
      <c r="AK6" t="inlineStr">
        <is>
          <t>eelarveväline väljaspool ELi võetavate võimalike ühismeetmete toetamiseks ette nähtud vahend, mis täiendab ELi eelarvest rahastatavaid kaitsevaldkonna programme</t>
        </is>
      </c>
      <c r="AL6" s="2" t="inlineStr">
        <is>
          <t>Euroopan rauhanrahasto</t>
        </is>
      </c>
      <c r="AM6" s="2" t="inlineStr">
        <is>
          <t>3</t>
        </is>
      </c>
      <c r="AN6" s="2" t="inlineStr">
        <is>
          <t/>
        </is>
      </c>
      <c r="AO6" t="inlineStr">
        <is>
          <t>rahasto, jonka avulla jäsenvaltiot rahoittavat unionin yhteisen ulko- ja turvallisuuspolitiikan alalla toteuttamia toimia rauhan säilyttämiseksi, konfliktien ehkäisemiseksi ja kansainvälisen turvallisuuden lujittamiseksi</t>
        </is>
      </c>
      <c r="AP6" s="2" t="inlineStr">
        <is>
          <t>facilité européenne pour la paix|
FEP</t>
        </is>
      </c>
      <c r="AQ6" s="2" t="inlineStr">
        <is>
          <t>3|
3</t>
        </is>
      </c>
      <c r="AR6" s="2" t="inlineStr">
        <is>
          <t xml:space="preserve">|
</t>
        </is>
      </c>
      <c r="AS6" t="inlineStr">
        <is>
          <t>instrument destiné à financer des actions opérationnelles menées au titre de la politique étrangère et de sécurité commune qui ont des implications militaires ou dans le domaine de la défense, et ne peuvent donc être financées sur le budget de l'Union</t>
        </is>
      </c>
      <c r="AT6" s="2" t="inlineStr">
        <is>
          <t>an tSaoráid Eorpach Síochána</t>
        </is>
      </c>
      <c r="AU6" s="2" t="inlineStr">
        <is>
          <t>3</t>
        </is>
      </c>
      <c r="AV6" s="2" t="inlineStr">
        <is>
          <t>preferred</t>
        </is>
      </c>
      <c r="AW6" t="inlineStr">
        <is>
          <t/>
        </is>
      </c>
      <c r="AX6" s="2" t="inlineStr">
        <is>
          <t>Europski instrument mirovne pomoći</t>
        </is>
      </c>
      <c r="AY6" s="2" t="inlineStr">
        <is>
          <t>3</t>
        </is>
      </c>
      <c r="AZ6" s="2" t="inlineStr">
        <is>
          <t/>
        </is>
      </c>
      <c r="BA6" t="inlineStr">
        <is>
          <t/>
        </is>
      </c>
      <c r="BB6" s="2" t="inlineStr">
        <is>
          <t>Európai Békekeret</t>
        </is>
      </c>
      <c r="BC6" s="2" t="inlineStr">
        <is>
          <t>3</t>
        </is>
      </c>
      <c r="BD6" s="2" t="inlineStr">
        <is>
          <t/>
        </is>
      </c>
      <c r="BE6" t="inlineStr">
        <is>
          <t>költségvetésen kívüli finanszírozási mechanizmus, amelynek célja, hogy erősítse az EU közös biztonság- és védelempolitikai misszióit, és elősegítse a harmadik országoknak, nemzetközi és regionális szervezeteknek történő katonai és védelmi segítségnyújtást</t>
        </is>
      </c>
      <c r="BF6" s="2" t="inlineStr">
        <is>
          <t>strumento europeo per la pace|
EPF</t>
        </is>
      </c>
      <c r="BG6" s="2" t="inlineStr">
        <is>
          <t>3|
3</t>
        </is>
      </c>
      <c r="BH6" s="2" t="inlineStr">
        <is>
          <t xml:space="preserve">|
</t>
        </is>
      </c>
      <c r="BI6" t="inlineStr">
        <is>
          <t>fondo fuori bilancio al di fuori del quadro finanziario destinato a finanziare i costi comuni di operazioni militari nel quadro della politica di sicurezza e di difesa comune; a contribuire al finanziamento di operazioni militari di sostegno alla pace sotto la guida di altri soggetti internazionali; e a fornire sostegno alle forze armate di paesi terzi al fine di prevenire conflitti, costruire la pace e rafforzare la sicurezza internazionale</t>
        </is>
      </c>
      <c r="BJ6" s="2" t="inlineStr">
        <is>
          <t>Europos taikos priemonė|
ETP</t>
        </is>
      </c>
      <c r="BK6" s="2" t="inlineStr">
        <is>
          <t>3|
3</t>
        </is>
      </c>
      <c r="BL6" s="2" t="inlineStr">
        <is>
          <t xml:space="preserve">|
</t>
        </is>
      </c>
      <c r="BM6" t="inlineStr">
        <is>
          <t>europinė finansinė priemonė, skirta remti bendros saugumo ir gynybos politikos tikslus</t>
        </is>
      </c>
      <c r="BN6" s="2" t="inlineStr">
        <is>
          <t>Eiropas Miera mehānisms|
EMM</t>
        </is>
      </c>
      <c r="BO6" s="2" t="inlineStr">
        <is>
          <t>3|
3</t>
        </is>
      </c>
      <c r="BP6" s="2" t="inlineStr">
        <is>
          <t xml:space="preserve">|
</t>
        </is>
      </c>
      <c r="BQ6" t="inlineStr">
        <is>
          <t>ārpusbudžeta fonds, kas neietilpst finanšu shēmā; tā mērķis ir sniegt iespēju finansēt kopīgos izdevumus par militārajām operācijām, ko veic Kopējās drošības un aizsardzības politikas ietvaros, piedalīties citu starptautisko dalībnieku vadīto militāro operāciju miera atbalstīšanai finansēšanā un sniegt atbalstu trešo valstu bruņotajiem spēkiem konfliktu novēršanā, miera veicināšanā un starptautiskās drošības nostiprināšanā</t>
        </is>
      </c>
      <c r="BR6" s="2" t="inlineStr">
        <is>
          <t>Faċilità Ewropea għall-Paċi|
EPF</t>
        </is>
      </c>
      <c r="BS6" s="2" t="inlineStr">
        <is>
          <t>3|
3</t>
        </is>
      </c>
      <c r="BT6" s="2" t="inlineStr">
        <is>
          <t xml:space="preserve">|
</t>
        </is>
      </c>
      <c r="BU6" t="inlineStr">
        <is>
          <t>faċilità barra l-baġit, biex issaħħaħ azzjonijiet konġunti possibbli fil-qasam tad-difiża f'pajjiżi barra mill-UE</t>
        </is>
      </c>
      <c r="BV6" s="2" t="inlineStr">
        <is>
          <t>Europese Vredesfaciliteit|
EPF</t>
        </is>
      </c>
      <c r="BW6" s="2" t="inlineStr">
        <is>
          <t>3|
3</t>
        </is>
      </c>
      <c r="BX6" s="2" t="inlineStr">
        <is>
          <t xml:space="preserve">|
</t>
        </is>
      </c>
      <c r="BY6" t="inlineStr">
        <is>
          <t>niet-budgettair fonds om bijstand op militair en defensiegebied te verlenen aan derde landen en internationale en regionale organisaties</t>
        </is>
      </c>
      <c r="BZ6" s="2" t="inlineStr">
        <is>
          <t>Europejski Instrument na rzecz Pokoju|
EPF</t>
        </is>
      </c>
      <c r="CA6" s="2" t="inlineStr">
        <is>
          <t>3|
3</t>
        </is>
      </c>
      <c r="CB6" s="2" t="inlineStr">
        <is>
          <t xml:space="preserve">|
</t>
        </is>
      </c>
      <c r="CC6" t="inlineStr">
        <is>
          <t>instrument utworzony, by finansować wspólne koszty operacji i misji wojskowych prowadzonych w ramach WPBiO, a także wydatki operacyjne, w przypadku gdy Rada postanowiła obciążyć takimi wydatkami operacyjnymi państwa członkowskie, na działania zwiększające zdolności państw trzecich oraz organizacji regionalnych i międzynarodowych dotyczące kwestii wojskowych i obronnych oraz wydatki operacyjne na wspieranie wojskowych aspektów operacji pokojowych prowadzonych przez regionalne lub międzynarodowe organizacje lub państwa trzecie</t>
        </is>
      </c>
      <c r="CD6" s="2" t="inlineStr">
        <is>
          <t>Mecanismo Europeu de Apoio à Paz|
MEAP</t>
        </is>
      </c>
      <c r="CE6" s="2" t="inlineStr">
        <is>
          <t>3|
3</t>
        </is>
      </c>
      <c r="CF6" s="2" t="inlineStr">
        <is>
          <t xml:space="preserve">|
</t>
        </is>
      </c>
      <c r="CG6" t="inlineStr">
        <is>
          <t>Mecanismo extraorçamental da UE para o financiamento, pelos Estados-Membros, das ações exernas da UE com implicações no domínio militar ou da defesa que visem preservar a paz, prevenir conflitos e reforçar a segurança internacional, nos casos em que as despesas operacionais decorrentes dessas ações não sejam imputadas ao orçamento da União.</t>
        </is>
      </c>
      <c r="CH6" s="2" t="inlineStr">
        <is>
          <t>Instrumentul european pentru pace|
IEP</t>
        </is>
      </c>
      <c r="CI6" s="2" t="inlineStr">
        <is>
          <t>3|
3</t>
        </is>
      </c>
      <c r="CJ6" s="2" t="inlineStr">
        <is>
          <t xml:space="preserve">|
</t>
        </is>
      </c>
      <c r="CK6" t="inlineStr">
        <is>
          <t>instrument extrabugetar destinat finanțării unor acțiuni operaționale întreprinse în cadrul politicii externe și de securitate comune, care au implicații militare sau în domeniul apărării</t>
        </is>
      </c>
      <c r="CL6" s="2" t="inlineStr">
        <is>
          <t>Európsky mierový nástroj|
EPF</t>
        </is>
      </c>
      <c r="CM6" s="2" t="inlineStr">
        <is>
          <t>3|
3</t>
        </is>
      </c>
      <c r="CN6" s="2" t="inlineStr">
        <is>
          <t xml:space="preserve">|
</t>
        </is>
      </c>
      <c r="CO6" t="inlineStr">
        <is>
          <t>nástroj, prostredníctvom ktorého členské štáty financujú činnosti Únie v rámci spoločnej zahraničnej a bezpečnostnej politiky s cieľom zachovávať mier, predchádzať konfliktom a posilňovať medzinárodnú bezpečnosť v prípadoch, keď sa prevádzkové výdavky vyplývajúce z týchto činností neúčtujú na ťarchu rozpočtu Únie</t>
        </is>
      </c>
      <c r="CP6" s="2" t="inlineStr">
        <is>
          <t>evropski mirovni instrument</t>
        </is>
      </c>
      <c r="CQ6" s="2" t="inlineStr">
        <is>
          <t>3</t>
        </is>
      </c>
      <c r="CR6" s="2" t="inlineStr">
        <is>
          <t/>
        </is>
      </c>
      <c r="CS6" t="inlineStr">
        <is>
          <t>zunajproračunski instrument za okrepitev morebitnega skupnega ukrepanja v državah zunaj EU na področju obrambe</t>
        </is>
      </c>
      <c r="CT6" s="2" t="inlineStr">
        <is>
          <t>den europeiska fredsfaciliteten</t>
        </is>
      </c>
      <c r="CU6" s="2" t="inlineStr">
        <is>
          <t>3</t>
        </is>
      </c>
      <c r="CV6" s="2" t="inlineStr">
        <is>
          <t/>
        </is>
      </c>
      <c r="CW6" t="inlineStr">
        <is>
          <t>separat finansieringsmekanism utanför EU:s budget som ska göra det möjligt för EU att göra mer och agera snabbare för att förebygga konflikter, främja människors säkerhet, ta itu med instabilitet och arbeta för en säkrare värld</t>
        </is>
      </c>
    </row>
    <row r="7">
      <c r="A7" s="1" t="str">
        <f>HYPERLINK("https://iate.europa.eu/entry/result/924561/all", "924561")</f>
        <v>924561</v>
      </c>
      <c r="B7" t="inlineStr">
        <is>
          <t>POLITICS;ENVIRONMENT</t>
        </is>
      </c>
      <c r="C7" t="inlineStr">
        <is>
          <t>POLITICS|politics and public safety|public safety;ENVIRONMENT|deterioration of the environment|degradation of the environment|natural disaster;ENVIRONMENT|deterioration of the environment|degradation of the environment|man-made disaster</t>
        </is>
      </c>
      <c r="D7" t="inlineStr">
        <is>
          <t>yes</t>
        </is>
      </c>
      <c r="E7" t="inlineStr">
        <is>
          <t/>
        </is>
      </c>
      <c r="F7" s="2" t="inlineStr">
        <is>
          <t>Механизъм за гражданска защита на Съюза</t>
        </is>
      </c>
      <c r="G7" s="2" t="inlineStr">
        <is>
          <t>3</t>
        </is>
      </c>
      <c r="H7" s="2" t="inlineStr">
        <is>
          <t/>
        </is>
      </c>
      <c r="I7" t="inlineStr">
        <is>
          <t>механизъм, чиято цел е да засили сътрудничеството между
Съюза и държавите членки и да улесни координацията в областта на гражданската
защита с цел подобряване на ефективността на системите за превенция, готовност
и реагиране при природни и причинени от човека бедствия</t>
        </is>
      </c>
      <c r="J7" s="2" t="inlineStr">
        <is>
          <t>mechanismus civilní ochrany Evropské unie|
mechanismus civilní ochrany EU|
mechanismus civilní ochrany Unie|
UCPM</t>
        </is>
      </c>
      <c r="K7" s="2" t="inlineStr">
        <is>
          <t>3|
3|
3|
3</t>
        </is>
      </c>
      <c r="L7" s="2" t="inlineStr">
        <is>
          <t xml:space="preserve">|
|
|
</t>
        </is>
      </c>
      <c r="M7" t="inlineStr">
        <is>
          <t>mechanismus, jehož cílem je posilovat spolupráci mezi Unií a členskými státy a usnadňovat koordinaci
 v oblasti civilní ochrany s cílem zlepšit účinnost systémů pro 
předcházení přírodním a člověkem způsobeným katastrofám, připravenost a 
odezvu na ně</t>
        </is>
      </c>
      <c r="N7" s="2" t="inlineStr">
        <is>
          <t>EU-civilbeskyttelsesmekanisme</t>
        </is>
      </c>
      <c r="O7" s="2" t="inlineStr">
        <is>
          <t>4</t>
        </is>
      </c>
      <c r="P7" s="2" t="inlineStr">
        <is>
          <t/>
        </is>
      </c>
      <c r="Q7" t="inlineStr">
        <is>
          <t>mekanisme, der sigter mod at styrke samarbejdet mellem Unionen og medlemsstaterne og at fremme koordineringen på civilbeskyttelsesområdet for at gøre forebyggelsen, beredskabet og indsatsen i tilfælde af naturkatastrofer og menneskeskabte katastrofer mere effektiv</t>
        </is>
      </c>
      <c r="R7" s="2" t="inlineStr">
        <is>
          <t>Katastrophenschutzverfahren der Union|
Unionsverfahren für den Katastrophenschutz</t>
        </is>
      </c>
      <c r="S7" s="2" t="inlineStr">
        <is>
          <t>3|
3</t>
        </is>
      </c>
      <c r="T7" s="2" t="inlineStr">
        <is>
          <t xml:space="preserve">preferred|
</t>
        </is>
      </c>
      <c r="U7" t="inlineStr">
        <is>
          <t>Verfahren der Union zur Förderung einer verstärkten Zusammenarbeit zwischen der Union und den Mitgliedstaaten im Bereich des Katastrophenschutzes und zur Erleichterung der Koordinierung mit dem Ziel, die Wirksamkeit der Präventions-, Vorsorge- und Bewältigungssysteme für Naturkatastrophen und vom Menschen verursachte Katastrophen zu verbessern</t>
        </is>
      </c>
      <c r="V7" s="2" t="inlineStr">
        <is>
          <t>μηχανισμός πολιτικής προστασίας της Ένωσης</t>
        </is>
      </c>
      <c r="W7" s="2" t="inlineStr">
        <is>
          <t>3</t>
        </is>
      </c>
      <c r="X7" s="2" t="inlineStr">
        <is>
          <t/>
        </is>
      </c>
      <c r="Y7" t="inlineStr">
        <is>
          <t/>
        </is>
      </c>
      <c r="Z7" s="2" t="inlineStr">
        <is>
          <t>European Union Civil Protection Mechanism|
EU Civil Protection Mechanism|
EU CPM|
Union Civil Protection Mechanism|
UCPM|
Union Mechanism|
Community mechanism to facilitate reinforced cooperation in civil protection assistance interventions|
Community Civil Protection Mechanism|
European Civil Protection Mechanism|
ECPM|
Community Mechanism for Civil Protection|
Community mechanism for the coordination of civil protection intervention in the event of emergencies|
Civil protection framework</t>
        </is>
      </c>
      <c r="AA7" s="2" t="inlineStr">
        <is>
          <t>3|
3|
3|
3|
3|
3|
1|
1|
1|
1|
1|
1|
1</t>
        </is>
      </c>
      <c r="AB7" s="2" t="inlineStr">
        <is>
          <t xml:space="preserve">|
|
|
|
|
|
obsolete|
obsolete|
|
|
|
obsolete|
</t>
        </is>
      </c>
      <c r="AC7" t="inlineStr">
        <is>
          <t>mechanism to strengthen cooperation between the European Union and the Member States and to facilitate coordination in the field of civil protection in order to improve the effectiveness of systems for preventing, preparing for and responding to natural and man-made disasters</t>
        </is>
      </c>
      <c r="AD7" s="2" t="inlineStr">
        <is>
          <t>Mecanismo de Protección Civil de la Unión</t>
        </is>
      </c>
      <c r="AE7" s="2" t="inlineStr">
        <is>
          <t>3</t>
        </is>
      </c>
      <c r="AF7" s="2" t="inlineStr">
        <is>
          <t/>
        </is>
      </c>
      <c r="AG7" t="inlineStr">
        <is>
          <t>Mecanismo que tiene por objetivo reforzar la cooperación entre la Unión y los Estados miembros y facilitar la coordinación en el ámbito de la protección civil con el fin de mejorar la eficacia de los sistemas de prevención, preparación y respuesta ante catástrofes naturales o de origen humano.</t>
        </is>
      </c>
      <c r="AH7" s="2" t="inlineStr">
        <is>
          <t>Euroopa Liidu elanikkonnakaitse mehhanism|
ELi elanikkonnakaitse mehhanism|
liidu elanikkonnakaitse mehhanism|
liidu mehhanism</t>
        </is>
      </c>
      <c r="AI7" s="2" t="inlineStr">
        <is>
          <t>3|
3|
3|
3</t>
        </is>
      </c>
      <c r="AJ7" s="2" t="inlineStr">
        <is>
          <t xml:space="preserve">|
|
|
</t>
        </is>
      </c>
      <c r="AK7" t="inlineStr">
        <is>
          <t>mehhanism, mille eesmärk on tugevdada liidu ja liikmesriikide vahelist koostööd ning hõlbustada koordineerimist &lt;i&gt;elanikkonnakaitse&lt;/i&gt; &lt;a href="/entry/result/768254/all" id="ENTRY_TO_ENTRY_CONVERTER" target="_blank"&gt;IATE:768254&lt;/a&gt; vallas, et parandada loodusõnnetuste või inimtegevusest tingitud õnnetuste ennetamise, nendeks valmisoleku ja neile reageerimise süsteemide tõhusust</t>
        </is>
      </c>
      <c r="AL7" s="2" t="inlineStr">
        <is>
          <t>Euroopan unionin pelastuspalvelumekanismi|
unionin pelastuspalvelumekanismi</t>
        </is>
      </c>
      <c r="AM7" s="2" t="inlineStr">
        <is>
          <t>3|
3</t>
        </is>
      </c>
      <c r="AN7" s="2" t="inlineStr">
        <is>
          <t xml:space="preserve">|
</t>
        </is>
      </c>
      <c r="AO7" t="inlineStr">
        <is>
          <t>Mekanismi, jonka tarkoituksena on tehostaa unionin ja jäsenvaltioiden välistä yhteistyötä ja helpottaa koordinointia pelastuspalvelun alalla, jotta voidaan parantaa niiden järjestelmien tehokkuutta, joiden tavoitteena on luonnon ja ihmisen aiheuttamien katastrofien ennaltaehkäisy ja niihin varautuminen sekä avustustoimet.</t>
        </is>
      </c>
      <c r="AP7" s="2" t="inlineStr">
        <is>
          <t>mécanisme de protection civile de l'Union|
MPCU|
Mécanisme européen de protection civile</t>
        </is>
      </c>
      <c r="AQ7" s="2" t="inlineStr">
        <is>
          <t>3|
3|
3</t>
        </is>
      </c>
      <c r="AR7" s="2" t="inlineStr">
        <is>
          <t xml:space="preserve">|
|
</t>
        </is>
      </c>
      <c r="AS7" t="inlineStr">
        <is>
          <t>mécanisme visant à renforcer la coopération entre l'Union et les États membres et à faciliter la coordination dans le domaine de la protection civile en vue de rendre plus efficaces les systèmes de prévention, de préparation et de réaction en cas de catastrophes naturelles ou d'origine humaine</t>
        </is>
      </c>
      <c r="AT7" s="2" t="inlineStr">
        <is>
          <t>an Sásra Aontais um Chosaint Shibhialta|
Sásra an Aontais um Chosaint Shibhialta</t>
        </is>
      </c>
      <c r="AU7" s="2" t="inlineStr">
        <is>
          <t>3|
3</t>
        </is>
      </c>
      <c r="AV7" s="2" t="inlineStr">
        <is>
          <t xml:space="preserve">|
</t>
        </is>
      </c>
      <c r="AW7" t="inlineStr">
        <is>
          <t>meicníocht chun an comhar a láidriú idir an tAontas agus na Ballstáit agus chun an comhordú a éascú i réimse na cosanta sibhialta sa chaoi gur fearr a bheifear in ann tubaistí, idir nádúrtha agus de dhéantús an duine, a sheachaint agus a mhalú</t>
        </is>
      </c>
      <c r="AX7" s="2" t="inlineStr">
        <is>
          <t>Mehanizam Unije za civilnu zaštitu|
Mehanizam EU-a za civilnu zaštitu</t>
        </is>
      </c>
      <c r="AY7" s="2" t="inlineStr">
        <is>
          <t>3|
3</t>
        </is>
      </c>
      <c r="AZ7" s="2" t="inlineStr">
        <is>
          <t xml:space="preserve">|
</t>
        </is>
      </c>
      <c r="BA7" t="inlineStr">
        <is>
          <t>mehanizam za poboljšanje suradnje između Unije i država članica na području civilne zaštite u slučaju hitnih situacija većih razmjera ili njihovih neposrednih prijetnji</t>
        </is>
      </c>
      <c r="BB7" s="2" t="inlineStr">
        <is>
          <t>uniós polgári védelmi mechanizmus|
uniós mechanizmus|
UCPM</t>
        </is>
      </c>
      <c r="BC7" s="2" t="inlineStr">
        <is>
          <t>3|
3|
3</t>
        </is>
      </c>
      <c r="BD7" s="2" t="inlineStr">
        <is>
          <t xml:space="preserve">|
|
</t>
        </is>
      </c>
      <c r="BE7" t="inlineStr">
        <is>
          <t>uniós mechanizmus, amelynek célja a tagállamok és az Unió közötti együttműködés megerősítése és a koordináció elősegítése a polgári védelem terén, annak érdekében, hogy javuljon a természeti és ember okozta katasztrófák megelőzését, az azokra való felkészültséget és reagálást szolgáló rendszerek hatékonysága</t>
        </is>
      </c>
      <c r="BF7" s="2" t="inlineStr">
        <is>
          <t>meccanismo unionale di protezione civile|
meccanismo unionale|
UCPM|
meccanismo di protezione civile dell'Unione europea|
EUCPM|
meccanismo di protezione civile dell'Unione</t>
        </is>
      </c>
      <c r="BG7" s="2" t="inlineStr">
        <is>
          <t>3|
3|
3|
3|
3|
3</t>
        </is>
      </c>
      <c r="BH7" s="2" t="inlineStr">
        <is>
          <t xml:space="preserve">|
|
|
|
admitted|
</t>
        </is>
      </c>
      <c r="BI7" t="inlineStr">
        <is>
          <t>meccanismo destinato a rafforzare la cooperazione tra l'Unione e gli Stati membri e a facilitare il coordinamento nel settore della protezione civile al fine di migliorare l'efficacia dei sistemi di prevenzione, preparazione e risposta alle catastrofi naturali e provocate dall'uomo</t>
        </is>
      </c>
      <c r="BJ7" s="2" t="inlineStr">
        <is>
          <t>Sąjungos civilinės saugos mechanizmas|
SCSM|
ES CSM</t>
        </is>
      </c>
      <c r="BK7" s="2" t="inlineStr">
        <is>
          <t>3|
3|
2</t>
        </is>
      </c>
      <c r="BL7" s="2" t="inlineStr">
        <is>
          <t xml:space="preserve">|
|
</t>
        </is>
      </c>
      <c r="BM7" t="inlineStr">
        <is>
          <t>mechanizmas, kuriuo siekiama stiprinti Sąjungos ir valstybių narių bendradarbiavimą ir sudaryti palankesnes sąlygas koordinuoti veiklą civilinės saugos srityje, siekiant gerinti gamtinių ir žmogaus sukeltų nelaimių prevencijos, pasirengimo joms ir reagavimo į jas sistemų veiksmingumą</t>
        </is>
      </c>
      <c r="BN7" s="2" t="inlineStr">
        <is>
          <t>Savienības civilās aizsardzības mehānisms|
ES civilās aizsardzības mehānisms</t>
        </is>
      </c>
      <c r="BO7" s="2" t="inlineStr">
        <is>
          <t>3|
3</t>
        </is>
      </c>
      <c r="BP7" s="2" t="inlineStr">
        <is>
          <t xml:space="preserve">|
</t>
        </is>
      </c>
      <c r="BQ7" t="inlineStr">
        <is>
          <t>ES mehānisms, ar ko nostiprina sadarbību starp dalībvalstīm un Savienību un veicina koordināciju civilās aizsardzības jomā, lai uzlabotu to sistēmu efektivitāti, kuru mērķis ir novērst dabas un cilvēku izraisītas katastrofas, sagatavoties tām un reaģēt uz tām</t>
        </is>
      </c>
      <c r="BR7" s="2" t="inlineStr">
        <is>
          <t>Mekkaniżmu tal-Unjoni għall-Protezzjoni Ċivili|
Mekkaniżmu tal-UE għall-Protezzjoni Ċivili|
UCPM</t>
        </is>
      </c>
      <c r="BS7" s="2" t="inlineStr">
        <is>
          <t>3|
3|
3</t>
        </is>
      </c>
      <c r="BT7" s="2" t="inlineStr">
        <is>
          <t xml:space="preserve">|
|
</t>
        </is>
      </c>
      <c r="BU7" t="inlineStr">
        <is>
          <t>mekkaniżmu maħsub sabiex isaħħaħ il-kooperazzjoni bejn l-Unjoni u l-Istati Membri u jiffaċilita l-koordinazzjoni fil-qasam tal-protezzjoni ċivili sabiex itejjeb l-effikaċja tas-sistemi għall-prevenzjoni, it-tħejjija u r-reazzjoni għad-diżastri naturali u dawk ikkawżati mill-bniedem</t>
        </is>
      </c>
      <c r="BV7" s="2" t="inlineStr">
        <is>
          <t>Uniemechanisme voor civiele bescherming|
Uniemechanisme|
EU-mechanisme voor civiele bescherming</t>
        </is>
      </c>
      <c r="BW7" s="2" t="inlineStr">
        <is>
          <t>3|
3|
3</t>
        </is>
      </c>
      <c r="BX7" s="2" t="inlineStr">
        <is>
          <t xml:space="preserve">|
|
</t>
        </is>
      </c>
      <c r="BY7" t="inlineStr">
        <is>
          <t>mechanisme dat "is gericht op het versterken van de samenwerking tussen de Unie en de lidstaten en het faciliteren van de coördinatie op het terrein van civiele bescherming, om [...] te komen tot een grotere doeltreffendheid van systemen op het gebied van de preventie, de paraatheid en de respons ten aanzien van door de mens of de natuur veroorzaakte rampen"</t>
        </is>
      </c>
      <c r="BZ7" s="2" t="inlineStr">
        <is>
          <t>Unijny Mechanizm Ochrony Ludności|
UMOL</t>
        </is>
      </c>
      <c r="CA7" s="2" t="inlineStr">
        <is>
          <t>3|
3</t>
        </is>
      </c>
      <c r="CB7" s="2" t="inlineStr">
        <is>
          <t xml:space="preserve">|
</t>
        </is>
      </c>
      <c r="CC7" t="inlineStr">
        <is>
          <t>instytucjonalna platforma
współdziałania państw z instytucjami unijnymi w dziedzinie ochrony ludności i wspólnotowego przygotowania, zapobiegania i reagowania
na klęski żywiołowe lub katastrofy spowodowane przez człowieka; udzielana w jego ramach pomoc polega w szczególności na
kierowaniu do działań wyspecjalizowanych i odpowiednio wyposażonych zespołów
ratowniczych (modułów) oraz dostarczaniu pomocy rzeczowej i eksperckiej</t>
        </is>
      </c>
      <c r="CD7" s="2" t="inlineStr">
        <is>
          <t>Mecanismo de Proteção Civil da União Europeia|
MPCUE|
Mecanismo de Proteção Civil da União|
MPCU</t>
        </is>
      </c>
      <c r="CE7" s="2" t="inlineStr">
        <is>
          <t>3|
3|
3|
3</t>
        </is>
      </c>
      <c r="CF7" s="2" t="inlineStr">
        <is>
          <t xml:space="preserve">|
|
|
</t>
        </is>
      </c>
      <c r="CG7" t="inlineStr">
        <is>
          <t>Mecanismo destinado a reforçar a cooperação entre a UE e os Estados-Membros e facilitar a coordenação no domínio da proteção civil, a fim de aumentar a eficácia dos sistemas de prevenção, preparação e resposta a catástrofes naturais e de origem humana de todos os tipos, dentro e fora da UE.</t>
        </is>
      </c>
      <c r="CH7" s="2" t="inlineStr">
        <is>
          <t>mecanismul de protecție civilă al Uniunii|
UCPM|
mecanismul de protecție civilă al UE|
EUCPM</t>
        </is>
      </c>
      <c r="CI7" s="2" t="inlineStr">
        <is>
          <t>3|
2|
3|
3</t>
        </is>
      </c>
      <c r="CJ7" s="2" t="inlineStr">
        <is>
          <t xml:space="preserve">|
|
|
</t>
        </is>
      </c>
      <c r="CK7" t="inlineStr">
        <is>
          <t>mecanism menit să consolideze cooperarea dintre Uniune și statele membre și să faciliteze coordonarea în domeniul protecției civile în vederea îmbunătățirii eficienței sistemelor de prevenire, pregătire și răspuns la dezastre naturale și provocate de om</t>
        </is>
      </c>
      <c r="CL7" s="2" t="inlineStr">
        <is>
          <t>mechanizmus Únie v oblasti civilnej ochrany|
mechanizmus Európskej únie v oblasti civilnej ochrany</t>
        </is>
      </c>
      <c r="CM7" s="2" t="inlineStr">
        <is>
          <t>3|
3</t>
        </is>
      </c>
      <c r="CN7" s="2" t="inlineStr">
        <is>
          <t xml:space="preserve">|
</t>
        </is>
      </c>
      <c r="CO7" t="inlineStr">
        <is>
          <t>mechanizmus, ktorého cieľom je posilňovať spoluprácu medzi Úniou a členskými štátmi a uľahčovať koordináciu v oblasti civilnej ochrany v záujme zlepšenia účinnosti systémov predchádzania prírodným katastrofám a katastrofám spôsobeným ľudskou činnosťou, prípravy a reakcie na ne</t>
        </is>
      </c>
      <c r="CP7" s="2" t="inlineStr">
        <is>
          <t>mehanizem Unije na področju civilne zaščite|
mehanizem Evropske unije na področju civilne zaščite</t>
        </is>
      </c>
      <c r="CQ7" s="2" t="inlineStr">
        <is>
          <t>3|
3</t>
        </is>
      </c>
      <c r="CR7" s="2" t="inlineStr">
        <is>
          <t xml:space="preserve">|
</t>
        </is>
      </c>
      <c r="CS7" t="inlineStr">
        <is>
          <t>mehanizem, namenjen krepitvi sodelovanja med Unijo in državami članicami na področju civilne zaščite ter olajševanju usklajevanja na tem področju, da bi se izboljšala učinkovitost sistemov za preventivo pred naravnimi nesrečami in nesrečami, ki jih povzroči človek, ter za pripravljenost in odziv nanje</t>
        </is>
      </c>
      <c r="CT7" s="2" t="inlineStr">
        <is>
          <t>unionens civilskyddsmekanism|
civilskyddsmekanismen|
Europeiska unionens civilskyddsmekanism|
EU:s civilskyddsmekanism</t>
        </is>
      </c>
      <c r="CU7" s="2" t="inlineStr">
        <is>
          <t>3|
3|
2|
3</t>
        </is>
      </c>
      <c r="CV7" s="2" t="inlineStr">
        <is>
          <t xml:space="preserve">|
|
|
</t>
        </is>
      </c>
      <c r="CW7" t="inlineStr">
        <is>
          <t>mekanism som ska stärka samarbetet mellan unionen och medlemsstaterna och underlätta samordningen på civilskyddsområdet i syfte att förbättra effektiviteten hos systemen för förebyggande av, beredskap för och insatser vid naturkatastrofer och katastrofer som orsakats av människor</t>
        </is>
      </c>
    </row>
    <row r="8">
      <c r="A8" s="1" t="str">
        <f>HYPERLINK("https://iate.europa.eu/entry/result/855787/all", "855787")</f>
        <v>855787</v>
      </c>
      <c r="B8" t="inlineStr">
        <is>
          <t>LAW;FINANCE</t>
        </is>
      </c>
      <c r="C8" t="inlineStr">
        <is>
          <t>LAW|criminal law|offence;FINANCE</t>
        </is>
      </c>
      <c r="D8" t="inlineStr">
        <is>
          <t>yes</t>
        </is>
      </c>
      <c r="E8" t="inlineStr">
        <is>
          <t/>
        </is>
      </c>
      <c r="F8" s="2" t="inlineStr">
        <is>
          <t>изпиране на пари</t>
        </is>
      </c>
      <c r="G8" s="2" t="inlineStr">
        <is>
          <t>3</t>
        </is>
      </c>
      <c r="H8" s="2" t="inlineStr">
        <is>
          <t/>
        </is>
      </c>
      <c r="I8" t="inlineStr">
        <is>
          <t>Преобразуването или прехвърлянето на имущество, придобито от престъпна дейност или от акт на участие в такава дейност, както и укриването на естеството, източника, местонахождението, разположението, движението или правата по отношение на това имущество с цел да се избегнат правните последици.</t>
        </is>
      </c>
      <c r="J8" s="2" t="inlineStr">
        <is>
          <t>praní peněz|
legalizace výnosů z trestné činnosti</t>
        </is>
      </c>
      <c r="K8" s="2" t="inlineStr">
        <is>
          <t>4|
3</t>
        </is>
      </c>
      <c r="L8" s="2" t="inlineStr">
        <is>
          <t xml:space="preserve">|
</t>
        </is>
      </c>
      <c r="M8" t="inlineStr">
        <is>
          <t>jednání sledující zakrytí nezákonného původu jakékoliv ekonomické výhody vyplývající z trestné činnosti s cílem vzbudit zdání, že jde o majetkový prospěch nabytý v souladu se zákonem</t>
        </is>
      </c>
      <c r="N8" s="2" t="inlineStr">
        <is>
          <t>hvidvask af penge|
hvidvaskning af penge|
pengevask</t>
        </is>
      </c>
      <c r="O8" s="2" t="inlineStr">
        <is>
          <t>4|
3|
3</t>
        </is>
      </c>
      <c r="P8" s="2" t="inlineStr">
        <is>
          <t xml:space="preserve">preferred|
|
</t>
        </is>
      </c>
      <c r="Q8" t="inlineStr">
        <is>
          <t>transaktioner, som foretages for at skjule bestemte penges oprindelse, bevægelse, ejerforhold mv.</t>
        </is>
      </c>
      <c r="R8" s="2" t="inlineStr">
        <is>
          <t>Geldwäsche</t>
        </is>
      </c>
      <c r="S8" s="2" t="inlineStr">
        <is>
          <t>3</t>
        </is>
      </c>
      <c r="T8" s="2" t="inlineStr">
        <is>
          <t/>
        </is>
      </c>
      <c r="U8" t="inlineStr">
        <is>
          <t>Einschleusung illegaler Erlöse aus bestimmten Straftaten (zum Beispiel aus Drogenhandel, Waffenhandel) in den legalen Finanz- und Wirtschaftskreislauf</t>
        </is>
      </c>
      <c r="V8" s="2" t="inlineStr">
        <is>
          <t>νομιμοποίηση εσόδων από εγκληματικές δραστηριότητες|
ξέπλυμα χρήματος|
νομιμοποίηση εσόδων από παράνομες δραστηριότητες</t>
        </is>
      </c>
      <c r="W8" s="2" t="inlineStr">
        <is>
          <t>4|
3|
3</t>
        </is>
      </c>
      <c r="X8" s="2" t="inlineStr">
        <is>
          <t xml:space="preserve">preferred|
|
</t>
        </is>
      </c>
      <c r="Y8" t="inlineStr">
        <is>
          <t/>
        </is>
      </c>
      <c r="Z8" s="2" t="inlineStr">
        <is>
          <t>money laundering|
asset laundering|
moneylaundering|
money-laundering</t>
        </is>
      </c>
      <c r="AA8" s="2" t="inlineStr">
        <is>
          <t>3|
1|
1|
1</t>
        </is>
      </c>
      <c r="AB8" s="2" t="inlineStr">
        <is>
          <t xml:space="preserve">|
|
|
</t>
        </is>
      </c>
      <c r="AC8" t="inlineStr">
        <is>
          <t>process by which criminals attempt to conceal the true origin and ownership of the proceeds of their criminal activities</t>
        </is>
      </c>
      <c r="AD8" s="2" t="inlineStr">
        <is>
          <t>blanqueo de capitales|
blanqueo de dinero|
blanqueo de bienes</t>
        </is>
      </c>
      <c r="AE8" s="2" t="inlineStr">
        <is>
          <t>3|
3|
3</t>
        </is>
      </c>
      <c r="AF8" s="2" t="inlineStr">
        <is>
          <t xml:space="preserve">preferred|
|
</t>
        </is>
      </c>
      <c r="AG8" t="inlineStr">
        <is>
          <t>a) La conversión o la transferencia de bienes, a sabiendas de que dichos bienes proceden de una actividad delictiva o de la participación en una actividad delictiva, con el propósito de ocultar o encubrir el origen ilícito de los bienes o de ayudar a personas que estén implicadas a eludir las consecuencias jurídicas de sus actos.&lt;br&gt;b) La ocultación o el encubrimiento de la naturaleza, el origen, la localización, la disposición, el movimiento o la propiedad real de bienes o derechos sobre bienes, a sabiendas de que dichos bienes proceden de una actividad delictiva o de la participación en una actividad delictiva.&lt;br&gt;c) La adquisición, posesión o utilización de bienes, a sabiendas, en el momento de la recepción de los mismos, de que proceden de una actividad delictiva o de la participación en una actividad delictiva.&lt;br&gt;d) La participación en alguna de las actividades mencionadas en las letras anteriores, la asociación para cometer este tipo de actos, las tentativas de perpetrarlas y el hecho de ayudar, instigar o aconsejar a alguien para realizarlas o facilitar su ejecución.</t>
        </is>
      </c>
      <c r="AH8" s="2" t="inlineStr">
        <is>
          <t>rahapesu</t>
        </is>
      </c>
      <c r="AI8" s="2" t="inlineStr">
        <is>
          <t>3</t>
        </is>
      </c>
      <c r="AJ8" s="2" t="inlineStr">
        <is>
          <t/>
        </is>
      </c>
      <c r="AK8" t="inlineStr">
        <is>
          <t>kuritegeliku tegevuse tulemusel saadud vara või selle asemel saadud vara:&lt;br&gt; 1) tõelise olemuse, päritolu, asukoha, käsutamisviisi, ümberpaigutamise, omandiõiguse või varaga seotud muude õiguste varjamine või saladuses hoidmine;&lt;br&gt; 2) muundamine, ülekandmine, omandamine, valdamine või kasutamine eesmärgiga varjata või hoida saladuses vara ebaseaduslikku päritolu või abistada kuritegelikus tegevuses osalenud isikut, et ta saaks hoiduda oma tegude õiguslikest tagajärgedest.</t>
        </is>
      </c>
      <c r="AL8" s="2" t="inlineStr">
        <is>
          <t>rahanpesu</t>
        </is>
      </c>
      <c r="AM8" s="2" t="inlineStr">
        <is>
          <t>3</t>
        </is>
      </c>
      <c r="AN8" s="2" t="inlineStr">
        <is>
          <t/>
        </is>
      </c>
      <c r="AO8" t="inlineStr">
        <is>
          <t>"[toimet], joilla pyritään rikoksella hankitun omaisuuden alkuperä häivyttämään tai peittämään"</t>
        </is>
      </c>
      <c r="AP8" s="2" t="inlineStr">
        <is>
          <t>blanchiment de capitaux|
blanchiment d'argent|
blanchiment des avoirs</t>
        </is>
      </c>
      <c r="AQ8" s="2" t="inlineStr">
        <is>
          <t>3|
3|
2</t>
        </is>
      </c>
      <c r="AR8" s="2" t="inlineStr">
        <is>
          <t xml:space="preserve">|
|
</t>
        </is>
      </c>
      <c r="AS8" t="inlineStr">
        <is>
          <t>action d'introduire des capitaux d'origine illicite dans les circuits financiers et bancaires réguliers</t>
        </is>
      </c>
      <c r="AT8" s="2" t="inlineStr">
        <is>
          <t>sciúradh airgid</t>
        </is>
      </c>
      <c r="AU8" s="2" t="inlineStr">
        <is>
          <t>3</t>
        </is>
      </c>
      <c r="AV8" s="2" t="inlineStr">
        <is>
          <t/>
        </is>
      </c>
      <c r="AW8" t="inlineStr">
        <is>
          <t/>
        </is>
      </c>
      <c r="AX8" s="2" t="inlineStr">
        <is>
          <t>pranje novca</t>
        </is>
      </c>
      <c r="AY8" s="2" t="inlineStr">
        <is>
          <t>4</t>
        </is>
      </c>
      <c r="AZ8" s="2" t="inlineStr">
        <is>
          <t/>
        </is>
      </c>
      <c r="BA8" t="inlineStr">
        <is>
          <t>pretvaranje tzv. "prljavog" novca ili druge imovinske koristi pribavljenih kriminalnim ili drugim protuzakonitim radnjama u "čist" novac, naime onaj koji se može upotrijebiti i koristiti kao legalni prihod u bankovnim, trgovačkim, kupoprodajnim, investicijskim, poduzetničkim i drugim poslovima ili načinima ulaganja</t>
        </is>
      </c>
      <c r="BB8" s="2" t="inlineStr">
        <is>
          <t>pénzmosás</t>
        </is>
      </c>
      <c r="BC8" s="2" t="inlineStr">
        <is>
          <t>4</t>
        </is>
      </c>
      <c r="BD8" s="2" t="inlineStr">
        <is>
          <t/>
        </is>
      </c>
      <c r="BE8" t="inlineStr">
        <is>
          <t>az a folyamat, melynek során a bűncselekményből eredő
vagyont legálisnak próbálják feltüntetni</t>
        </is>
      </c>
      <c r="BF8" s="2" t="inlineStr">
        <is>
          <t>riciclaggio</t>
        </is>
      </c>
      <c r="BG8" s="2" t="inlineStr">
        <is>
          <t>3</t>
        </is>
      </c>
      <c r="BH8" s="2" t="inlineStr">
        <is>
          <t/>
        </is>
      </c>
      <c r="BI8" t="inlineStr">
        <is>
          <t>impiego in attività economiche o finanziarie lecite dei profitti realizzati mediante condotte delittuose</t>
        </is>
      </c>
      <c r="BJ8" s="2" t="inlineStr">
        <is>
          <t>pinigų plovimas</t>
        </is>
      </c>
      <c r="BK8" s="2" t="inlineStr">
        <is>
          <t>4</t>
        </is>
      </c>
      <c r="BL8" s="2" t="inlineStr">
        <is>
          <t/>
        </is>
      </c>
      <c r="BM8" t="inlineStr">
        <is>
          <t>1) turto teisinės padėties pakeitimas arba turto perdavimas, žinant, kad šis turtas yra gautas iš nusikalstamos veikos arba dalyvaujant tokioje veikoje, siekiant nuslėpti arba užmaskuoti neteisėtą turto kilmę arba siekiant padėti bet kokiam nusikalstamoje veikoje dalyvaujančiam asmeniui išvengti teisinių šios veikos pasekmių;&lt;br&gt; 2) turto tikrojo pobūdžio, tikrosios kilmės, šaltinio, vietos, disponavimo, judėjimo, nuosavybės teisių arba su nuosavybe susijusių teisių nuslėpimas arba užmaskavimas, žinant, kad šis turtas yra gautas iš nusikalstamos veikos arba dalyvaujant tokioje veikoje; &lt;br&gt;3) turto įgijimas, valdymas ar naudojimas, įgijimo (perdavimo) metu žinant, kad šis turtas gautas iš nusikalstamos veikos arba dalyvaujant tokioje veikoje; &lt;br&gt;4) rengimasis, pasikėsinimas padaryti, bendrininkavimas darant bet kurią iš 1–3 punktuose nurodytų veikų</t>
        </is>
      </c>
      <c r="BN8" s="2" t="inlineStr">
        <is>
          <t>nelikumīgi iegūtu līdzekļu legalizācija|
noziedzīgi iegūtu līdzekļu legalizācija</t>
        </is>
      </c>
      <c r="BO8" s="2" t="inlineStr">
        <is>
          <t>3|
2</t>
        </is>
      </c>
      <c r="BP8" s="2" t="inlineStr">
        <is>
          <t>|
admitted</t>
        </is>
      </c>
      <c r="BQ8" t="inlineStr">
        <is>
          <t/>
        </is>
      </c>
      <c r="BR8" s="2" t="inlineStr">
        <is>
          <t>ħasil tal-flus|
money laundering</t>
        </is>
      </c>
      <c r="BS8" s="2" t="inlineStr">
        <is>
          <t>4|
3</t>
        </is>
      </c>
      <c r="BT8" s="2" t="inlineStr">
        <is>
          <t>preferred|
admitted</t>
        </is>
      </c>
      <c r="BU8" t="inlineStr">
        <is>
          <t>il-proċess li permezz tiegħu jsir tentattiv li jinħbew l-oriġini u l-appartenenza vera ta' kull tip ta' rikavat, mobbli jew immobbli, li ġej minn attività kriminali</t>
        </is>
      </c>
      <c r="BV8" s="2" t="inlineStr">
        <is>
          <t>witwassen van geld</t>
        </is>
      </c>
      <c r="BW8" s="2" t="inlineStr">
        <is>
          <t>3</t>
        </is>
      </c>
      <c r="BX8" s="2" t="inlineStr">
        <is>
          <t/>
        </is>
      </c>
      <c r="BY8" t="inlineStr">
        <is>
          <t/>
        </is>
      </c>
      <c r="BZ8" s="2" t="inlineStr">
        <is>
          <t>pranie pieniędzy</t>
        </is>
      </c>
      <c r="CA8" s="2" t="inlineStr">
        <is>
          <t>3</t>
        </is>
      </c>
      <c r="CB8" s="2" t="inlineStr">
        <is>
          <t/>
        </is>
      </c>
      <c r="CC8" t="inlineStr">
        <is>
          <t>wprowadzanie do obrotu finansowego wartości majątkowych pochodzących z nielegalnych lub nieujawnionych źródeł</t>
        </is>
      </c>
      <c r="CD8" s="2" t="inlineStr">
        <is>
          <t>branqueamento de capitais|
lavagem de dinheiro|
branqueamento de dinheiro</t>
        </is>
      </c>
      <c r="CE8" s="2" t="inlineStr">
        <is>
          <t>3|
2|
2</t>
        </is>
      </c>
      <c r="CF8" s="2" t="inlineStr">
        <is>
          <t xml:space="preserve">preferred|
|
</t>
        </is>
      </c>
      <c r="CG8" t="inlineStr">
        <is>
          <t>"Facto de facilitar, seja por que meio for, a justificação enganadora da origem dos bens ou dos rendimentos do autor de um crime ou de um delito que lhe tenha proporcionado um lucro directo ou indirecto, assim como de dar o seu concurso a uma operação de investimento, de dissimulação ou de conversão do produto de uma dessas infracções." (trad.)</t>
        </is>
      </c>
      <c r="CH8" s="2" t="inlineStr">
        <is>
          <t>spălare a banilor</t>
        </is>
      </c>
      <c r="CI8" s="2" t="inlineStr">
        <is>
          <t>4</t>
        </is>
      </c>
      <c r="CJ8" s="2" t="inlineStr">
        <is>
          <t/>
        </is>
      </c>
      <c r="CK8" t="inlineStr">
        <is>
          <t>activitate prin care infractorul încearcă să ascundă originea și posesia reală a veniturilor provenind din activități infracționale</t>
        </is>
      </c>
      <c r="CL8" s="2" t="inlineStr">
        <is>
          <t>pranie špinavých peňazí|
legalizácia príjmov z trestnej činnosti</t>
        </is>
      </c>
      <c r="CM8" s="2" t="inlineStr">
        <is>
          <t>3|
3</t>
        </is>
      </c>
      <c r="CN8" s="2" t="inlineStr">
        <is>
          <t xml:space="preserve">|
</t>
        </is>
      </c>
      <c r="CO8" t="inlineStr">
        <is>
          <t>všetky operácie zamerané na zakrývanie nezákonného pôvodu finančných prostriedkov a vytvorenie zdania ich legálneho nadobudnutia s cieľom uľahčiť ich následné opätovné investovanie do legálneho hospodárstva</t>
        </is>
      </c>
      <c r="CP8" s="2" t="inlineStr">
        <is>
          <t>pranje denarja</t>
        </is>
      </c>
      <c r="CQ8" s="2" t="inlineStr">
        <is>
          <t>4</t>
        </is>
      </c>
      <c r="CR8" s="2" t="inlineStr">
        <is>
          <t/>
        </is>
      </c>
      <c r="CS8" t="inlineStr">
        <is>
          <t>kaznivo dejanje, ki ga stori, kdor denar ali premoženje, za katera ve, da sta bila pridobljena s kaznivim dejanjem, sprejme, zamenja ali kako drugače prikrije ali poskusi prikriti njegov izvor. Kaznuje se tudi tisti, ki bi mogel in moral vedeti, da gre za denar ali premoženje, pridobljena s kaznivim dejanjem. Dejanje je hujše in strožje kaznivo, če gre za organiziran način storitve ali za premoženje velike vrednosti.</t>
        </is>
      </c>
      <c r="CT8" s="2" t="inlineStr">
        <is>
          <t>penningtvätt</t>
        </is>
      </c>
      <c r="CU8" s="2" t="inlineStr">
        <is>
          <t>3</t>
        </is>
      </c>
      <c r="CV8" s="2" t="inlineStr">
        <is>
          <t/>
        </is>
      </c>
      <c r="CW8" t="inlineStr">
        <is>
          <t>Penningtvätt är när pengar som kommer från brott omvandlas till tillgångar som kan redovisas öppet.</t>
        </is>
      </c>
    </row>
    <row r="9">
      <c r="A9" s="1" t="str">
        <f>HYPERLINK("https://iate.europa.eu/entry/result/929419/all", "929419")</f>
        <v>929419</v>
      </c>
      <c r="B9" t="inlineStr">
        <is>
          <t>EUROPEAN UNION</t>
        </is>
      </c>
      <c r="C9" t="inlineStr">
        <is>
          <t>EUROPEAN UNION|EU finance|EU financing;EUROPEAN UNION|EU finance|EU budget</t>
        </is>
      </c>
      <c r="D9" t="inlineStr">
        <is>
          <t>yes</t>
        </is>
      </c>
      <c r="E9" t="inlineStr">
        <is>
          <t/>
        </is>
      </c>
      <c r="F9" s="2" t="inlineStr">
        <is>
          <t>междинно плащане</t>
        </is>
      </c>
      <c r="G9" s="2" t="inlineStr">
        <is>
          <t>3</t>
        </is>
      </c>
      <c r="H9" s="2" t="inlineStr">
        <is>
          <t/>
        </is>
      </c>
      <c r="I9" t="inlineStr">
        <is>
          <t/>
        </is>
      </c>
      <c r="J9" s="2" t="inlineStr">
        <is>
          <t>průběžná platba</t>
        </is>
      </c>
      <c r="K9" s="2" t="inlineStr">
        <is>
          <t>3</t>
        </is>
      </c>
      <c r="L9" s="2" t="inlineStr">
        <is>
          <t/>
        </is>
      </c>
      <c r="M9" t="inlineStr">
        <is>
          <t>protiplnění za částečné provedení akce nebo částečné plnění smlouvy či dohody</t>
        </is>
      </c>
      <c r="N9" s="2" t="inlineStr">
        <is>
          <t>mellemliggende betaling</t>
        </is>
      </c>
      <c r="O9" s="2" t="inlineStr">
        <is>
          <t>3</t>
        </is>
      </c>
      <c r="P9" s="2" t="inlineStr">
        <is>
          <t/>
        </is>
      </c>
      <c r="Q9" t="inlineStr">
        <is>
          <t>betaling foretaget modsvarende en delvis gennemførelse af foranstaltningen eller delvis opfyldelse af kontrakten eller aftalen</t>
        </is>
      </c>
      <c r="R9" s="2" t="inlineStr">
        <is>
          <t>Zwischenzahlung</t>
        </is>
      </c>
      <c r="S9" s="2" t="inlineStr">
        <is>
          <t>3</t>
        </is>
      </c>
      <c r="T9" s="2" t="inlineStr">
        <is>
          <t/>
        </is>
      </c>
      <c r="U9" t="inlineStr">
        <is>
          <t/>
        </is>
      </c>
      <c r="V9" s="2" t="inlineStr">
        <is>
          <t>ενδιάμεση πληρωμή</t>
        </is>
      </c>
      <c r="W9" s="2" t="inlineStr">
        <is>
          <t>4</t>
        </is>
      </c>
      <c r="X9" s="2" t="inlineStr">
        <is>
          <t/>
        </is>
      </c>
      <c r="Y9" t="inlineStr">
        <is>
          <t>πληρωμή ως αντάλλαγμα μερικής εκτέλεσης της ενέργειας ή μερικής εκτέλεσης της σύμβασης ή συμφωνίας</t>
        </is>
      </c>
      <c r="Z9" s="2" t="inlineStr">
        <is>
          <t>interim payment</t>
        </is>
      </c>
      <c r="AA9" s="2" t="inlineStr">
        <is>
          <t>3</t>
        </is>
      </c>
      <c r="AB9" s="2" t="inlineStr">
        <is>
          <t/>
        </is>
      </c>
      <c r="AC9" t="inlineStr">
        <is>
          <t>payment made as a counterpart of a partial execution of the action or partial performance of the contract or agreement</t>
        </is>
      </c>
      <c r="AD9" s="2" t="inlineStr">
        <is>
          <t>pago intermedio</t>
        </is>
      </c>
      <c r="AE9" s="2" t="inlineStr">
        <is>
          <t>3</t>
        </is>
      </c>
      <c r="AF9" s="2" t="inlineStr">
        <is>
          <t/>
        </is>
      </c>
      <c r="AG9" t="inlineStr">
        <is>
          <t>Pago efectuado como contrapartida por la ejecución parcial de una acción o el cumplimiento parcial de un contrato o un convenio.</t>
        </is>
      </c>
      <c r="AH9" s="2" t="inlineStr">
        <is>
          <t>vahemakse</t>
        </is>
      </c>
      <c r="AI9" s="2" t="inlineStr">
        <is>
          <t>3</t>
        </is>
      </c>
      <c r="AJ9" s="2" t="inlineStr">
        <is>
          <t/>
        </is>
      </c>
      <c r="AK9" t="inlineStr">
        <is>
          <t>makse, mis tehakse pärast meetme osalist rakendamist või lepingu või kokkuleppe osalist täitmist</t>
        </is>
      </c>
      <c r="AL9" s="2" t="inlineStr">
        <is>
          <t>välimaksu</t>
        </is>
      </c>
      <c r="AM9" s="2" t="inlineStr">
        <is>
          <t>3</t>
        </is>
      </c>
      <c r="AN9" s="2" t="inlineStr">
        <is>
          <t/>
        </is>
      </c>
      <c r="AO9" t="inlineStr">
        <is>
          <t>maksu, joka suoritetaan korvauksena toimen osittaisesta toteuttamisesta tai sopimuksen osittaisesta täyttämisestä</t>
        </is>
      </c>
      <c r="AP9" s="2" t="inlineStr">
        <is>
          <t>paiement intermédiaire</t>
        </is>
      </c>
      <c r="AQ9" s="2" t="inlineStr">
        <is>
          <t>3</t>
        </is>
      </c>
      <c r="AR9" s="2" t="inlineStr">
        <is>
          <t/>
        </is>
      </c>
      <c r="AS9" t="inlineStr">
        <is>
          <t>paiement effectué en contrepartie de l’exécution partielle d'une action, d'un contrat ou d'une convention</t>
        </is>
      </c>
      <c r="AT9" s="2" t="inlineStr">
        <is>
          <t>íocaíocht eatramhach</t>
        </is>
      </c>
      <c r="AU9" s="2" t="inlineStr">
        <is>
          <t>3</t>
        </is>
      </c>
      <c r="AV9" s="2" t="inlineStr">
        <is>
          <t/>
        </is>
      </c>
      <c r="AW9" t="inlineStr">
        <is>
          <t/>
        </is>
      </c>
      <c r="AX9" s="2" t="inlineStr">
        <is>
          <t>međuplaćanje</t>
        </is>
      </c>
      <c r="AY9" s="2" t="inlineStr">
        <is>
          <t>3</t>
        </is>
      </c>
      <c r="AZ9" s="2" t="inlineStr">
        <is>
          <t/>
        </is>
      </c>
      <c r="BA9" t="inlineStr">
        <is>
          <t/>
        </is>
      </c>
      <c r="BB9" s="2" t="inlineStr">
        <is>
          <t>időközi kifizetés</t>
        </is>
      </c>
      <c r="BC9" s="2" t="inlineStr">
        <is>
          <t>4</t>
        </is>
      </c>
      <c r="BD9" s="2" t="inlineStr">
        <is>
          <t/>
        </is>
      </c>
      <c r="BE9" t="inlineStr">
        <is>
          <t>támogatott tevékenység részleges végrehajtásának ellentételezése</t>
        </is>
      </c>
      <c r="BF9" s="2" t="inlineStr">
        <is>
          <t>pagamento intermedio</t>
        </is>
      </c>
      <c r="BG9" s="2" t="inlineStr">
        <is>
          <t>3</t>
        </is>
      </c>
      <c r="BH9" s="2" t="inlineStr">
        <is>
          <t/>
        </is>
      </c>
      <c r="BI9" t="inlineStr">
        <is>
          <t>contropartita dell’esecuzione parziale dell’azione o del contratto o dell’accordo</t>
        </is>
      </c>
      <c r="BJ9" s="2" t="inlineStr">
        <is>
          <t>tarpinis mokėjimas</t>
        </is>
      </c>
      <c r="BK9" s="2" t="inlineStr">
        <is>
          <t>3</t>
        </is>
      </c>
      <c r="BL9" s="2" t="inlineStr">
        <is>
          <t/>
        </is>
      </c>
      <c r="BM9" t="inlineStr">
        <is>
          <t/>
        </is>
      </c>
      <c r="BN9" s="2" t="inlineStr">
        <is>
          <t>starpposma maksājums</t>
        </is>
      </c>
      <c r="BO9" s="2" t="inlineStr">
        <is>
          <t>3</t>
        </is>
      </c>
      <c r="BP9" s="2" t="inlineStr">
        <is>
          <t/>
        </is>
      </c>
      <c r="BQ9" t="inlineStr">
        <is>
          <t/>
        </is>
      </c>
      <c r="BR9" s="2" t="inlineStr">
        <is>
          <t>pagament interim</t>
        </is>
      </c>
      <c r="BS9" s="2" t="inlineStr">
        <is>
          <t>3</t>
        </is>
      </c>
      <c r="BT9" s="2" t="inlineStr">
        <is>
          <t/>
        </is>
      </c>
      <c r="BU9" t="inlineStr">
        <is>
          <t>pagament magħmul bħala kontroparti tal-eżekuzzjoni parzjali ta' azzjoni, ta' kuntratt jew ta' ftehim</t>
        </is>
      </c>
      <c r="BV9" s="2" t="inlineStr">
        <is>
          <t>tussentijdse betaling</t>
        </is>
      </c>
      <c r="BW9" s="2" t="inlineStr">
        <is>
          <t>3</t>
        </is>
      </c>
      <c r="BX9" s="2" t="inlineStr">
        <is>
          <t/>
        </is>
      </c>
      <c r="BY9" t="inlineStr">
        <is>
          <t>betaling als tegenprestatie voor de gedeeltelijke uitvoering van een actie of een overeenkomst</t>
        </is>
      </c>
      <c r="BZ9" s="2" t="inlineStr">
        <is>
          <t>płatność okresowa</t>
        </is>
      </c>
      <c r="CA9" s="2" t="inlineStr">
        <is>
          <t>3</t>
        </is>
      </c>
      <c r="CB9" s="2" t="inlineStr">
        <is>
          <t/>
        </is>
      </c>
      <c r="CC9" t="inlineStr">
        <is>
          <t>płatność odpowiadająca częściowemu wykonaniu działania lub częściowemu wykonaniu zamówienia lub porozumienia</t>
        </is>
      </c>
      <c r="CD9" s="2" t="inlineStr">
        <is>
          <t>pagamento intercalar</t>
        </is>
      </c>
      <c r="CE9" s="2" t="inlineStr">
        <is>
          <t>3</t>
        </is>
      </c>
      <c r="CF9" s="2" t="inlineStr">
        <is>
          <t/>
        </is>
      </c>
      <c r="CG9" t="inlineStr">
        <is>
          <t/>
        </is>
      </c>
      <c r="CH9" s="2" t="inlineStr">
        <is>
          <t>plată intermediară</t>
        </is>
      </c>
      <c r="CI9" s="2" t="inlineStr">
        <is>
          <t>3</t>
        </is>
      </c>
      <c r="CJ9" s="2" t="inlineStr">
        <is>
          <t/>
        </is>
      </c>
      <c r="CK9" t="inlineStr">
        <is>
          <t/>
        </is>
      </c>
      <c r="CL9" s="2" t="inlineStr">
        <is>
          <t>priebežná platba</t>
        </is>
      </c>
      <c r="CM9" s="2" t="inlineStr">
        <is>
          <t>3</t>
        </is>
      </c>
      <c r="CN9" s="2" t="inlineStr">
        <is>
          <t/>
        </is>
      </c>
      <c r="CO9" t="inlineStr">
        <is>
          <t>platba vykonaná ako protihodnota za čiastočné vykonanie akcie alebo čiastočné plnenie zmluvy alebo dohody</t>
        </is>
      </c>
      <c r="CP9" s="2" t="inlineStr">
        <is>
          <t>vmesno plačilo</t>
        </is>
      </c>
      <c r="CQ9" s="2" t="inlineStr">
        <is>
          <t>3</t>
        </is>
      </c>
      <c r="CR9" s="2" t="inlineStr">
        <is>
          <t/>
        </is>
      </c>
      <c r="CS9" t="inlineStr">
        <is>
          <t/>
        </is>
      </c>
      <c r="CT9" s="2" t="inlineStr">
        <is>
          <t>mellanliggande betalning</t>
        </is>
      </c>
      <c r="CU9" s="2" t="inlineStr">
        <is>
          <t>3</t>
        </is>
      </c>
      <c r="CV9" s="2" t="inlineStr">
        <is>
          <t/>
        </is>
      </c>
      <c r="CW9" t="inlineStr">
        <is>
          <t/>
        </is>
      </c>
    </row>
    <row r="10">
      <c r="A10" s="1" t="str">
        <f>HYPERLINK("https://iate.europa.eu/entry/result/749609/all", "749609")</f>
        <v>749609</v>
      </c>
      <c r="B10" t="inlineStr">
        <is>
          <t>EUROPEAN UNION</t>
        </is>
      </c>
      <c r="C10" t="inlineStr">
        <is>
          <t>EUROPEAN UNION|EU finance;EUROPEAN UNION|EU finance|Community budget</t>
        </is>
      </c>
      <c r="D10" t="inlineStr">
        <is>
          <t>yes</t>
        </is>
      </c>
      <c r="E10" t="inlineStr">
        <is>
          <t/>
        </is>
      </c>
      <c r="F10" s="2" t="inlineStr">
        <is>
          <t>безвъзмездни средства</t>
        </is>
      </c>
      <c r="G10" s="2" t="inlineStr">
        <is>
          <t>3</t>
        </is>
      </c>
      <c r="H10" s="2" t="inlineStr">
        <is>
          <t/>
        </is>
      </c>
      <c r="I10" t="inlineStr">
        <is>
          <t>финансова подкрепа под формата на дарение (по смисъла на Финансовия регламент)</t>
        </is>
      </c>
      <c r="J10" s="2" t="inlineStr">
        <is>
          <t>grant</t>
        </is>
      </c>
      <c r="K10" s="2" t="inlineStr">
        <is>
          <t>3</t>
        </is>
      </c>
      <c r="L10" s="2" t="inlineStr">
        <is>
          <t/>
        </is>
      </c>
      <c r="M10" t="inlineStr">
        <is>
          <t/>
        </is>
      </c>
      <c r="N10" s="2" t="inlineStr">
        <is>
          <t>tilskud</t>
        </is>
      </c>
      <c r="O10" s="2" t="inlineStr">
        <is>
          <t>3</t>
        </is>
      </c>
      <c r="P10" s="2" t="inlineStr">
        <is>
          <t/>
        </is>
      </c>
      <c r="Q10" t="inlineStr">
        <is>
          <t>et finansielt bidrag i form af donation</t>
        </is>
      </c>
      <c r="R10" s="2" t="inlineStr">
        <is>
          <t>Finanzhilfe</t>
        </is>
      </c>
      <c r="S10" s="2" t="inlineStr">
        <is>
          <t>3</t>
        </is>
      </c>
      <c r="T10" s="2" t="inlineStr">
        <is>
          <t/>
        </is>
      </c>
      <c r="U10" t="inlineStr">
        <is>
          <t>Finanzhilfen sind zulasten des Haushalts gehende Zuwendungen, mit denen ein unmittelbarer Beitrag geleistet wird zur Finanzierung a) einer Maßnahme, mit der die Verwirklichung eines politischen Ziels der Union gefördert wird, b) Betriebskosten einer Einrichtung, die Ziele verfolgt, die von allgemeinem europäischem Interesse oder Teil einer politischen Maßnahme der Union sind und diese unterstützen (Beiträge zu den Betriebskosten).</t>
        </is>
      </c>
      <c r="V10" s="2" t="inlineStr">
        <is>
          <t>επιχορήγηση</t>
        </is>
      </c>
      <c r="W10" s="2" t="inlineStr">
        <is>
          <t>3</t>
        </is>
      </c>
      <c r="X10" s="2" t="inlineStr">
        <is>
          <t/>
        </is>
      </c>
      <c r="Y10" t="inlineStr">
        <is>
          <t>χρηματοδοτική συνεισφορά εν είδει χαριστικής παροχής</t>
        </is>
      </c>
      <c r="Z10" s="2" t="inlineStr">
        <is>
          <t>grant</t>
        </is>
      </c>
      <c r="AA10" s="2" t="inlineStr">
        <is>
          <t>3</t>
        </is>
      </c>
      <c r="AB10" s="2" t="inlineStr">
        <is>
          <t/>
        </is>
      </c>
      <c r="AC10" t="inlineStr">
        <is>
          <t>financial contribution by way of donation</t>
        </is>
      </c>
      <c r="AD10" s="2" t="inlineStr">
        <is>
          <t>subvención</t>
        </is>
      </c>
      <c r="AE10" s="2" t="inlineStr">
        <is>
          <t>3</t>
        </is>
      </c>
      <c r="AF10" s="2" t="inlineStr">
        <is>
          <t/>
        </is>
      </c>
      <c r="AG10" t="inlineStr">
        <is>
          <t>Contribución financiera que se concede a título de liberalidad.</t>
        </is>
      </c>
      <c r="AH10" s="2" t="inlineStr">
        <is>
          <t>toetus</t>
        </is>
      </c>
      <c r="AI10" s="2" t="inlineStr">
        <is>
          <t>3</t>
        </is>
      </c>
      <c r="AJ10" s="2" t="inlineStr">
        <is>
          <t/>
        </is>
      </c>
      <c r="AK10" t="inlineStr">
        <is>
          <t>annetuse vormis antav rahaline toetus. Kui sellist rahalist toetust antakse otsese eelarve täitmise raames, kohaldatakse selle suhtes [määruse (EL, Euratom) 2018/1046] VIII jaotist.</t>
        </is>
      </c>
      <c r="AL10" s="2" t="inlineStr">
        <is>
          <t>avustus</t>
        </is>
      </c>
      <c r="AM10" s="2" t="inlineStr">
        <is>
          <t>3</t>
        </is>
      </c>
      <c r="AN10" s="2" t="inlineStr">
        <is>
          <t/>
        </is>
      </c>
      <c r="AO10" t="inlineStr">
        <is>
          <t>välitön vastikkeeton rahoitus, joka myönnetään talousarviosta johonkin seuraavista kohteista: 
&lt;p&gt;a) toimintaan, jolla pyritään edistämään unionin toimintapoliittisen tavoitteen toteutumista;&lt;/p&gt; 
&lt;p&gt;b) sellaisen elimen toimintaan, joka edistää unionin yleisen edun tai unionin politiikan mukaista ja sitä tukevaa tavoitetta (toiminta-avustukset).&lt;/p&gt;</t>
        </is>
      </c>
      <c r="AP10" s="2" t="inlineStr">
        <is>
          <t>subvention</t>
        </is>
      </c>
      <c r="AQ10" s="2" t="inlineStr">
        <is>
          <t>3</t>
        </is>
      </c>
      <c r="AR10" s="2" t="inlineStr">
        <is>
          <t/>
        </is>
      </c>
      <c r="AS10" t="inlineStr">
        <is>
          <t>(I) Les subventions sont des contributions financières directes à la charge du budget, accordées à titre de libéralité en vue de financer: a) soit une action destinée à promouvoir la réalisation d'un objectif qui s'inscrit dans le cadre d'une politique de l'Union européenne; b) soit le fonctionnement d'un organisme poursuivant un but d'intérêt général européen ou un objectif qui s'inscrit dans le cadre d'une politique de l'Union européenne. ; (II) (4) Die Prüfung der Rechtmäßigkeit und Ordnungsmäßigkeit der Einnahmen und Ausgaben sowie die Kontrolle der Wirtschaftlichkeit der Haushaltsführung erstrecken sich auch auf die Verwendung der Gemeinschaftsmittel durch Einrichtungen außerhalb der Organe, die diese Mittel in Form von Finanzhilfen erhalten.</t>
        </is>
      </c>
      <c r="AT10" s="2" t="inlineStr">
        <is>
          <t>deontas</t>
        </is>
      </c>
      <c r="AU10" s="2" t="inlineStr">
        <is>
          <t>3</t>
        </is>
      </c>
      <c r="AV10" s="2" t="inlineStr">
        <is>
          <t/>
        </is>
      </c>
      <c r="AW10" t="inlineStr">
        <is>
          <t/>
        </is>
      </c>
      <c r="AX10" s="2" t="inlineStr">
        <is>
          <t>bespovratna sredstva</t>
        </is>
      </c>
      <c r="AY10" s="2" t="inlineStr">
        <is>
          <t>4</t>
        </is>
      </c>
      <c r="AZ10" s="2" t="inlineStr">
        <is>
          <t/>
        </is>
      </c>
      <c r="BA10" t="inlineStr">
        <is>
          <t/>
        </is>
      </c>
      <c r="BB10" s="2" t="inlineStr">
        <is>
          <t>vissza nem térítendő támogatás</t>
        </is>
      </c>
      <c r="BC10" s="2" t="inlineStr">
        <is>
          <t>4</t>
        </is>
      </c>
      <c r="BD10" s="2" t="inlineStr">
        <is>
          <t/>
        </is>
      </c>
      <c r="BE10" t="inlineStr">
        <is>
          <t>adományozás útján nyújtott pénzügyi hozzájárulás</t>
        </is>
      </c>
      <c r="BF10" s="2" t="inlineStr">
        <is>
          <t>sovvenzione</t>
        </is>
      </c>
      <c r="BG10" s="2" t="inlineStr">
        <is>
          <t>3</t>
        </is>
      </c>
      <c r="BH10" s="2" t="inlineStr">
        <is>
          <t/>
        </is>
      </c>
      <c r="BI10" t="inlineStr">
        <is>
          <t>contributo finanziario accordato a titolo di liberalità</t>
        </is>
      </c>
      <c r="BJ10" s="2" t="inlineStr">
        <is>
          <t>dotacija</t>
        </is>
      </c>
      <c r="BK10" s="2" t="inlineStr">
        <is>
          <t>3</t>
        </is>
      </c>
      <c r="BL10" s="2" t="inlineStr">
        <is>
          <t/>
        </is>
      </c>
      <c r="BM10" t="inlineStr">
        <is>
          <t>finansinis įnašas dovanojimo būdu</t>
        </is>
      </c>
      <c r="BN10" s="2" t="inlineStr">
        <is>
          <t>dotācija</t>
        </is>
      </c>
      <c r="BO10" s="2" t="inlineStr">
        <is>
          <t>3</t>
        </is>
      </c>
      <c r="BP10" s="2" t="inlineStr">
        <is>
          <t/>
        </is>
      </c>
      <c r="BQ10" t="inlineStr">
        <is>
          <t>finanšu iemaksa ziedojumu veidā</t>
        </is>
      </c>
      <c r="BR10" s="2" t="inlineStr">
        <is>
          <t>għotja</t>
        </is>
      </c>
      <c r="BS10" s="2" t="inlineStr">
        <is>
          <t>3</t>
        </is>
      </c>
      <c r="BT10" s="2" t="inlineStr">
        <is>
          <t/>
        </is>
      </c>
      <c r="BU10" t="inlineStr">
        <is>
          <t>kontribuzzjoni finanzjarja permezz ta' donazzjoni</t>
        </is>
      </c>
      <c r="BV10" s="2" t="inlineStr">
        <is>
          <t>subsidie</t>
        </is>
      </c>
      <c r="BW10" s="2" t="inlineStr">
        <is>
          <t>3</t>
        </is>
      </c>
      <c r="BX10" s="2" t="inlineStr">
        <is>
          <t/>
        </is>
      </c>
      <c r="BY10" t="inlineStr">
        <is>
          <t>(I) Subsidies zijn rechtstreekse financiële bijdragen ten laste van de begroting, bij wijze van schenking verleend voor de financiering van: a) een actie die moet bijdragen tot de verwezenlijking van een in het kader van het beleid van de Europese Unie passende doelstelling; of b) de werking van een orgaan dat een doelstelling van algemeen Europees belang of een in het kader van het beleid van de Europese Unie passende doelstelling nastreeft. Subsidies zijn voorwerp van een schriftelijke overeenkomst.</t>
        </is>
      </c>
      <c r="BZ10" s="2" t="inlineStr">
        <is>
          <t>dotacja</t>
        </is>
      </c>
      <c r="CA10" s="2" t="inlineStr">
        <is>
          <t>2</t>
        </is>
      </c>
      <c r="CB10" s="2" t="inlineStr">
        <is>
          <t/>
        </is>
      </c>
      <c r="CC10" t="inlineStr">
        <is>
          <t>Dotacje są bezpośrednimi wkładami finansowymi, przyznawanymi na zasadzie przysporzenia, pochodzącymi z budżetu i przeznaczonymi na finansowanie: 
&lt;br&gt;a) działania zmierzającego do osiągnięcia celu stanowiącego część polityki Unii Europejskiej; lub 
&lt;br&gt;b) funkcjonowania organu, który dąży do osiągnięcia celu będącego przedmiotem interesu ogólnoeuropejskiego lub który posiada cel stanowiący część polityki Unii Europejskiej</t>
        </is>
      </c>
      <c r="CD10" s="2" t="inlineStr">
        <is>
          <t>subvenção</t>
        </is>
      </c>
      <c r="CE10" s="2" t="inlineStr">
        <is>
          <t>3</t>
        </is>
      </c>
      <c r="CF10" s="2" t="inlineStr">
        <is>
          <t/>
        </is>
      </c>
      <c r="CG10" t="inlineStr">
        <is>
          <t>Contribuição financeira sob a forma de doação.</t>
        </is>
      </c>
      <c r="CH10" s="2" t="inlineStr">
        <is>
          <t>grant</t>
        </is>
      </c>
      <c r="CI10" s="2" t="inlineStr">
        <is>
          <t>3</t>
        </is>
      </c>
      <c r="CJ10" s="2" t="inlineStr">
        <is>
          <t/>
        </is>
      </c>
      <c r="CK10" t="inlineStr">
        <is>
          <t>contribuție financiară acordată sub formă de donație</t>
        </is>
      </c>
      <c r="CL10" s="2" t="inlineStr">
        <is>
          <t>grant</t>
        </is>
      </c>
      <c r="CM10" s="2" t="inlineStr">
        <is>
          <t>3</t>
        </is>
      </c>
      <c r="CN10" s="2" t="inlineStr">
        <is>
          <t/>
        </is>
      </c>
      <c r="CO10" t="inlineStr">
        <is>
          <t>finančný príspevok vo forme donácie</t>
        </is>
      </c>
      <c r="CP10" s="2" t="inlineStr">
        <is>
          <t>nepovratna sredstva</t>
        </is>
      </c>
      <c r="CQ10" s="2" t="inlineStr">
        <is>
          <t>3</t>
        </is>
      </c>
      <c r="CR10" s="2" t="inlineStr">
        <is>
          <t/>
        </is>
      </c>
      <c r="CS10" t="inlineStr">
        <is>
          <t>finančni prispevek v obliki donacij</t>
        </is>
      </c>
      <c r="CT10" s="2" t="inlineStr">
        <is>
          <t>bidrag</t>
        </is>
      </c>
      <c r="CU10" s="2" t="inlineStr">
        <is>
          <t>3</t>
        </is>
      </c>
      <c r="CV10" s="2" t="inlineStr">
        <is>
          <t/>
        </is>
      </c>
      <c r="CW10" t="inlineStr">
        <is>
          <t>ett ekonomiskt bidrag genom donation</t>
        </is>
      </c>
    </row>
    <row r="11">
      <c r="A11" s="1" t="str">
        <f>HYPERLINK("https://iate.europa.eu/entry/result/768396/all", "768396")</f>
        <v>768396</v>
      </c>
      <c r="B11" t="inlineStr">
        <is>
          <t>EUROPEAN UNION</t>
        </is>
      </c>
      <c r="C11" t="inlineStr">
        <is>
          <t>EUROPEAN UNION|EU finance|Community budget</t>
        </is>
      </c>
      <c r="D11" t="inlineStr">
        <is>
          <t>yes</t>
        </is>
      </c>
      <c r="E11" t="inlineStr">
        <is>
          <t/>
        </is>
      </c>
      <c r="F11" s="2" t="inlineStr">
        <is>
          <t>отмяна на бюджетни задължения</t>
        </is>
      </c>
      <c r="G11" s="2" t="inlineStr">
        <is>
          <t>3</t>
        </is>
      </c>
      <c r="H11" s="2" t="inlineStr">
        <is>
          <t/>
        </is>
      </c>
      <c r="I11" t="inlineStr">
        <is>
          <t>операция, с която отговорният разпоредител с бюджетни кредити отменя изцяло или частично заделянето на бюджетни кредити, направено по-рано посредством поемане на бюджетно задължение</t>
        </is>
      </c>
      <c r="J11" s="2" t="inlineStr">
        <is>
          <t>zrušení přidělení prostředků na závazek</t>
        </is>
      </c>
      <c r="K11" s="2" t="inlineStr">
        <is>
          <t>3</t>
        </is>
      </c>
      <c r="L11" s="2" t="inlineStr">
        <is>
          <t/>
        </is>
      </c>
      <c r="M11" t="inlineStr">
        <is>
          <t>operace, kterou příslušná schvalující osoba ruší zcela nebo částečně dřívější vyhrazení prostředků na základě rozpočtového závazku</t>
        </is>
      </c>
      <c r="N11" s="2" t="inlineStr">
        <is>
          <t>frigørelse</t>
        </is>
      </c>
      <c r="O11" s="2" t="inlineStr">
        <is>
          <t>4</t>
        </is>
      </c>
      <c r="P11" s="2" t="inlineStr">
        <is>
          <t/>
        </is>
      </c>
      <c r="Q11" t="inlineStr">
        <is>
          <t>en handling, hvorved den ansvarlige anvisningsberettigede helt eller delvis annullerer den afsættelse af bevillinger, der tidligere er blevet foretaget i form af en budgetmæssig forpligtelse</t>
        </is>
      </c>
      <c r="R11" s="2" t="inlineStr">
        <is>
          <t>Aufhebung</t>
        </is>
      </c>
      <c r="S11" s="2" t="inlineStr">
        <is>
          <t>3</t>
        </is>
      </c>
      <c r="T11" s="2" t="inlineStr">
        <is>
          <t/>
        </is>
      </c>
      <c r="U11" t="inlineStr">
        <is>
          <t>Vorgang, bei dem der zuständige Anweisungsbefugte die zuvor durch eine Mittelbindung erfolgte Vormerkung von Mitteln vollständig oder teilweise aufhebt</t>
        </is>
      </c>
      <c r="V11" s="2" t="inlineStr">
        <is>
          <t>αποδέσμευση</t>
        </is>
      </c>
      <c r="W11" s="2" t="inlineStr">
        <is>
          <t>4</t>
        </is>
      </c>
      <c r="X11" s="2" t="inlineStr">
        <is>
          <t/>
        </is>
      </c>
      <c r="Y11" t="inlineStr">
        <is>
          <t>πράξη με την οποία ο αρμόδιος &lt;a href="https://iate.europa.eu/entry/result/791008" target="_blank"&gt;διατάκτης&lt;/a&gt; ακυρώνει εν όλω ή εν μέρει την κράτηση &lt;a href="https://iate.europa.eu/entry/result/768329" target="_blank"&gt;πιστώσεων&lt;/a&gt; που πραγματοποιήθηκε προγενέστερα με &lt;a href="https://iate.europa.eu/entry/result/927610" target="_blank"&gt;δημοσιονομική δέσμευση&lt;/a&gt;</t>
        </is>
      </c>
      <c r="Z11" s="2" t="inlineStr">
        <is>
          <t>decommitment|
release|
decommitment of appropriations|
de-commitment|
release of appropriations</t>
        </is>
      </c>
      <c r="AA11" s="2" t="inlineStr">
        <is>
          <t>3|
3|
1|
1|
1</t>
        </is>
      </c>
      <c r="AB11" s="2" t="inlineStr">
        <is>
          <t xml:space="preserve">preferred|
deprecated|
|
|
</t>
        </is>
      </c>
      <c r="AC11" t="inlineStr">
        <is>
          <t>operation whereby the authorising officer responsible cancels wholly or partly the reservation of appropriations previously made by means of a budgetary commitment</t>
        </is>
      </c>
      <c r="AD11" s="2" t="inlineStr">
        <is>
          <t>liberación</t>
        </is>
      </c>
      <c r="AE11" s="2" t="inlineStr">
        <is>
          <t>3</t>
        </is>
      </c>
      <c r="AF11" s="2" t="inlineStr">
        <is>
          <t/>
        </is>
      </c>
      <c r="AG11" t="inlineStr">
        <is>
          <t>Operación por la que el ordenador competente anula total o parcialmente una reserva de créditos efectuada con anterioridad mediante un &lt;a href="https://iate.europa.eu/entry/result/927610/es" target="_blank"&gt;compromiso presupuestario&lt;/a&gt; (en general por no haberse ejecutado, total o parcialmente, las acciones a las que se hubieran afectado).</t>
        </is>
      </c>
      <c r="AH11" s="2" t="inlineStr">
        <is>
          <t>kulukohustuste vabastamine</t>
        </is>
      </c>
      <c r="AI11" s="2" t="inlineStr">
        <is>
          <t>3</t>
        </is>
      </c>
      <c r="AJ11" s="2" t="inlineStr">
        <is>
          <t/>
        </is>
      </c>
      <c r="AK11" t="inlineStr">
        <is>
          <t>toiming, millega vastutav eelarvevahendite käsutaja tühistab täielikult või osaliselt assigneeringute broneeringu, mis on varem eelarvelise kulukohustusega tehtud</t>
        </is>
      </c>
      <c r="AL11" s="2" t="inlineStr">
        <is>
          <t>vapauttaminen|
peruuntuminen</t>
        </is>
      </c>
      <c r="AM11" s="2" t="inlineStr">
        <is>
          <t>3|
2</t>
        </is>
      </c>
      <c r="AN11" s="2" t="inlineStr">
        <is>
          <t xml:space="preserve">|
</t>
        </is>
      </c>
      <c r="AO11" t="inlineStr">
        <is>
          <t>toimi, jolla toimivaltainen tulojen ja menojen hyväksyjä peruu talousarviositoumuksella aikaisemmin tehdyn määrärahavarauksen kokonaan tai osittain</t>
        </is>
      </c>
      <c r="AP11" s="2" t="inlineStr">
        <is>
          <t>dégagement</t>
        </is>
      </c>
      <c r="AQ11" s="2" t="inlineStr">
        <is>
          <t>3</t>
        </is>
      </c>
      <c r="AR11" s="2" t="inlineStr">
        <is>
          <t/>
        </is>
      </c>
      <c r="AS11" t="inlineStr">
        <is>
          <t>opération par laquelle l’ordonnateur compétent annule totalement ou partiellement la réservation de crédits préalablement effectuée par voie d’engagement budgétaire</t>
        </is>
      </c>
      <c r="AT11" s="2" t="inlineStr">
        <is>
          <t>saoradh</t>
        </is>
      </c>
      <c r="AU11" s="2" t="inlineStr">
        <is>
          <t>3</t>
        </is>
      </c>
      <c r="AV11" s="2" t="inlineStr">
        <is>
          <t/>
        </is>
      </c>
      <c r="AW11" t="inlineStr">
        <is>
          <t/>
        </is>
      </c>
      <c r="AX11" s="2" t="inlineStr">
        <is>
          <t>opoziv|
oslobađanje</t>
        </is>
      </c>
      <c r="AY11" s="2" t="inlineStr">
        <is>
          <t>3|
3</t>
        </is>
      </c>
      <c r="AZ11" s="2" t="inlineStr">
        <is>
          <t xml:space="preserve">|
</t>
        </is>
      </c>
      <c r="BA11" t="inlineStr">
        <is>
          <t/>
        </is>
      </c>
      <c r="BB11" s="2" t="inlineStr">
        <is>
          <t>kötelezettségvállalás visszavonása</t>
        </is>
      </c>
      <c r="BC11" s="2" t="inlineStr">
        <is>
          <t>4</t>
        </is>
      </c>
      <c r="BD11" s="2" t="inlineStr">
        <is>
          <t/>
        </is>
      </c>
      <c r="BE11" t="inlineStr">
        <is>
          <t>olyan művelet, amelynek során az illetékes engedélyezésre jogosult tisztviselő részben vagy egészben töröl egy költségvetési kötelezettségvállalással előzőleg lefoglalt előirányzatot</t>
        </is>
      </c>
      <c r="BF11" s="2" t="inlineStr">
        <is>
          <t>disimpegno</t>
        </is>
      </c>
      <c r="BG11" s="2" t="inlineStr">
        <is>
          <t>3</t>
        </is>
      </c>
      <c r="BH11" s="2" t="inlineStr">
        <is>
          <t/>
        </is>
      </c>
      <c r="BI11" t="inlineStr">
        <is>
          <t>operazione con la quale l’ordinatore responsabile annulla, integralmente o parzialmente, l’imputazione di stanziamenti precedentemente effettuata per mezzo di un impegno di bilancio</t>
        </is>
      </c>
      <c r="BJ11" s="2" t="inlineStr">
        <is>
          <t>įsipareigojimo panaikinimas|
panaikinimas</t>
        </is>
      </c>
      <c r="BK11" s="2" t="inlineStr">
        <is>
          <t>3|
3</t>
        </is>
      </c>
      <c r="BL11" s="2" t="inlineStr">
        <is>
          <t xml:space="preserve">|
</t>
        </is>
      </c>
      <c r="BM11" t="inlineStr">
        <is>
          <t>operacija, kuria atsakingas leidimus suteikiantis pareigūnas visiškai arba iš dalies anuliuoja pagal biudžetinį įsipareigojimą anksčiau rezervuotus asignavimus</t>
        </is>
      </c>
      <c r="BN11" s="2" t="inlineStr">
        <is>
          <t>saistību atcelšana</t>
        </is>
      </c>
      <c r="BO11" s="2" t="inlineStr">
        <is>
          <t>3</t>
        </is>
      </c>
      <c r="BP11" s="2" t="inlineStr">
        <is>
          <t/>
        </is>
      </c>
      <c r="BQ11" t="inlineStr">
        <is>
          <t>operācija, ar kuru atbildīgais kredītrīkotājs pilnīgi vai daļēji atceļ apropriāciju rezervāciju, kas iepriekš veikta ar budžeta saistībām</t>
        </is>
      </c>
      <c r="BR11" s="2" t="inlineStr">
        <is>
          <t>diżimpenn</t>
        </is>
      </c>
      <c r="BS11" s="2" t="inlineStr">
        <is>
          <t>3</t>
        </is>
      </c>
      <c r="BT11" s="2" t="inlineStr">
        <is>
          <t>preferred</t>
        </is>
      </c>
      <c r="BU11" t="inlineStr">
        <is>
          <t>operazzjoni li biha l-&lt;a href="https://iate.europa.eu/entry/slideshow/1602576014641/791008/mt" target="_blank"&gt;uffiċjal tal-awtorizzazzjoni&lt;/a&gt; li jkun responsabbli jħassar, kompletament jew parzjalment, ir-riżerva tal-approprjazzjonijiet li tkun saret qabel permezz ta’ impenn baġitarju</t>
        </is>
      </c>
      <c r="BV11" s="2" t="inlineStr">
        <is>
          <t>vrijmaking</t>
        </is>
      </c>
      <c r="BW11" s="2" t="inlineStr">
        <is>
          <t>3</t>
        </is>
      </c>
      <c r="BX11" s="2" t="inlineStr">
        <is>
          <t/>
        </is>
      </c>
      <c r="BY11" t="inlineStr">
        <is>
          <t>verrichting waarbij de bevoegde ordonnateur de reservering van eerder in de begroting vastgelegde kredieten geheel of gedeeltelijk annuleert</t>
        </is>
      </c>
      <c r="BZ11" s="2" t="inlineStr">
        <is>
          <t>umorzenie|
anulowanie zobowiązań</t>
        </is>
      </c>
      <c r="CA11" s="2" t="inlineStr">
        <is>
          <t>3|
3</t>
        </is>
      </c>
      <c r="CB11" s="2" t="inlineStr">
        <is>
          <t xml:space="preserve">preferred|
</t>
        </is>
      </c>
      <c r="CC11" t="inlineStr">
        <is>
          <t>operacja, za pomocą której właściwy urzędnik zatwierdzający anuluje całość lub część środków zarezerwowanych uprzednio w drodze zobowiązania budżetowego</t>
        </is>
      </c>
      <c r="CD11" s="2" t="inlineStr">
        <is>
          <t>anulação de autorizações|
anulação</t>
        </is>
      </c>
      <c r="CE11" s="2" t="inlineStr">
        <is>
          <t>3|
3</t>
        </is>
      </c>
      <c r="CF11" s="2" t="inlineStr">
        <is>
          <t xml:space="preserve">|
</t>
        </is>
      </c>
      <c r="CG11" t="inlineStr">
        <is>
          <t>No contexto do orçamento da UE, operação pela qual o gestor orçamental competente cancela, total ou parcialmente, a reserva de dotações anteriormente constituída através de uma autorização orçamental.</t>
        </is>
      </c>
      <c r="CH11" s="2" t="inlineStr">
        <is>
          <t>dezangajare</t>
        </is>
      </c>
      <c r="CI11" s="2" t="inlineStr">
        <is>
          <t>3</t>
        </is>
      </c>
      <c r="CJ11" s="2" t="inlineStr">
        <is>
          <t/>
        </is>
      </c>
      <c r="CK11" t="inlineStr">
        <is>
          <t>operațiune prin care ordonatorul de credite competent anulează total sau parțial rezervarea creditelor efectuată anterior printr-un angajament bugetar &lt;a href="/entry/result/927610/all" id="ENTRY_TO_ENTRY_CONVERTER" target="_blank"&gt;IATE:927610&lt;/a&gt;</t>
        </is>
      </c>
      <c r="CL11" s="2" t="inlineStr">
        <is>
          <t>zrušenie viazanosti</t>
        </is>
      </c>
      <c r="CM11" s="2" t="inlineStr">
        <is>
          <t>3</t>
        </is>
      </c>
      <c r="CN11" s="2" t="inlineStr">
        <is>
          <t/>
        </is>
      </c>
      <c r="CO11" t="inlineStr">
        <is>
          <t>úkon, ktorým zodpovedný povoľujúci úradník úplne alebo čiastočne zruší vyčlenenie rozpočtových prostriedkov, ktoré sa predtým vyčlenili prostredníctvom rozpočtového záväzku</t>
        </is>
      </c>
      <c r="CP11" s="2" t="inlineStr">
        <is>
          <t>sprostitev|
sprostitev obveznosti|
prenehanje obveznosti</t>
        </is>
      </c>
      <c r="CQ11" s="2" t="inlineStr">
        <is>
          <t>3|
2|
2</t>
        </is>
      </c>
      <c r="CR11" s="2" t="inlineStr">
        <is>
          <t xml:space="preserve">|
|
</t>
        </is>
      </c>
      <c r="CS11" t="inlineStr">
        <is>
          <t>operacija, s katero odgovorni odredbodajalec v celoti ali deloma prekliče rezervacijo odobritev, ki je bila predhodno oblikovana s prevzemom proračunske obveznosti</t>
        </is>
      </c>
      <c r="CT11" s="2" t="inlineStr">
        <is>
          <t>tillbakadragande|
frigörande</t>
        </is>
      </c>
      <c r="CU11" s="2" t="inlineStr">
        <is>
          <t>3|
2</t>
        </is>
      </c>
      <c r="CV11" s="2" t="inlineStr">
        <is>
          <t xml:space="preserve">preferred|
</t>
        </is>
      </c>
      <c r="CW11" t="inlineStr">
        <is>
          <t>åtgärd varigenom den behöriga utanordnaren helt eller delvis annullerar ett avdelande av anslag som tidigare gjorts genom ett budgetmässigt åtagande</t>
        </is>
      </c>
    </row>
    <row r="12">
      <c r="A12" s="1" t="str">
        <f>HYPERLINK("https://iate.europa.eu/entry/result/761722/all", "761722")</f>
        <v>761722</v>
      </c>
      <c r="B12" t="inlineStr">
        <is>
          <t>LAW</t>
        </is>
      </c>
      <c r="C12" t="inlineStr">
        <is>
          <t>LAW</t>
        </is>
      </c>
      <c r="D12" t="inlineStr">
        <is>
          <t>yes</t>
        </is>
      </c>
      <c r="E12" t="inlineStr">
        <is>
          <t/>
        </is>
      </c>
      <c r="F12" s="2" t="inlineStr">
        <is>
          <t>изпълнение</t>
        </is>
      </c>
      <c r="G12" s="2" t="inlineStr">
        <is>
          <t>2</t>
        </is>
      </c>
      <c r="H12" s="2" t="inlineStr">
        <is>
          <t/>
        </is>
      </c>
      <c r="I12" t="inlineStr">
        <is>
          <t/>
        </is>
      </c>
      <c r="J12" s="2" t="inlineStr">
        <is>
          <t>výkon</t>
        </is>
      </c>
      <c r="K12" s="2" t="inlineStr">
        <is>
          <t>2</t>
        </is>
      </c>
      <c r="L12" s="2" t="inlineStr">
        <is>
          <t/>
        </is>
      </c>
      <c r="M12" t="inlineStr">
        <is>
          <t/>
        </is>
      </c>
      <c r="N12" t="inlineStr">
        <is>
          <t/>
        </is>
      </c>
      <c r="O12" t="inlineStr">
        <is>
          <t/>
        </is>
      </c>
      <c r="P12" t="inlineStr">
        <is>
          <t/>
        </is>
      </c>
      <c r="Q12" t="inlineStr">
        <is>
          <t/>
        </is>
      </c>
      <c r="R12" s="2" t="inlineStr">
        <is>
          <t>Vollstreckung aus dem Urteil</t>
        </is>
      </c>
      <c r="S12" s="2" t="inlineStr">
        <is>
          <t>2</t>
        </is>
      </c>
      <c r="T12" s="2" t="inlineStr">
        <is>
          <t/>
        </is>
      </c>
      <c r="U12" t="inlineStr">
        <is>
          <t/>
        </is>
      </c>
      <c r="V12" s="2" t="inlineStr">
        <is>
          <t>εκτέλεση</t>
        </is>
      </c>
      <c r="W12" s="2" t="inlineStr">
        <is>
          <t>2</t>
        </is>
      </c>
      <c r="X12" s="2" t="inlineStr">
        <is>
          <t/>
        </is>
      </c>
      <c r="Y12" t="inlineStr">
        <is>
          <t/>
        </is>
      </c>
      <c r="Z12" s="2" t="inlineStr">
        <is>
          <t>enforcement|
enforcement of judgements|
enforcement of decisions</t>
        </is>
      </c>
      <c r="AA12" s="2" t="inlineStr">
        <is>
          <t>3|
1|
1</t>
        </is>
      </c>
      <c r="AB12" s="2" t="inlineStr">
        <is>
          <t xml:space="preserve">|
|
</t>
        </is>
      </c>
      <c r="AC12" t="inlineStr">
        <is>
          <t>effective carrying out of the provisions of an agreement, an act, a decision, an order, a judgment, etc.</t>
        </is>
      </c>
      <c r="AD12" s="2" t="inlineStr">
        <is>
          <t>ejecución de sentencias</t>
        </is>
      </c>
      <c r="AE12" s="2" t="inlineStr">
        <is>
          <t>3</t>
        </is>
      </c>
      <c r="AF12" s="2" t="inlineStr">
        <is>
          <t/>
        </is>
      </c>
      <c r="AG12" t="inlineStr">
        <is>
          <t/>
        </is>
      </c>
      <c r="AH12" t="inlineStr">
        <is>
          <t/>
        </is>
      </c>
      <c r="AI12" t="inlineStr">
        <is>
          <t/>
        </is>
      </c>
      <c r="AJ12" t="inlineStr">
        <is>
          <t/>
        </is>
      </c>
      <c r="AK12" t="inlineStr">
        <is>
          <t/>
        </is>
      </c>
      <c r="AL12" t="inlineStr">
        <is>
          <t/>
        </is>
      </c>
      <c r="AM12" t="inlineStr">
        <is>
          <t/>
        </is>
      </c>
      <c r="AN12" t="inlineStr">
        <is>
          <t/>
        </is>
      </c>
      <c r="AO12" t="inlineStr">
        <is>
          <t/>
        </is>
      </c>
      <c r="AP12" s="2" t="inlineStr">
        <is>
          <t>exécution</t>
        </is>
      </c>
      <c r="AQ12" s="2" t="inlineStr">
        <is>
          <t>3</t>
        </is>
      </c>
      <c r="AR12" s="2" t="inlineStr">
        <is>
          <t/>
        </is>
      </c>
      <c r="AS12" t="inlineStr">
        <is>
          <t>accomplissement, réalisation effective des dispositions d'une convention, d'une décision, d'un arrêt, d'un jugement, etc.</t>
        </is>
      </c>
      <c r="AT12" t="inlineStr">
        <is>
          <t/>
        </is>
      </c>
      <c r="AU12" t="inlineStr">
        <is>
          <t/>
        </is>
      </c>
      <c r="AV12" t="inlineStr">
        <is>
          <t/>
        </is>
      </c>
      <c r="AW12" t="inlineStr">
        <is>
          <t/>
        </is>
      </c>
      <c r="AX12" s="2" t="inlineStr">
        <is>
          <t>izvršenje</t>
        </is>
      </c>
      <c r="AY12" s="2" t="inlineStr">
        <is>
          <t>2</t>
        </is>
      </c>
      <c r="AZ12" s="2" t="inlineStr">
        <is>
          <t/>
        </is>
      </c>
      <c r="BA12" t="inlineStr">
        <is>
          <t/>
        </is>
      </c>
      <c r="BB12" t="inlineStr">
        <is>
          <t/>
        </is>
      </c>
      <c r="BC12" t="inlineStr">
        <is>
          <t/>
        </is>
      </c>
      <c r="BD12" t="inlineStr">
        <is>
          <t/>
        </is>
      </c>
      <c r="BE12" t="inlineStr">
        <is>
          <t/>
        </is>
      </c>
      <c r="BF12" s="2" t="inlineStr">
        <is>
          <t>esecuzione</t>
        </is>
      </c>
      <c r="BG12" s="2" t="inlineStr">
        <is>
          <t>2</t>
        </is>
      </c>
      <c r="BH12" s="2" t="inlineStr">
        <is>
          <t/>
        </is>
      </c>
      <c r="BI12" t="inlineStr">
        <is>
          <t/>
        </is>
      </c>
      <c r="BJ12" t="inlineStr">
        <is>
          <t/>
        </is>
      </c>
      <c r="BK12" t="inlineStr">
        <is>
          <t/>
        </is>
      </c>
      <c r="BL12" t="inlineStr">
        <is>
          <t/>
        </is>
      </c>
      <c r="BM12" t="inlineStr">
        <is>
          <t/>
        </is>
      </c>
      <c r="BN12" t="inlineStr">
        <is>
          <t/>
        </is>
      </c>
      <c r="BO12" t="inlineStr">
        <is>
          <t/>
        </is>
      </c>
      <c r="BP12" t="inlineStr">
        <is>
          <t/>
        </is>
      </c>
      <c r="BQ12" t="inlineStr">
        <is>
          <t/>
        </is>
      </c>
      <c r="BR12" t="inlineStr">
        <is>
          <t/>
        </is>
      </c>
      <c r="BS12" t="inlineStr">
        <is>
          <t/>
        </is>
      </c>
      <c r="BT12" t="inlineStr">
        <is>
          <t/>
        </is>
      </c>
      <c r="BU12" t="inlineStr">
        <is>
          <t/>
        </is>
      </c>
      <c r="BV12" t="inlineStr">
        <is>
          <t/>
        </is>
      </c>
      <c r="BW12" t="inlineStr">
        <is>
          <t/>
        </is>
      </c>
      <c r="BX12" t="inlineStr">
        <is>
          <t/>
        </is>
      </c>
      <c r="BY12" t="inlineStr">
        <is>
          <t/>
        </is>
      </c>
      <c r="BZ12" s="2" t="inlineStr">
        <is>
          <t>wykonanie</t>
        </is>
      </c>
      <c r="CA12" s="2" t="inlineStr">
        <is>
          <t>2</t>
        </is>
      </c>
      <c r="CB12" s="2" t="inlineStr">
        <is>
          <t/>
        </is>
      </c>
      <c r="CC12" t="inlineStr">
        <is>
          <t/>
        </is>
      </c>
      <c r="CD12" s="2" t="inlineStr">
        <is>
          <t>execução</t>
        </is>
      </c>
      <c r="CE12" s="2" t="inlineStr">
        <is>
          <t>2</t>
        </is>
      </c>
      <c r="CF12" s="2" t="inlineStr">
        <is>
          <t/>
        </is>
      </c>
      <c r="CG12" t="inlineStr">
        <is>
          <t/>
        </is>
      </c>
      <c r="CH12" s="2" t="inlineStr">
        <is>
          <t>executare</t>
        </is>
      </c>
      <c r="CI12" s="2" t="inlineStr">
        <is>
          <t>2</t>
        </is>
      </c>
      <c r="CJ12" s="2" t="inlineStr">
        <is>
          <t/>
        </is>
      </c>
      <c r="CK12" t="inlineStr">
        <is>
          <t/>
        </is>
      </c>
      <c r="CL12" s="2" t="inlineStr">
        <is>
          <t>výkon</t>
        </is>
      </c>
      <c r="CM12" s="2" t="inlineStr">
        <is>
          <t>2</t>
        </is>
      </c>
      <c r="CN12" s="2" t="inlineStr">
        <is>
          <t/>
        </is>
      </c>
      <c r="CO12" t="inlineStr">
        <is>
          <t/>
        </is>
      </c>
      <c r="CP12" s="2" t="inlineStr">
        <is>
          <t>izvršitev</t>
        </is>
      </c>
      <c r="CQ12" s="2" t="inlineStr">
        <is>
          <t>2</t>
        </is>
      </c>
      <c r="CR12" s="2" t="inlineStr">
        <is>
          <t/>
        </is>
      </c>
      <c r="CS12" t="inlineStr">
        <is>
          <t/>
        </is>
      </c>
      <c r="CT12" t="inlineStr">
        <is>
          <t/>
        </is>
      </c>
      <c r="CU12" t="inlineStr">
        <is>
          <t/>
        </is>
      </c>
      <c r="CV12" t="inlineStr">
        <is>
          <t/>
        </is>
      </c>
      <c r="CW12" t="inlineStr">
        <is>
          <t/>
        </is>
      </c>
    </row>
    <row r="13">
      <c r="A13" s="1" t="str">
        <f>HYPERLINK("https://iate.europa.eu/entry/result/3545345/all", "3545345")</f>
        <v>3545345</v>
      </c>
      <c r="B13" t="inlineStr">
        <is>
          <t>ENVIRONMENT;TRANSPORT;AGRICULTURE, FORESTRY AND FISHERIES;ECONOMICS</t>
        </is>
      </c>
      <c r="C13" t="inlineStr">
        <is>
          <t>ENVIRONMENT|environmental policy|environmental policy;TRANSPORT|maritime and inland waterway transport|maritime transport;AGRICULTURE, FORESTRY AND FISHERIES|fisheries;ECONOMICS|economic structure|economy</t>
        </is>
      </c>
      <c r="D13" t="inlineStr">
        <is>
          <t>yes</t>
        </is>
      </c>
      <c r="E13" t="inlineStr">
        <is>
          <t/>
        </is>
      </c>
      <c r="F13" s="2" t="inlineStr">
        <is>
          <t>синя икономика</t>
        </is>
      </c>
      <c r="G13" s="2" t="inlineStr">
        <is>
          <t>3</t>
        </is>
      </c>
      <c r="H13" s="2" t="inlineStr">
        <is>
          <t/>
        </is>
      </c>
      <c r="I13" t="inlineStr">
        <is>
          <t>икономическа система, при която принципите на &lt;a href="https://iate.europa.eu/entry/slideshow/1616578789806/1129095/bg" target="_blank"&gt;екологичната икономика &lt;/a&gt;се прилагат към морския сектор</t>
        </is>
      </c>
      <c r="J13" s="2" t="inlineStr">
        <is>
          <t>modrá ekonomika</t>
        </is>
      </c>
      <c r="K13" s="2" t="inlineStr">
        <is>
          <t>3</t>
        </is>
      </c>
      <c r="L13" s="2" t="inlineStr">
        <is>
          <t/>
        </is>
      </c>
      <c r="M13" t="inlineStr">
        <is>
          <t>souhrn ekonomických činností všech
odvětví souvisejících s moři a oceány, včetně aktiv, statků a služeb
poskytovaných mořskými ekosystémy</t>
        </is>
      </c>
      <c r="N13" s="2" t="inlineStr">
        <is>
          <t>blå økonomi</t>
        </is>
      </c>
      <c r="O13" s="2" t="inlineStr">
        <is>
          <t>3</t>
        </is>
      </c>
      <c r="P13" s="2" t="inlineStr">
        <is>
          <t/>
        </is>
      </c>
      <c r="Q13" t="inlineStr">
        <is>
          <t>økonomiske aktiviteter med grønt aftryk, som har tilknytning til havene og kysterne, f.eks. virksomheder inden for havmiljø såvel som virksomheder på land, 
som fremstiller varer eller leverer tjenester, der bidrager til den 
maritime økonomi</t>
        </is>
      </c>
      <c r="R13" s="2" t="inlineStr">
        <is>
          <t>blaue Wirtschaft</t>
        </is>
      </c>
      <c r="S13" s="2" t="inlineStr">
        <is>
          <t>3</t>
        </is>
      </c>
      <c r="T13" s="2" t="inlineStr">
        <is>
          <t/>
        </is>
      </c>
      <c r="U13" t="inlineStr">
        <is>
          <t>die nachhaltige Nutzung der Meeresressourcen für wirtschaftliches Wachstum, verbesserte Lebensgrundlagen und Arbeitsplätze sowie die Gesundheit des Meeresökosystems</t>
        </is>
      </c>
      <c r="V13" s="2" t="inlineStr">
        <is>
          <t>γαλάζια οικονομία</t>
        </is>
      </c>
      <c r="W13" s="2" t="inlineStr">
        <is>
          <t>3</t>
        </is>
      </c>
      <c r="X13" s="2" t="inlineStr">
        <is>
          <t/>
        </is>
      </c>
      <c r="Y13" t="inlineStr">
        <is>
          <t>οικονομικό σύστημα στο οποίο οι αρχές της &lt;a href="https://iate.europa.eu/entry/result/1129095" target="_blank"&gt;πράσινης οικονομίας&lt;/a&gt; εφαρμόζονται στους τομείς της θάλασσας και της ναυτιλίας</t>
        </is>
      </c>
      <c r="Z13" s="2" t="inlineStr">
        <is>
          <t>blue economy</t>
        </is>
      </c>
      <c r="AA13" s="2" t="inlineStr">
        <is>
          <t>3</t>
        </is>
      </c>
      <c r="AB13" s="2" t="inlineStr">
        <is>
          <t/>
        </is>
      </c>
      <c r="AC13" t="inlineStr">
        <is>
          <t>economic system in which the principles of the &lt;i&gt;&lt;a href="https://iate.europa.eu/entry/result/1129095/en" target="_blank"&gt;green economy&lt;/a&gt;&lt;/i&gt; are applied to the marine and maritime sectors</t>
        </is>
      </c>
      <c r="AD13" s="2" t="inlineStr">
        <is>
          <t>economía azul</t>
        </is>
      </c>
      <c r="AE13" s="2" t="inlineStr">
        <is>
          <t>3</t>
        </is>
      </c>
      <c r="AF13" s="2" t="inlineStr">
        <is>
          <t/>
        </is>
      </c>
      <c r="AG13" t="inlineStr">
        <is>
          <t>Conjunto de actividades económicas relacionadas con los sectores marino y marítimo, que persigue lograr un crecimiento inteligente, sostenible e integrador a partir de las oportunidades que ofrece el mar, los océanos y las zonas costeras.</t>
        </is>
      </c>
      <c r="AH13" s="2" t="inlineStr">
        <is>
          <t>sinine majandus</t>
        </is>
      </c>
      <c r="AI13" s="2" t="inlineStr">
        <is>
          <t>3</t>
        </is>
      </c>
      <c r="AJ13" s="2" t="inlineStr">
        <is>
          <t/>
        </is>
      </c>
      <c r="AK13" t="inlineStr">
        <is>
          <t>looduse toimimisest inspireeritud tehnoloogiate ja ärimudelite rakendamine majanduses, mis võimaldavad heitmete tekitamiseta kõigi inimeste põhivajaduste katmist olemasolevate ressursside abil</t>
        </is>
      </c>
      <c r="AL13" s="2" t="inlineStr">
        <is>
          <t>sininen talous</t>
        </is>
      </c>
      <c r="AM13" s="2" t="inlineStr">
        <is>
          <t>3</t>
        </is>
      </c>
      <c r="AN13" s="2" t="inlineStr">
        <is>
          <t/>
        </is>
      </c>
      <c r="AO13" t="inlineStr">
        <is>
          <t>järjestelmä, jossa &lt;a href="https://iate.europa.eu/entry/result/1129095/fi" target="_blank"&gt;vihreän talouden&lt;/a&gt; käsite laajennetaan koskemaan myös meriä ja
niiden kestävää taloudellista hyödyntämistä</t>
        </is>
      </c>
      <c r="AP13" s="2" t="inlineStr">
        <is>
          <t>économie bleue</t>
        </is>
      </c>
      <c r="AQ13" s="2" t="inlineStr">
        <is>
          <t>3</t>
        </is>
      </c>
      <c r="AR13" s="2" t="inlineStr">
        <is>
          <t/>
        </is>
      </c>
      <c r="AS13" t="inlineStr">
        <is>
          <t>système économique visant une exploitation durable des ressources des secteurs marin et maritime</t>
        </is>
      </c>
      <c r="AT13" s="2" t="inlineStr">
        <is>
          <t>geilleagar gorm</t>
        </is>
      </c>
      <c r="AU13" s="2" t="inlineStr">
        <is>
          <t>3</t>
        </is>
      </c>
      <c r="AV13" s="2" t="inlineStr">
        <is>
          <t/>
        </is>
      </c>
      <c r="AW13" t="inlineStr">
        <is>
          <t/>
        </is>
      </c>
      <c r="AX13" s="2" t="inlineStr">
        <is>
          <t>plavo gospodarstvo</t>
        </is>
      </c>
      <c r="AY13" s="2" t="inlineStr">
        <is>
          <t>3</t>
        </is>
      </c>
      <c r="AZ13" s="2" t="inlineStr">
        <is>
          <t/>
        </is>
      </c>
      <c r="BA13" t="inlineStr">
        <is>
          <t/>
        </is>
      </c>
      <c r="BB13" s="2" t="inlineStr">
        <is>
          <t>kék gazdaság</t>
        </is>
      </c>
      <c r="BC13" s="2" t="inlineStr">
        <is>
          <t>3</t>
        </is>
      </c>
      <c r="BD13" s="2" t="inlineStr">
        <is>
          <t/>
        </is>
      </c>
      <c r="BE13" t="inlineStr">
        <is>
          <t/>
        </is>
      </c>
      <c r="BF13" s="2" t="inlineStr">
        <is>
          <t>economia blu</t>
        </is>
      </c>
      <c r="BG13" s="2" t="inlineStr">
        <is>
          <t>3</t>
        </is>
      </c>
      <c r="BH13" s="2" t="inlineStr">
        <is>
          <t/>
        </is>
      </c>
      <c r="BI13" t="inlineStr">
        <is>
          <t>sistema economico che applica i principi dell'&lt;a href="https://iate.europa.eu/entry/result/1129095/en-it" target="_blank"&gt;economia verde&lt;/a&gt; per promuovere una crescita sostenibile nei settori marino e marittimo</t>
        </is>
      </c>
      <c r="BJ13" s="2" t="inlineStr">
        <is>
          <t>mėlynoji ekonomika</t>
        </is>
      </c>
      <c r="BK13" s="2" t="inlineStr">
        <is>
          <t>3</t>
        </is>
      </c>
      <c r="BL13" s="2" t="inlineStr">
        <is>
          <t/>
        </is>
      </c>
      <c r="BM13" t="inlineStr">
        <is>
          <t>ekonomikos sistema, kurios jūrų ir laivybos sektoriuose taikomi žaliosios ekonomikos (&lt;a href="/entry/result/1129095/all" id="ENTRY_TO_ENTRY_CONVERTER" target="_blank"&gt;IATE:1129095&lt;/a&gt; ) principai</t>
        </is>
      </c>
      <c r="BN13" s="2" t="inlineStr">
        <is>
          <t>zilā ekonomika</t>
        </is>
      </c>
      <c r="BO13" s="2" t="inlineStr">
        <is>
          <t>3</t>
        </is>
      </c>
      <c r="BP13" s="2" t="inlineStr">
        <is>
          <t/>
        </is>
      </c>
      <c r="BQ13" t="inlineStr">
        <is>
          <t>jūras ekonomikas nozarēs veikta saimnieciskā darbība, kurā zaļās ekonomikas [ &lt;a href="/entry/result/1129095/all" id="ENTRY_TO_ENTRY_CONVERTER" target="_blank"&gt;IATE:1129095&lt;/a&gt; ] principi tiek piemēroti jūras un jūrlietu sektoriem</t>
        </is>
      </c>
      <c r="BR13" s="2" t="inlineStr">
        <is>
          <t>ekonomija blu</t>
        </is>
      </c>
      <c r="BS13" s="2" t="inlineStr">
        <is>
          <t>3</t>
        </is>
      </c>
      <c r="BT13" s="2" t="inlineStr">
        <is>
          <t/>
        </is>
      </c>
      <c r="BU13" t="inlineStr">
        <is>
          <t>sistema ekonomika li fiha l-prinċipji tal-ekonomija ekoloġika [ &lt;a href="/entry/result/1129095/all" id="ENTRY_TO_ENTRY_CONVERTER" target="_blank"&gt;IATE:1129095&lt;/a&gt; ] huma applikati għas-settur marin u dak marittimu</t>
        </is>
      </c>
      <c r="BV13" s="2" t="inlineStr">
        <is>
          <t>blauwe economie</t>
        </is>
      </c>
      <c r="BW13" s="2" t="inlineStr">
        <is>
          <t>3</t>
        </is>
      </c>
      <c r="BX13" s="2" t="inlineStr">
        <is>
          <t/>
        </is>
      </c>
      <c r="BY13" t="inlineStr">
        <is>
          <t>economisch systeem waarin de principes van de groene economie worden toegepast op de mariene en maritieme sectoren</t>
        </is>
      </c>
      <c r="BZ13" s="2" t="inlineStr">
        <is>
          <t>niebieska gospodarka</t>
        </is>
      </c>
      <c r="CA13" s="2" t="inlineStr">
        <is>
          <t>3</t>
        </is>
      </c>
      <c r="CB13" s="2" t="inlineStr">
        <is>
          <t/>
        </is>
      </c>
      <c r="CC13" t="inlineStr">
        <is>
          <t>zrównoważona gospodarka morska; termin ten można odnieść m.in. do takich sektorów: „niebieska” energia (przybrzeżnomorska energia wiatrowa, energia pływów i fal), akwakultura, turystyka morska, przybrzeżna i rejsowa, morskie zasoby mineralne, biotechnologia morska, bezpieczeństwo morskie itp.</t>
        </is>
      </c>
      <c r="CD13" s="2" t="inlineStr">
        <is>
          <t>economia azul</t>
        </is>
      </c>
      <c r="CE13" s="2" t="inlineStr">
        <is>
          <t>3</t>
        </is>
      </c>
      <c r="CF13" s="2" t="inlineStr">
        <is>
          <t/>
        </is>
      </c>
      <c r="CG13" t="inlineStr">
        <is>
          <t>Sistema económico que aplica os princípios da &lt;i&gt;&lt;b&gt;economia verde&lt;/b&gt;&lt;/i&gt; [ &lt;a href="/entry/result/1129095/all" id="ENTRY_TO_ENTRY_CONVERTER" target="_blank"&gt;IATE:1129095&lt;/a&gt; ] ao setor marinho e costeiro.</t>
        </is>
      </c>
      <c r="CH13" s="2" t="inlineStr">
        <is>
          <t>economie albastră</t>
        </is>
      </c>
      <c r="CI13" s="2" t="inlineStr">
        <is>
          <t>3</t>
        </is>
      </c>
      <c r="CJ13" s="2" t="inlineStr">
        <is>
          <t/>
        </is>
      </c>
      <c r="CK13" t="inlineStr">
        <is>
          <t/>
        </is>
      </c>
      <c r="CL13" s="2" t="inlineStr">
        <is>
          <t>modré hospodárstvo|
modrá ekonomika</t>
        </is>
      </c>
      <c r="CM13" s="2" t="inlineStr">
        <is>
          <t>3|
3</t>
        </is>
      </c>
      <c r="CN13" s="2" t="inlineStr">
        <is>
          <t xml:space="preserve">|
</t>
        </is>
      </c>
      <c r="CO13" t="inlineStr">
        <is>
          <t>hospodársky systém, v ktorom sa na morské a námorné odvetvie uplatňujú zásady „zeleného“ hospodárstva</t>
        </is>
      </c>
      <c r="CP13" s="2" t="inlineStr">
        <is>
          <t>modro gospodarstvo</t>
        </is>
      </c>
      <c r="CQ13" s="2" t="inlineStr">
        <is>
          <t>3</t>
        </is>
      </c>
      <c r="CR13" s="2" t="inlineStr">
        <is>
          <t/>
        </is>
      </c>
      <c r="CS13" t="inlineStr">
        <is>
          <t/>
        </is>
      </c>
      <c r="CT13" s="2" t="inlineStr">
        <is>
          <t>blå ekonomi</t>
        </is>
      </c>
      <c r="CU13" s="2" t="inlineStr">
        <is>
          <t>3</t>
        </is>
      </c>
      <c r="CV13" s="2" t="inlineStr">
        <is>
          <t/>
        </is>
      </c>
      <c r="CW13" t="inlineStr">
        <is>
          <t/>
        </is>
      </c>
    </row>
    <row r="14">
      <c r="A14" s="1" t="str">
        <f>HYPERLINK("https://iate.europa.eu/entry/result/908322/all", "908322")</f>
        <v>908322</v>
      </c>
      <c r="B14" t="inlineStr">
        <is>
          <t>EUROPEAN UNION;FINANCE</t>
        </is>
      </c>
      <c r="C14" t="inlineStr">
        <is>
          <t>EUROPEAN UNION|European construction|European Union;FINANCE|monetary relations</t>
        </is>
      </c>
      <c r="D14" t="inlineStr">
        <is>
          <t>yes</t>
        </is>
      </c>
      <c r="E14" t="inlineStr">
        <is>
          <t/>
        </is>
      </c>
      <c r="F14" s="2" t="inlineStr">
        <is>
          <t>Еврогрупа</t>
        </is>
      </c>
      <c r="G14" s="2" t="inlineStr">
        <is>
          <t>4</t>
        </is>
      </c>
      <c r="H14" s="2" t="inlineStr">
        <is>
          <t/>
        </is>
      </c>
      <c r="I14" t="inlineStr">
        <is>
          <t>неформален орган, който обединява министрите на финансите на държавите от еврозоната ( &lt;a href="/entry/result/894832/all" id="ENTRY_TO_ENTRY_CONVERTER" target="_blank"&gt;IATE:894832&lt;/a&gt; )</t>
        </is>
      </c>
      <c r="J14" s="2" t="inlineStr">
        <is>
          <t>Euroskupina</t>
        </is>
      </c>
      <c r="K14" s="2" t="inlineStr">
        <is>
          <t>3</t>
        </is>
      </c>
      <c r="L14" s="2" t="inlineStr">
        <is>
          <t/>
        </is>
      </c>
      <c r="M14" t="inlineStr">
        <is>
          <t>neformální orgán složený z ministrů financí zemí eurozóny. Cílem těchto setkání je zajištění koordinace hospodářských politik a sledování rozpočtových a finančních politik jednotlivých zemí. Euroskupina taktéž zastupuje zájmy eura na mezinárodních fórech</t>
        </is>
      </c>
      <c r="N14" s="2" t="inlineStr">
        <is>
          <t>Eurogruppen</t>
        </is>
      </c>
      <c r="O14" s="2" t="inlineStr">
        <is>
          <t>4</t>
        </is>
      </c>
      <c r="P14" s="2" t="inlineStr">
        <is>
          <t/>
        </is>
      </c>
      <c r="Q14" t="inlineStr">
        <is>
          <t>Uformel klub bestående af økofinministrene fra eurolandene. Oprindelig dannet i forb. med ØMU-samarbejdet.</t>
        </is>
      </c>
      <c r="R14" s="2" t="inlineStr">
        <is>
          <t>Euro-Gruppe</t>
        </is>
      </c>
      <c r="S14" s="2" t="inlineStr">
        <is>
          <t>3</t>
        </is>
      </c>
      <c r="T14" s="2" t="inlineStr">
        <is>
          <t/>
        </is>
      </c>
      <c r="U14" t="inlineStr">
        <is>
          <t>informelles Gremium der Wirtschafts- und Finanzminister der Mitgliedstaaten des Euro-Währungsgebiets &lt;a href="/entry/result/894832/all" id="ENTRY_TO_ENTRY_CONVERTER" target="_blank"&gt;IATE:894832&lt;/a&gt;</t>
        </is>
      </c>
      <c r="V14" s="2" t="inlineStr">
        <is>
          <t>Ευρωομάδα</t>
        </is>
      </c>
      <c r="W14" s="2" t="inlineStr">
        <is>
          <t>4</t>
        </is>
      </c>
      <c r="X14" s="2" t="inlineStr">
        <is>
          <t/>
        </is>
      </c>
      <c r="Y14" t="inlineStr">
        <is>
          <t>Άτυπο όργανο αποτελούμενο από τα μέλη του Συμβουλίου ECOFIN που εκπροσωπούν τις χώρες της ζώνης του ευρώ.</t>
        </is>
      </c>
      <c r="Z14" s="2" t="inlineStr">
        <is>
          <t>Euro Group|
Eurogroup</t>
        </is>
      </c>
      <c r="AA14" s="2" t="inlineStr">
        <is>
          <t>4|
4</t>
        </is>
      </c>
      <c r="AB14" s="2" t="inlineStr">
        <is>
          <t xml:space="preserve">|
</t>
        </is>
      </c>
      <c r="AC14" t="inlineStr">
        <is>
          <t>an informal gathering of the Ministers of Economic Affairs and Finance of the euro area member countries, at which they discuss issues connected with their shared responsibilities in respect of the single currency</t>
        </is>
      </c>
      <c r="AD14" s="2" t="inlineStr">
        <is>
          <t>Eurogrupo</t>
        </is>
      </c>
      <c r="AE14" s="2" t="inlineStr">
        <is>
          <t>4</t>
        </is>
      </c>
      <c r="AF14" s="2" t="inlineStr">
        <is>
          <t/>
        </is>
      </c>
      <c r="AG14" t="inlineStr">
        <is>
          <t>&lt;p&gt;Órgano informal en el que los ministros de los Estados miembros de la zona del euro &lt;a href="/entry/result/894832/all" id="ENTRY_TO_ENTRY_CONVERTER" target="_blank"&gt;IATE:894832&lt;/a&gt; debaten cuestiones vinculadas a sus responsabilidades comunes relativas al euro.&lt;/p&gt;&lt;p&gt;Su principal cometido es asegurar una estrecha coordinación entre las políticas económicas de los Estados miembros de la zona del euro y fomentar las condiciones para un crecimiento económico más sólido.&lt;/p&gt;&lt;p&gt;También se encarga de preparar la Cumbre del Euro &lt;a href="/entry/result/3539277/all" id="ENTRY_TO_ENTRY_CONVERTER" target="_blank"&gt;IATE:3539277&lt;/a&gt; y de los correspondientes trabajos consecutivos.&lt;/p&gt;&lt;b&gt;Es un órgano informal y no una formación del Consejo&lt;/b&gt;.</t>
        </is>
      </c>
      <c r="AH14" s="2" t="inlineStr">
        <is>
          <t>eurorühm|
eurogrupp</t>
        </is>
      </c>
      <c r="AI14" s="2" t="inlineStr">
        <is>
          <t>4|
3</t>
        </is>
      </c>
      <c r="AJ14" s="2" t="inlineStr">
        <is>
          <t>preferred|
admitted</t>
        </is>
      </c>
      <c r="AK14" t="inlineStr">
        <is>
          <t/>
        </is>
      </c>
      <c r="AL14" s="2" t="inlineStr">
        <is>
          <t>euroryhmä</t>
        </is>
      </c>
      <c r="AM14" s="2" t="inlineStr">
        <is>
          <t>4</t>
        </is>
      </c>
      <c r="AN14" s="2" t="inlineStr">
        <is>
          <t/>
        </is>
      </c>
      <c r="AO14" t="inlineStr">
        <is>
          <t>jäsenvaltioiden yhteistyötä euroon liittyvissä asioissa edistävä euroa käyttävien maiden valtiovarainministerien epävirallinen kokous, johon osallistuvat myös talous- ja raha-asioista vastaava komission varapuheenjohtaja sekä EKP:n pääjohtaja</t>
        </is>
      </c>
      <c r="AP14" s="2" t="inlineStr">
        <is>
          <t>Eurogroupe</t>
        </is>
      </c>
      <c r="AQ14" s="2" t="inlineStr">
        <is>
          <t>4</t>
        </is>
      </c>
      <c r="AR14" s="2" t="inlineStr">
        <is>
          <t/>
        </is>
      </c>
      <c r="AS14" t="inlineStr">
        <is>
          <t>organe informel composé des membres du Conseil Ecofin représentant les pays de la &lt;i&gt;zone euro&lt;/i&gt; [&lt;a href="/entry/result/894832/all" id="ENTRY_TO_ENTRY_CONVERTER" target="_blank"&gt;IATE:894832&lt;/a&gt; ]</t>
        </is>
      </c>
      <c r="AT14" s="2" t="inlineStr">
        <is>
          <t>an Grúpa Euro</t>
        </is>
      </c>
      <c r="AU14" s="2" t="inlineStr">
        <is>
          <t>4</t>
        </is>
      </c>
      <c r="AV14" s="2" t="inlineStr">
        <is>
          <t/>
        </is>
      </c>
      <c r="AW14" t="inlineStr">
        <is>
          <t/>
        </is>
      </c>
      <c r="AX14" s="2" t="inlineStr">
        <is>
          <t>Euroskupina</t>
        </is>
      </c>
      <c r="AY14" s="2" t="inlineStr">
        <is>
          <t>3</t>
        </is>
      </c>
      <c r="AZ14" s="2" t="inlineStr">
        <is>
          <t/>
        </is>
      </c>
      <c r="BA14" t="inlineStr">
        <is>
          <t/>
        </is>
      </c>
      <c r="BB14" s="2" t="inlineStr">
        <is>
          <t>eurócsoport</t>
        </is>
      </c>
      <c r="BC14" s="2" t="inlineStr">
        <is>
          <t>4</t>
        </is>
      </c>
      <c r="BD14" s="2" t="inlineStr">
        <is>
          <t/>
        </is>
      </c>
      <c r="BE14" t="inlineStr">
        <is>
          <t>az ECOFIN Tanács euróövezeti tagjait tömörítő nem hivatalos egyesülés</t>
        </is>
      </c>
      <c r="BF14" s="2" t="inlineStr">
        <is>
          <t>Eurogruppo</t>
        </is>
      </c>
      <c r="BG14" s="2" t="inlineStr">
        <is>
          <t>4</t>
        </is>
      </c>
      <c r="BH14" s="2" t="inlineStr">
        <is>
          <t/>
        </is>
      </c>
      <c r="BI14" t="inlineStr">
        <is>
          <t>Gruppo informale cui partecipano i Ministri delle finanze degli Stati appartenenti all'area dell'euro, si riunisce di norma il giorno precedente la sessione dell'ECOFIN e tratta le questioni inerenti all'unione economica e monetaria (UEM).</t>
        </is>
      </c>
      <c r="BJ14" s="2" t="inlineStr">
        <is>
          <t>Euro grupė</t>
        </is>
      </c>
      <c r="BK14" s="2" t="inlineStr">
        <is>
          <t>3</t>
        </is>
      </c>
      <c r="BL14" s="2" t="inlineStr">
        <is>
          <t/>
        </is>
      </c>
      <c r="BM14" t="inlineStr">
        <is>
          <t>valstybių narių, kurių valiuta yra euro, ministrų grupė, kuri renkasi į neoficialius susitikimus</t>
        </is>
      </c>
      <c r="BN14" s="2" t="inlineStr">
        <is>
          <t>Eurogrupa</t>
        </is>
      </c>
      <c r="BO14" s="2" t="inlineStr">
        <is>
          <t>3</t>
        </is>
      </c>
      <c r="BP14" s="2" t="inlineStr">
        <is>
          <t/>
        </is>
      </c>
      <c r="BQ14" t="inlineStr">
        <is>
          <t>neoficiālas sanāksmes, kurās tiekas to dalībvalstu ministri, kuru naudas vienība ir euro, pārrunājot jautājumus, kas saistīti ar īpašiem pienākumiem, kādus tās kopīgi uzņemas saistībā ar vienoto valūtu</t>
        </is>
      </c>
      <c r="BR14" s="2" t="inlineStr">
        <is>
          <t>Grupp tal-Euro</t>
        </is>
      </c>
      <c r="BS14" s="2" t="inlineStr">
        <is>
          <t>3</t>
        </is>
      </c>
      <c r="BT14" s="2" t="inlineStr">
        <is>
          <t/>
        </is>
      </c>
      <c r="BU14" t="inlineStr">
        <is>
          <t>laqgħa informali li ssir bejn il-Ministri tal-Ekonomija u tal-Finanzi li huma parti miż-żona tal-euro, fejn jiġu diskussi kwistjonijiet marbuta mar-responsabbiltajiet speċifiċi li huma jikkondividu fejn tidħol il-munita unika</t>
        </is>
      </c>
      <c r="BV14" s="2" t="inlineStr">
        <is>
          <t>Eurogroep</t>
        </is>
      </c>
      <c r="BW14" s="2" t="inlineStr">
        <is>
          <t>4</t>
        </is>
      </c>
      <c r="BX14" s="2" t="inlineStr">
        <is>
          <t/>
        </is>
      </c>
      <c r="BY14" t="inlineStr">
        <is>
          <t>een informele bijeenkomst van de ministers van Economie en Financiën van de eurozone ( &lt;a href="/entry/result/894832/all" id="ENTRY_TO_ENTRY_CONVERTER" target="_blank"&gt;IATE:894832&lt;/a&gt; ) waarin zij vraagstukken aangaande hun gedeelde verantwoordelijkheden inzake de eenheidsmunt bespreken. De Europese Commissie en de ECB worden uitgenodigd op deze bijeenkomsten, die vaak plaatsvinden vóór een zitting van de Raad Ecofin.</t>
        </is>
      </c>
      <c r="BZ14" s="2" t="inlineStr">
        <is>
          <t>Eurogrupa</t>
        </is>
      </c>
      <c r="CA14" s="2" t="inlineStr">
        <is>
          <t>3</t>
        </is>
      </c>
      <c r="CB14" s="2" t="inlineStr">
        <is>
          <t/>
        </is>
      </c>
      <c r="CC14" t="inlineStr">
        <is>
          <t>forum współpracy ministrów państw członkowskich, których walutą jest euro</t>
        </is>
      </c>
      <c r="CD14" s="2" t="inlineStr">
        <is>
          <t>Eurogrupo</t>
        </is>
      </c>
      <c r="CE14" s="2" t="inlineStr">
        <is>
          <t>3</t>
        </is>
      </c>
      <c r="CF14" s="2" t="inlineStr">
        <is>
          <t/>
        </is>
      </c>
      <c r="CG14" t="inlineStr">
        <is>
          <t>Grupo informal composto pelos ministros das Finanças e/ou da Economia dos Estados-Membros da União Europeia que fazem parte da área do euro &lt;a href="/entry/result/894832/all" id="ENTRY_TO_ENTRY_CONVERTER" target="_blank"&gt;IATE:894832&lt;/a&gt; .&lt;br&gt;Reúne-se normalmente na véspera do Conselho ECOFIN "para debater questões relacionadas com as responsabilidades específicas que partilham em matéria de moeda única". A Comissão Europeia e, eventualmente, o Banco Central Europeu participam nessas reuniões.</t>
        </is>
      </c>
      <c r="CH14" s="2" t="inlineStr">
        <is>
          <t>Eurogrup</t>
        </is>
      </c>
      <c r="CI14" s="2" t="inlineStr">
        <is>
          <t>4</t>
        </is>
      </c>
      <c r="CJ14" s="2" t="inlineStr">
        <is>
          <t/>
        </is>
      </c>
      <c r="CK14" t="inlineStr">
        <is>
          <t/>
        </is>
      </c>
      <c r="CL14" s="2" t="inlineStr">
        <is>
          <t>Euroskupina</t>
        </is>
      </c>
      <c r="CM14" s="2" t="inlineStr">
        <is>
          <t>3</t>
        </is>
      </c>
      <c r="CN14" s="2" t="inlineStr">
        <is>
          <t/>
        </is>
      </c>
      <c r="CO14" t="inlineStr">
        <is>
          <t>neformálne zasadnutie ministrov hospodárstva a financií členských štátov, ktorých menou je euro, na ktorom diskutujú o otázkach týkajúcich sa povinností v súvislosti s jednotnou menou</t>
        </is>
      </c>
      <c r="CP14" s="2" t="inlineStr">
        <is>
          <t>Euroskupina</t>
        </is>
      </c>
      <c r="CQ14" s="2" t="inlineStr">
        <is>
          <t>4</t>
        </is>
      </c>
      <c r="CR14" s="2" t="inlineStr">
        <is>
          <t/>
        </is>
      </c>
      <c r="CS14" t="inlineStr">
        <is>
          <t>Skupina, ki jo sestavljajo ministri za finance in gospodarstvo iz tistih držav članic, ki so uvedle evro. Predstavlja neformalni forum za izmenjavo mnenj in razpravo o zadevah, povezanih z Evropsko monetarno unijo.</t>
        </is>
      </c>
      <c r="CT14" s="2" t="inlineStr">
        <is>
          <t>Eurogruppen</t>
        </is>
      </c>
      <c r="CU14" s="2" t="inlineStr">
        <is>
          <t>4</t>
        </is>
      </c>
      <c r="CV14" s="2" t="inlineStr">
        <is>
          <t/>
        </is>
      </c>
      <c r="CW14" t="inlineStr">
        <is>
          <t>"ett informellt organ för euroländernas finansministrar. Syftet med gruppens möten är att åstadkomma en bättre samordning av den ekonomiska politiken, övervaka euroländernas budget- och finanspolitik samt företräda euron vid internationella monetära forum."</t>
        </is>
      </c>
    </row>
    <row r="15">
      <c r="A15" s="1" t="str">
        <f>HYPERLINK("https://iate.europa.eu/entry/result/3578296/all", "3578296")</f>
        <v>3578296</v>
      </c>
      <c r="B15" t="inlineStr">
        <is>
          <t>ENERGY;INTERNATIONAL RELATIONS</t>
        </is>
      </c>
      <c r="C15" t="inlineStr">
        <is>
          <t>ENERGY|electrical and nuclear industries|nuclear industry;INTERNATIONAL RELATIONS|cooperation policy|cooperation policy</t>
        </is>
      </c>
      <c r="D15" t="inlineStr">
        <is>
          <t>yes</t>
        </is>
      </c>
      <c r="E15" t="inlineStr">
        <is>
          <t/>
        </is>
      </c>
      <c r="F15" s="2" t="inlineStr">
        <is>
          <t>Европейски инструмент за международно сътрудничество в областта на ядрената безопасност, допълващ Инструмента за съседство, сътрудничество за развитие и международно сътрудничество — Глобална Европа, въз основа на Договора за създаване на Европейската общност за атомна енергия|
Европейски инструмент за международно сътрудничество в областта на ядрената безопасност</t>
        </is>
      </c>
      <c r="G15" s="2" t="inlineStr">
        <is>
          <t>3|
3</t>
        </is>
      </c>
      <c r="H15" s="2" t="inlineStr">
        <is>
          <t>|
proposed</t>
        </is>
      </c>
      <c r="I15" t="inlineStr">
        <is>
          <t>инструмент за периода 2021—2027 г., чиято цел е да насърчава създаването на ефективна и ефикасна ядрена безопасност, радиационна защита, както и прилагането на ефикасни и ефективни гаранции за ядрените материали в трети държави, по-специално в държавите в процес на присъединяване, държавите кандидатки и потенциалните кандидати</t>
        </is>
      </c>
      <c r="J15" s="2" t="inlineStr">
        <is>
          <t>Evropský nástroj pro mezinárodní spolupráci v oblasti jaderné bezpečnosti</t>
        </is>
      </c>
      <c r="K15" s="2" t="inlineStr">
        <is>
          <t>3</t>
        </is>
      </c>
      <c r="L15" s="2" t="inlineStr">
        <is>
          <t/>
        </is>
      </c>
      <c r="M15" t="inlineStr">
        <is>
          <t>nástroj EU na období 2021–2027, jehož cílem je podpora vysoké úrovně jaderné bezpečnosti, radiační ochrany 
a uplatňování účinných a efektivních záruk na jaderné materiály ve 
třetích zemích na základě činností v rámci Evropského společenství pro 
atomovou energii</t>
        </is>
      </c>
      <c r="N15" s="2" t="inlineStr">
        <is>
          <t>europæisk instrument for internationalt samarbejde om nuklear sikkerhed</t>
        </is>
      </c>
      <c r="O15" s="2" t="inlineStr">
        <is>
          <t>3</t>
        </is>
      </c>
      <c r="P15" s="2" t="inlineStr">
        <is>
          <t/>
        </is>
      </c>
      <c r="Q15" t="inlineStr">
        <is>
          <t>&lt;div&gt;instrument oprettet for perioden 2021-2027, hvis mål er at fremme effektiv nuklear sikkerhed, strålingsbeskyttelse og anvendelse af effektiv sikkerhedskontrol af nukleare materialer i tredjelande, navnlig i tiltrædende lande, kandidatlande og potentielle kandidater&lt;/div&gt;</t>
        </is>
      </c>
      <c r="R15" s="2" t="inlineStr">
        <is>
          <t>Europäisches Instrument für die internationale Zusammenarbeit im Bereich der nuklearen Sicherheit|
EI-INSC</t>
        </is>
      </c>
      <c r="S15" s="2" t="inlineStr">
        <is>
          <t>3|
3</t>
        </is>
      </c>
      <c r="T15" s="2" t="inlineStr">
        <is>
          <t xml:space="preserve">|
</t>
        </is>
      </c>
      <c r="U15" t="inlineStr">
        <is>
          <t/>
        </is>
      </c>
      <c r="V15" s="2" t="inlineStr">
        <is>
          <t>Ευρωπαϊκός Μηχανισμός Διεθνούς Συνεργασίας για την Πυρηνική Ασφάλεια</t>
        </is>
      </c>
      <c r="W15" s="2" t="inlineStr">
        <is>
          <t>3</t>
        </is>
      </c>
      <c r="X15" s="2" t="inlineStr">
        <is>
          <t/>
        </is>
      </c>
      <c r="Y15" t="inlineStr">
        <is>
          <t>μηχανισμός που δημιουργήθηκε για την περίοδο 2021-2027 με στόχο την προώθηση υψηλού επιπέδου πυρηνικής ασφάλειας, την προώθηση της προστασίας από τις ακτινοβολίες και την προώθηση της εφαρμογής αποτελεσματικών και αποδοτικών διασφαλίσεων για τα πυρηνικά υλικά σε τρίτες χώρες, με βάση τις δραστηριότητες στους κόλπους της Ευρωπαϊκής Κοινότητας Ατομικής Ενέργειας</t>
        </is>
      </c>
      <c r="Z15" s="2" t="inlineStr">
        <is>
          <t>European Instrument for International Nuclear Safety Cooperation|
EI-INSC|
European Instrument for Nuclear Safety|
European Instrument for Nuclear Safety complementing the Neighbourhood, Development and International Cooperation Instrument on the basis of the Euratom Treaty|
EINS|
European Nuclear Safety Instrument</t>
        </is>
      </c>
      <c r="AA15" s="2" t="inlineStr">
        <is>
          <t>3|
3|
3|
1|
1|
1</t>
        </is>
      </c>
      <c r="AB15" s="2" t="inlineStr">
        <is>
          <t xml:space="preserve">|
|
obsolete|
|
|
</t>
        </is>
      </c>
      <c r="AC15" t="inlineStr">
        <is>
          <t>instrument established for the period 2021-2027 that aims to promote the establishment of effective and efficient nuclear safety, radiation protection, and the application of efficient and effective safeguards of nuclear materials in third countries, in particular in acceding countries, candidate countries and potential candidates and European Neighbourhood Policy countries</t>
        </is>
      </c>
      <c r="AD15" s="2" t="inlineStr">
        <is>
          <t>Instrumento Europeo de Cooperación Internacional en materia de Seguridad Nuclear</t>
        </is>
      </c>
      <c r="AE15" s="2" t="inlineStr">
        <is>
          <t>3</t>
        </is>
      </c>
      <c r="AF15" s="2" t="inlineStr">
        <is>
          <t/>
        </is>
      </c>
      <c r="AG15" t="inlineStr">
        <is>
          <t>Instrumento propuesto para el periodo 2021-2027 con el objetivo de fomentar el establecimiento de una seguridad nuclear eficaz y eficiente, la protección contra las radiaciones, y la aplicación de unas salvaguardias eficientes y efectivas relativas a los materiales nucleares en terceros países, sobre todo en los países adherentes, los países candidatos y los países candidatos potenciales.</t>
        </is>
      </c>
      <c r="AH15" s="2" t="inlineStr">
        <is>
          <t>tuumaohutusalase rahvusvahelise koostöö Euroopa instrument|
Euroopa tuumaohutuse rahastamisvahend|
Euroopa tuumaohutuse rahastamisvahend, mis Euratomi asutamislepingu alusel täiendab naabruspoliitika, arengu- ja rahvusvahelise koostöö rahastamisvahendit</t>
        </is>
      </c>
      <c r="AI15" s="2" t="inlineStr">
        <is>
          <t>3|
2|
2</t>
        </is>
      </c>
      <c r="AJ15" s="2" t="inlineStr">
        <is>
          <t xml:space="preserve">|
|
</t>
        </is>
      </c>
      <c r="AK15" t="inlineStr">
        <is>
          <t>aastateks 2021–2027 kavandatud vahend, mille eesmärk on edendada tõhusa ja tulemusliku tuumaohutuse tagamist, kiirguskaitset ning tuumamaterjali suhtes tõhusate ja tulemuslike kaitsemeetmete kohaldamist kolmandates riikides, eelkõige ühinevates riikides, kandidaatriikides ja potentsiaalsetes kandidaatriikides</t>
        </is>
      </c>
      <c r="AL15" s="2" t="inlineStr">
        <is>
          <t>kansainvälisen ydinturvallisuusyhteistyön eurooppalainen väline</t>
        </is>
      </c>
      <c r="AM15" s="2" t="inlineStr">
        <is>
          <t>3</t>
        </is>
      </c>
      <c r="AN15" s="2" t="inlineStr">
        <is>
          <t/>
        </is>
      </c>
      <c r="AO15" t="inlineStr">
        <is>
          <t>rahoituskehyskaudeksi 2021-2027 ehdotettu väline, jonka tavoitteena on tehokkaan ja toimivan ydinturvallisuuden ja säteilysuojelun käyttöönotto ja tehokkaan ja toimivan ydinmateriaalivalvonnan soveltamisen edistäminen kolmansissa maissa, erityisesti liittyvissä maissa, ehdokasmaissa, mahdollisissa ehdokasmaissa ja Euroopan naapuruuspolitiikan piiriin kuuluvissa maissa.</t>
        </is>
      </c>
      <c r="AP15" s="2" t="inlineStr">
        <is>
          <t>instrument européen relatif à la coopération internationale en matière de sûreté nucléaire</t>
        </is>
      </c>
      <c r="AQ15" s="2" t="inlineStr">
        <is>
          <t>3</t>
        </is>
      </c>
      <c r="AR15" s="2" t="inlineStr">
        <is>
          <t/>
        </is>
      </c>
      <c r="AS15" t="inlineStr">
        <is>
          <t>instrument institué pour la période 2021-2027 dans le but de promouvoir un niveau élevé de sûreté nucléaire, la radioprotection ainsi que la réalisation de contrôles de sécurité efficaces et effectifs des matières nucléaires dans les pays tiers, en s’inspirant des activités menées au sein de la Communauté européenne de l’énergie atomique</t>
        </is>
      </c>
      <c r="AT15" s="2" t="inlineStr">
        <is>
          <t>an Ionstraim Eorpach um Chomhar Idirnáisiúnta maidir le Sábháilteacht Núicléach lena gcomhlánaítear an Ionstraim um Chomharsanacht, Forbairt agus Comhar Idirnáisiúnta ar bhonn Chonradh Euratom|
an Ionstraim Eorpach um Chomhar Idirnáisiúnta maidir le Sábháilteacht Núicléach|
EINS</t>
        </is>
      </c>
      <c r="AU15" s="2" t="inlineStr">
        <is>
          <t>3|
3|
3</t>
        </is>
      </c>
      <c r="AV15" s="2" t="inlineStr">
        <is>
          <t xml:space="preserve">|
|
</t>
        </is>
      </c>
      <c r="AW15" t="inlineStr">
        <is>
          <t/>
        </is>
      </c>
      <c r="AX15" s="2" t="inlineStr">
        <is>
          <t>Europski instrument za međunarodnu suradnju u području nuklearne sigurnosti</t>
        </is>
      </c>
      <c r="AY15" s="2" t="inlineStr">
        <is>
          <t>3</t>
        </is>
      </c>
      <c r="AZ15" s="2" t="inlineStr">
        <is>
          <t/>
        </is>
      </c>
      <c r="BA15" t="inlineStr">
        <is>
          <t/>
        </is>
      </c>
      <c r="BB15" s="2" t="inlineStr">
        <is>
          <t>a Nemzetközi Nukleáris Biztonsági Együttműködést Támogató Európai Eszköz</t>
        </is>
      </c>
      <c r="BC15" s="2" t="inlineStr">
        <is>
          <t>3</t>
        </is>
      </c>
      <c r="BD15" s="2" t="inlineStr">
        <is>
          <t/>
        </is>
      </c>
      <c r="BE15" t="inlineStr">
        <is>
          <t>a 2021-2027 közötti időszakra létrehozandó eszköz, amelynek célja harmadik országokban a hatékony nukleáris biztonsági kultúra és a legmagasabb szintű nukleáris biztonság és sugárvédelem előmozdítása, valamint a nukleáris biztonság folyamatos javítása; a kiégett fűtőelemek és a radioaktív hulladékok felelősségteljes és biztonságos kezelése, valamint a korábbi nukleáris telephelyek és létesítmények leszerelése és helyreállítása; valamint hatékony és eredményes biztosítéki rendszerek létrehozása</t>
        </is>
      </c>
      <c r="BF15" s="2" t="inlineStr">
        <is>
          <t>strumento europeo per la cooperazione internazionale in materia di sicurezza nucleare</t>
        </is>
      </c>
      <c r="BG15" s="2" t="inlineStr">
        <is>
          <t>3</t>
        </is>
      </c>
      <c r="BH15" s="2" t="inlineStr">
        <is>
          <t/>
        </is>
      </c>
      <c r="BI15" t="inlineStr">
        <is>
          <t>strumento volto ad integrare lo strumento di vicinato, cooperazione allo sviluppo e cooperazione internazionale — Europa globale, per il periodo dal 1&lt;sup&gt;o&lt;/sup&gt; gennaio 2021 al 31 dicembre 2027, con l'obiettivo di integrarne le attività di cooperazione in ambito nucleare in particolare al fine di sostenere la promozione di un elevato livello di sicurezza nucleare e di radioprotezione e l’esecuzione di controlli di sicurezza efficaci ed efficienti dei materiali nucleari nei paesi terzi e a sostenere la promozione della trasparenza nei processi decisionali relativi al nucleare delle autorità dei paesi terzi</t>
        </is>
      </c>
      <c r="BJ15" s="2" t="inlineStr">
        <is>
          <t>Europos tarptautinio bendradarbiavimo branduolinės saugos srityje priemonė|
Europos atominės energijos bendrijos steigimo sutartimi pagrįsta Europos tarptautinio bendradarbiavimo branduolinės saugos srityje priemonė, kuria papildoma Kaimynystės, vystomojo ir tarptautinio bendradarbiavimo priemonė „Globali Europa“</t>
        </is>
      </c>
      <c r="BK15" s="2" t="inlineStr">
        <is>
          <t>3|
3</t>
        </is>
      </c>
      <c r="BL15" s="2" t="inlineStr">
        <is>
          <t xml:space="preserve">|
</t>
        </is>
      </c>
      <c r="BM15" t="inlineStr">
        <is>
          <t/>
        </is>
      </c>
      <c r="BN15" s="2" t="inlineStr">
        <is>
          <t>Eiropas Starptautiskās kodoldrošuma sadarbības instruments|
Eiropas Starptautiskās kodoldrošuma sadarbības instruments, kas papildina Kaimiņattiecību, attīstības sadarbības un starptautiskās sadarbības instrumentu “Eiropa pasaulē”</t>
        </is>
      </c>
      <c r="BO15" s="2" t="inlineStr">
        <is>
          <t>3|
3</t>
        </is>
      </c>
      <c r="BP15" s="2" t="inlineStr">
        <is>
          <t xml:space="preserve">|
</t>
        </is>
      </c>
      <c r="BQ15" t="inlineStr">
        <is>
          <t/>
        </is>
      </c>
      <c r="BR15" s="2" t="inlineStr">
        <is>
          <t>Strument Ewropew għal Kooperazzjoni Internazzjonali fil-qasam tas-Sikurezza Nukleari|
EI-INSC</t>
        </is>
      </c>
      <c r="BS15" s="2" t="inlineStr">
        <is>
          <t>3|
3</t>
        </is>
      </c>
      <c r="BT15" s="2" t="inlineStr">
        <is>
          <t xml:space="preserve">|
</t>
        </is>
      </c>
      <c r="BU15" t="inlineStr">
        <is>
          <t>strument stabbilit għall-perjodu 2021-2027 li għandu l-għan li jippromwovi l-istabbiliment ta' standards ta’ sikurezza nukleari effettivi u effiċjenti, il-protezzjoni radjoloġika, u l-applikazzjoni ta’ salvagwardji effiċjenti u effettivi ta’ materjali nukleari f’pajjiżi terzi, b'mod partikolari f'pajjiżi aderenti, pajjiżi kandidati, kandidati potenzjali u pajjiżi tal-Politika Ewropea tal-Viċinat</t>
        </is>
      </c>
      <c r="BV15" s="2" t="inlineStr">
        <is>
          <t>Europees instrument voor internationale samenwerking inzake nucleaire veiligheid</t>
        </is>
      </c>
      <c r="BW15" s="2" t="inlineStr">
        <is>
          <t>3</t>
        </is>
      </c>
      <c r="BX15" s="2" t="inlineStr">
        <is>
          <t/>
        </is>
      </c>
      <c r="BY15" t="inlineStr">
        <is>
          <t>voor de periode 2021-2027 ingesteld instrument met de volgende doelstellingen: het bevorderen van een doeltreffende cultuur van nucleaire veiligheid en de toepassing van de strengste nucleaire-veiligheids- en stralingsbeschermingsnormen en de continue verbetering van de nucleaire veiligheid, verantwoordelijk en veilig beheer van verbruikte splijtstof en radioactief afval, en de ontmanteling en sanering van voormalige nucleaire terreinen en installaties, alsmede efficiënte en doeltreffende veiligheidscontroles voor nucleair materiaal in derde landen, met name de toetredende staten, de kandidaat-lidstaten, mogelijke kandidaten en landen van het Europees nabuurschapsbeleid</t>
        </is>
      </c>
      <c r="BZ15" s="2" t="inlineStr">
        <is>
          <t>Europejski Instrument Współpracy Międzynarodowej w dziedzinie Bezpieczeństwa Jądrowego</t>
        </is>
      </c>
      <c r="CA15" s="2" t="inlineStr">
        <is>
          <t>3</t>
        </is>
      </c>
      <c r="CB15" s="2" t="inlineStr">
        <is>
          <t/>
        </is>
      </c>
      <c r="CC15" t="inlineStr">
        <is>
          <t>nowy instrument ustanowiony na lata 2021-2027, którego celem jest propagowanie ustanowienia skutecznych i sprawnych standardów bezpieczeństwa jądrowego w państwach trzecich zgodnie z art. 203 Traktatu Euratom</t>
        </is>
      </c>
      <c r="CD15" s="2" t="inlineStr">
        <is>
          <t>Instrumento Europeu de Cooperação Internacional em matéria de Segurança Nuclear</t>
        </is>
      </c>
      <c r="CE15" s="2" t="inlineStr">
        <is>
          <t>3</t>
        </is>
      </c>
      <c r="CF15" s="2" t="inlineStr">
        <is>
          <t/>
        </is>
      </c>
      <c r="CG15" t="inlineStr">
        <is>
          <t>Instrumento europeu, a vigorar no período 2021-2027, cujo objetivo é promover um elevado nível de segurança nuclear, da proteção contra as radiações e da aplicação de salvaguardas eficientes e eficazes dos materiais nucleares em países terceiros, nomeadamente países em vias de adesão, países candidatos e potenciais candidatos e países abrangidos pela política europeia de vizinhança.</t>
        </is>
      </c>
      <c r="CH15" s="2" t="inlineStr">
        <is>
          <t>Instrumentul european pentru cooperare internațională în materie de securitate nucleară</t>
        </is>
      </c>
      <c r="CI15" s="2" t="inlineStr">
        <is>
          <t>3</t>
        </is>
      </c>
      <c r="CJ15" s="2" t="inlineStr">
        <is>
          <t/>
        </is>
      </c>
      <c r="CK15" t="inlineStr">
        <is>
          <t>&lt;div&gt;instrument propus pentru perioada 2021-2027 care vizează să completeze activitățile de cooperare din domeniul nuclear, în special pentru a 
sprijini promovarea unui nivel ridicat de securitate nucleară și a 
radioprotecției, precum și aplicarea unor sisteme de garanții eficiente 
și eficace pentru materialul nuclear în țările terțe, pe baza 
activităților de pe teritoriul Comunității din cadrul de reglementare 
Euratom relevant, și care urmărește, de asemenea, să sprijine promovarea transparenței în 
procesele de luare a deciziilor în domeniul nuclear ale autorităților 
țărilor terțe&lt;/div&gt;</t>
        </is>
      </c>
      <c r="CL15" s="2" t="inlineStr">
        <is>
          <t>Európsky nástroj pre medzinárodnú spoluprácu v oblasti jadrovej bezpečnosti</t>
        </is>
      </c>
      <c r="CM15" s="2" t="inlineStr">
        <is>
          <t>3</t>
        </is>
      </c>
      <c r="CN15" s="2" t="inlineStr">
        <is>
          <t/>
        </is>
      </c>
      <c r="CO15" t="inlineStr">
        <is>
          <t>nástroj na obdobie 2021 – 2027, ktorého cieľom je presadiť nastolenie účinnej a efektívnej jadrovej bezpečnosti, ochrany pred žiarením a uplatňovanie efektívnych a účinných bezpečnostných opatrení pre jadrové materiály v tretích krajinách</t>
        </is>
      </c>
      <c r="CP15" s="2" t="inlineStr">
        <is>
          <t>Evropski instrument za mednarodno sodelovanje na področju jedrske varnosti</t>
        </is>
      </c>
      <c r="CQ15" s="2" t="inlineStr">
        <is>
          <t>3</t>
        </is>
      </c>
      <c r="CR15" s="2" t="inlineStr">
        <is>
          <t/>
        </is>
      </c>
      <c r="CS15" t="inlineStr">
        <is>
          <t>instrument v okviru večletnega finančnega okvira za obdobje 2021–2027, katerega cilj je dopolniti tiste dejavnosti jedrskega sodelovanja, ki se financirajo na podlagi Uredbe (EU) 2021/947, zlasti zato, da bi podprli spodbujanje vzpostavitve jedrske varnosti na visoki ravni, varstvo pred sevanjem ter uporabo učinkovitih in uspešnih nadzornih ukrepov za jedrske snovi v tretjih državah; v okviru tega cilja je namen Instrumenta tudi podpreti spodbujanje preglednosti v postopkih odločanja organov tretjih držav v zvezi z jedrsko energijo</t>
        </is>
      </c>
      <c r="CT15" s="2" t="inlineStr">
        <is>
          <t>europeiskt instrument för internationellt kärnsäkerhetssamarbete</t>
        </is>
      </c>
      <c r="CU15" s="2" t="inlineStr">
        <is>
          <t>3</t>
        </is>
      </c>
      <c r="CV15" s="2" t="inlineStr">
        <is>
          <t/>
        </is>
      </c>
      <c r="CW15" t="inlineStr">
        <is>
          <t/>
        </is>
      </c>
    </row>
    <row r="16">
      <c r="A16" s="1" t="str">
        <f>HYPERLINK("https://iate.europa.eu/entry/result/3536351/all", "3536351")</f>
        <v>3536351</v>
      </c>
      <c r="B16" t="inlineStr">
        <is>
          <t>TRANSPORT;EDUCATION AND COMMUNICATIONS;ENERGY;EUROPEAN UNION</t>
        </is>
      </c>
      <c r="C16" t="inlineStr">
        <is>
          <t>TRANSPORT;EDUCATION AND COMMUNICATIONS|communications|communications systems;ENERGY;EUROPEAN UNION|EU finance</t>
        </is>
      </c>
      <c r="D16" t="inlineStr">
        <is>
          <t>yes</t>
        </is>
      </c>
      <c r="E16" t="inlineStr">
        <is>
          <t/>
        </is>
      </c>
      <c r="F16" s="2" t="inlineStr">
        <is>
          <t>Механизъм за свързване на Европа|
МСЕ</t>
        </is>
      </c>
      <c r="G16" s="2" t="inlineStr">
        <is>
          <t>3|
3</t>
        </is>
      </c>
      <c r="H16" s="2" t="inlineStr">
        <is>
          <t xml:space="preserve">|
</t>
        </is>
      </c>
      <c r="I16" t="inlineStr">
        <is>
          <t>интегриран инструмент за инвестиране в инфраструктурните приоритети на ЕС в областта на транспорта, енергетиката и телекомуникациите</t>
        </is>
      </c>
      <c r="J16" s="2" t="inlineStr">
        <is>
          <t>Nástroj pro propojení Evropy|
CEF</t>
        </is>
      </c>
      <c r="K16" s="2" t="inlineStr">
        <is>
          <t>3|
3</t>
        </is>
      </c>
      <c r="L16" s="2" t="inlineStr">
        <is>
          <t xml:space="preserve">|
</t>
        </is>
      </c>
      <c r="M16" t="inlineStr">
        <is>
          <t>nástroj Evropské unie, jehož cílem je budovat, rozvíjet, modernizovat a dokončit transevropské sítě 
v odvětvích dopravy a energetiky a v digitálním odvětví a usnadnit 
přeshraniční spolupráci v oblasti energie z obnovitelných zdrojů</t>
        </is>
      </c>
      <c r="N16" s="2" t="inlineStr">
        <is>
          <t>Connecting Europe-facilitet|
CEF</t>
        </is>
      </c>
      <c r="O16" s="2" t="inlineStr">
        <is>
          <t>3|
3</t>
        </is>
      </c>
      <c r="P16" s="2" t="inlineStr">
        <is>
          <t xml:space="preserve">|
</t>
        </is>
      </c>
      <c r="Q16" t="inlineStr">
        <is>
          <t>Et nyt integreret instrument for investeringer i EU-infrastrukturprioriteter på områderne transport, energi og telekommunikation som led i den flerårige finansielle ramme for 2014-2020.</t>
        </is>
      </c>
      <c r="R16" s="2" t="inlineStr">
        <is>
          <t>Fazilität „Connecting Europe“</t>
        </is>
      </c>
      <c r="S16" s="2" t="inlineStr">
        <is>
          <t>3</t>
        </is>
      </c>
      <c r="T16" s="2" t="inlineStr">
        <is>
          <t/>
        </is>
      </c>
      <c r="U16" t="inlineStr">
        <is>
          <t>Finanzierungsinstrument, mit dem die EU Vorhaben von gemeinsamem Interesse im Bereich der Verkehrs-, Telekommunikations- und Energieinfrastrukturen unterstützt</t>
        </is>
      </c>
      <c r="V16" s="2" t="inlineStr">
        <is>
          <t>χρηματοδοτικός μηχανισμός "Συνδέοντας την Ευρώπη"|
μηχανισμός «Συνδέοντας την Ευρώπη»|
ΜΣΕ</t>
        </is>
      </c>
      <c r="W16" s="2" t="inlineStr">
        <is>
          <t>3|
4|
3</t>
        </is>
      </c>
      <c r="X16" s="2" t="inlineStr">
        <is>
          <t xml:space="preserve">|
|
</t>
        </is>
      </c>
      <c r="Y16" t="inlineStr">
        <is>
          <t/>
        </is>
      </c>
      <c r="Z16" s="2" t="inlineStr">
        <is>
          <t>Connecting Europe Facility|
Connection Europe facility|
CEF</t>
        </is>
      </c>
      <c r="AA16" s="2" t="inlineStr">
        <is>
          <t>3|
1|
3</t>
        </is>
      </c>
      <c r="AB16" s="2" t="inlineStr">
        <is>
          <t xml:space="preserve">|
|
</t>
        </is>
      </c>
      <c r="AC16" t="inlineStr">
        <is>
          <t>key EU funding instrument to promote growth, jobs and competitiveness through targeted infrastructure investment at European level</t>
        </is>
      </c>
      <c r="AD16" s="2" t="inlineStr">
        <is>
          <t>Mecanismo «Conectar Europa»|
MCE</t>
        </is>
      </c>
      <c r="AE16" s="2" t="inlineStr">
        <is>
          <t>3|
3</t>
        </is>
      </c>
      <c r="AF16" s="2" t="inlineStr">
        <is>
          <t xml:space="preserve">|
</t>
        </is>
      </c>
      <c r="AG16" t="inlineStr">
        <is>
          <t>Mecanismo que determina las condiciones, métodos y procedimientos para proporcionar ayuda financiera de la Unión a las &lt;a href="https://iate.europa.eu/entry/result/871676/es" target="_blank"&gt;redes transeuropeas&lt;/a&gt; a fin de apoyar proyectos de interés común en el sector de las infraestructuras de transporte, telecomunicaciones y energía, aprovechar las posibles sinergias entre estos sectores, y fomentar también el crecimiento, la creación de empleo y la competitividad.</t>
        </is>
      </c>
      <c r="AH16" s="2" t="inlineStr">
        <is>
          <t>Euroopa ühendamise rahastu</t>
        </is>
      </c>
      <c r="AI16" s="2" t="inlineStr">
        <is>
          <t>3</t>
        </is>
      </c>
      <c r="AJ16" s="2" t="inlineStr">
        <is>
          <t/>
        </is>
      </c>
      <c r="AK16" t="inlineStr">
        <is>
          <t>rahastamisvahend selliste projektide finantseerimiseks, mille eesmärk on luua puuduvaid ühendusi Euroopa energia-, transpordi- ja digitaalvõrgustikus</t>
        </is>
      </c>
      <c r="AL16" s="2" t="inlineStr">
        <is>
          <t>Verkkojen Eurooppa -väline|
CEF</t>
        </is>
      </c>
      <c r="AM16" s="2" t="inlineStr">
        <is>
          <t>3|
3</t>
        </is>
      </c>
      <c r="AN16" s="2" t="inlineStr">
        <is>
          <t xml:space="preserve">|
</t>
        </is>
      </c>
      <c r="AO16" t="inlineStr">
        <is>
          <t>väline, josta rahoitetaan energiaan, liikenteeseen ja tietotekniikkaan liittyviä rajat ylittäviä hankkeita sisämarkkinoiden perustan vahvistamiseksi</t>
        </is>
      </c>
      <c r="AP16" s="2" t="inlineStr">
        <is>
          <t>mécanisme pour l’interconnexion en Europe|
MIE</t>
        </is>
      </c>
      <c r="AQ16" s="2" t="inlineStr">
        <is>
          <t>3|
3</t>
        </is>
      </c>
      <c r="AR16" s="2" t="inlineStr">
        <is>
          <t xml:space="preserve">|
</t>
        </is>
      </c>
      <c r="AS16" t="inlineStr">
        <is>
          <t>instrument intégré conçu pour investir dans les priorités de l'UE en matière d'infrastructures dans les secteurs des transports, de l'énergie et des télécommunications</t>
        </is>
      </c>
      <c r="AT16" s="2" t="inlineStr">
        <is>
          <t>Saoráid um Chónascadh na hEorpa|
SCE</t>
        </is>
      </c>
      <c r="AU16" s="2" t="inlineStr">
        <is>
          <t>3|
3</t>
        </is>
      </c>
      <c r="AV16" s="2" t="inlineStr">
        <is>
          <t xml:space="preserve">|
</t>
        </is>
      </c>
      <c r="AW16" t="inlineStr">
        <is>
          <t/>
        </is>
      </c>
      <c r="AX16" s="2" t="inlineStr">
        <is>
          <t>Instrument za povezivanje Europe</t>
        </is>
      </c>
      <c r="AY16" s="2" t="inlineStr">
        <is>
          <t>3</t>
        </is>
      </c>
      <c r="AZ16" s="2" t="inlineStr">
        <is>
          <t/>
        </is>
      </c>
      <c r="BA16" t="inlineStr">
        <is>
          <t>integrirani instrument za prioritetna infrastrukturna ulaganja EU-a u promet, energetiku i telekomunikacije</t>
        </is>
      </c>
      <c r="BB16" s="2" t="inlineStr">
        <is>
          <t>Európai Hálózatfinanszírozási Eszköz|
CEF</t>
        </is>
      </c>
      <c r="BC16" s="2" t="inlineStr">
        <is>
          <t>4|
4</t>
        </is>
      </c>
      <c r="BD16" s="2" t="inlineStr">
        <is>
          <t xml:space="preserve">|
</t>
        </is>
      </c>
      <c r="BE16" t="inlineStr">
        <is>
          <t>az uniós tagállamokat összekötő infrastrukturális projektek finanszírozását célzó finanszírozási eszköz</t>
        </is>
      </c>
      <c r="BF16" s="2" t="inlineStr">
        <is>
          <t>meccanismo per collegare l'Europa|
MCE</t>
        </is>
      </c>
      <c r="BG16" s="2" t="inlineStr">
        <is>
          <t>3|
3</t>
        </is>
      </c>
      <c r="BH16" s="2" t="inlineStr">
        <is>
          <t xml:space="preserve">|
</t>
        </is>
      </c>
      <c r="BI16" t="inlineStr">
        <is>
          <t>piano di investimenti dell’UE nelle principali infrastrutture volto a creare posti di lavoro e a rafforzare la crescita e la competitività</t>
        </is>
      </c>
      <c r="BJ16" s="2" t="inlineStr">
        <is>
          <t>Europos infrastruktūros tinklų priemonė|
EITP</t>
        </is>
      </c>
      <c r="BK16" s="2" t="inlineStr">
        <is>
          <t>3|
3</t>
        </is>
      </c>
      <c r="BL16" s="2" t="inlineStr">
        <is>
          <t xml:space="preserve">|
</t>
        </is>
      </c>
      <c r="BM16" t="inlineStr">
        <is>
          <t>svarbiausia ES finansavimo priemonė, skirta ekonomikos augimui, darbo vietų kūrimui ir konkurencingumui skatinti pasinaudojant tikslinėmis investicijomis į infrastruktūrą Europos lygmeniu</t>
        </is>
      </c>
      <c r="BN16" s="2" t="inlineStr">
        <is>
          <t>Eiropas infrastruktūras savienošanas instruments|
EISI</t>
        </is>
      </c>
      <c r="BO16" s="2" t="inlineStr">
        <is>
          <t>3|
3</t>
        </is>
      </c>
      <c r="BP16" s="2" t="inlineStr">
        <is>
          <t xml:space="preserve">|
</t>
        </is>
      </c>
      <c r="BQ16" t="inlineStr">
        <is>
          <t>instruments, ar ko veic investīcijas ES infrastruktūras prioritātēs transporta, enerģētikas un telesakaru tīklos</t>
        </is>
      </c>
      <c r="BR16" s="2" t="inlineStr">
        <is>
          <t>Faċilità Nikkollegaw l-Ewropa|
FNE</t>
        </is>
      </c>
      <c r="BS16" s="2" t="inlineStr">
        <is>
          <t>3|
3</t>
        </is>
      </c>
      <c r="BT16" s="2" t="inlineStr">
        <is>
          <t xml:space="preserve">|
</t>
        </is>
      </c>
      <c r="BU16" t="inlineStr">
        <is>
          <t>strument kruċjali ta' finanzjament tal-UE maħsub biex jiġu ffinanzjati proġetti li jimlew il-lakuni fin-networks tat-trasport, tal-enerġija u dawk diġitali tal-Ewropa</t>
        </is>
      </c>
      <c r="BV16" s="2" t="inlineStr">
        <is>
          <t>CEF|
Connecting Europe Facility</t>
        </is>
      </c>
      <c r="BW16" s="2" t="inlineStr">
        <is>
          <t>3|
3</t>
        </is>
      </c>
      <c r="BX16" s="2" t="inlineStr">
        <is>
          <t xml:space="preserve">|
</t>
        </is>
      </c>
      <c r="BY16" t="inlineStr">
        <is>
          <t>financieringsfaciliteit die tot doel heeft de investeringen in trans-Europese netwerken, met financiering vanuit zowel de publieke als de particuliere sector, te versnellen en daarbij synergieën tussen de vervoer-, de telecommunicatie- en de energiesector zoveel mogelijk te laten benutten, waardoor de efficiëntie van het optreden van de Unie wordt vergroot en de uitvoeringskosten kunnen worden geoptimaliseerd</t>
        </is>
      </c>
      <c r="BZ16" s="2" t="inlineStr">
        <is>
          <t>instrument „Łącząc Europę”</t>
        </is>
      </c>
      <c r="CA16" s="2" t="inlineStr">
        <is>
          <t>3</t>
        </is>
      </c>
      <c r="CB16" s="2" t="inlineStr">
        <is>
          <t/>
        </is>
      </c>
      <c r="CC16" t="inlineStr">
        <is>
          <t>nowy fundusz mający na celu zwiększenie wartości projektów infrastrukturalnych w kontekście ogólnoeuropejskim, służący finansowaniu wstępnie wyznaczonych projektów z zakresu transportu, energii i TIK, przyczyniających się do zwiększenia wzajemnej łączności w Europie</t>
        </is>
      </c>
      <c r="CD16" s="2" t="inlineStr">
        <is>
          <t>Mecanismo Interligar a Europa|
MIE</t>
        </is>
      </c>
      <c r="CE16" s="2" t="inlineStr">
        <is>
          <t>3|
3</t>
        </is>
      </c>
      <c r="CF16" s="2" t="inlineStr">
        <is>
          <t xml:space="preserve">preferred|
</t>
        </is>
      </c>
      <c r="CG16" t="inlineStr">
        <is>
          <t>Mecanismo de financiamento da UE cujo objetivo é acelerar os investimentos nas redes transeuropeias e alavancar financiamento proveniente dos setores público e privado, bem como criar sinergias entre os setores dos transportes, da energia e do digital.</t>
        </is>
      </c>
      <c r="CH16" s="2" t="inlineStr">
        <is>
          <t>Mecanismul pentru interconectarea Europei|
MIE</t>
        </is>
      </c>
      <c r="CI16" s="2" t="inlineStr">
        <is>
          <t>3|
3</t>
        </is>
      </c>
      <c r="CJ16" s="2" t="inlineStr">
        <is>
          <t xml:space="preserve">|
</t>
        </is>
      </c>
      <c r="CK16" t="inlineStr">
        <is>
          <t>mecanism care stabilește condițiile, metodele și procedurile pentru acordarea de asistență financiară din partea Uniunii rețelelor transeuropene, în vederea sprijinirii proiectelor de interes comun din sectoarele infrastructurilor de transport, de telecomunicații și energetice, precum și a exploatării de posibile sinergii între aceste sectoare</t>
        </is>
      </c>
      <c r="CL16" s="2" t="inlineStr">
        <is>
          <t>Nástroj na prepájanie Európy|
NPE</t>
        </is>
      </c>
      <c r="CM16" s="2" t="inlineStr">
        <is>
          <t>3|
3</t>
        </is>
      </c>
      <c r="CN16" s="2" t="inlineStr">
        <is>
          <t xml:space="preserve">|
</t>
        </is>
      </c>
      <c r="CO16" t="inlineStr">
        <is>
          <t>fond na financovanie dobudovania chýbajúcich prepojení v oblastiach energetiky, dopravy a informačných technológií</t>
        </is>
      </c>
      <c r="CP16" s="2" t="inlineStr">
        <is>
          <t>Instrument za povezovanje Evrope|
IPE</t>
        </is>
      </c>
      <c r="CQ16" s="2" t="inlineStr">
        <is>
          <t>3|
3</t>
        </is>
      </c>
      <c r="CR16" s="2" t="inlineStr">
        <is>
          <t xml:space="preserve">|
</t>
        </is>
      </c>
      <c r="CS16" t="inlineStr">
        <is>
          <t>instrument za financiranje projektov za vzpostavitev manjkajočih povezav v evropskih energetskih, prometnih in digitalnih omrežjih</t>
        </is>
      </c>
      <c r="CT16" s="2" t="inlineStr">
        <is>
          <t>Fonden för ett sammanlänkat Europa|
FSE</t>
        </is>
      </c>
      <c r="CU16" s="2" t="inlineStr">
        <is>
          <t>3|
3</t>
        </is>
      </c>
      <c r="CV16" s="2" t="inlineStr">
        <is>
          <t xml:space="preserve">|
</t>
        </is>
      </c>
      <c r="CW16" t="inlineStr">
        <is>
          <t/>
        </is>
      </c>
    </row>
    <row r="17">
      <c r="A17" s="1" t="str">
        <f>HYPERLINK("https://iate.europa.eu/entry/result/3500528/all", "3500528")</f>
        <v>3500528</v>
      </c>
      <c r="B17" t="inlineStr">
        <is>
          <t>INTERNATIONAL RELATIONS;LAW</t>
        </is>
      </c>
      <c r="C17" t="inlineStr">
        <is>
          <t>INTERNATIONAL RELATIONS|international affairs|international agreement;LAW|international law</t>
        </is>
      </c>
      <c r="D17" t="inlineStr">
        <is>
          <t>yes</t>
        </is>
      </c>
      <c r="E17" t="inlineStr">
        <is>
          <t/>
        </is>
      </c>
      <c r="F17" s="2" t="inlineStr">
        <is>
          <t>депозиране</t>
        </is>
      </c>
      <c r="G17" s="2" t="inlineStr">
        <is>
          <t>3</t>
        </is>
      </c>
      <c r="H17" s="2" t="inlineStr">
        <is>
          <t/>
        </is>
      </c>
      <c r="I17" t="inlineStr">
        <is>
          <t>Предаване на актове, нотификации или съобщения, отнасящи се до международен договор, на една или много държави или на международна организация, определени за тази цел.</t>
        </is>
      </c>
      <c r="J17" s="2" t="inlineStr">
        <is>
          <t>uložení</t>
        </is>
      </c>
      <c r="K17" s="2" t="inlineStr">
        <is>
          <t>3</t>
        </is>
      </c>
      <c r="L17" s="2" t="inlineStr">
        <is>
          <t/>
        </is>
      </c>
      <c r="M17" t="inlineStr">
        <is>
          <t>V kontextu mezinárodních smluv – uložení ratifikačních listin, listin o přijetí, schválení nebo přístupu.</t>
        </is>
      </c>
      <c r="N17" s="2" t="inlineStr">
        <is>
          <t>deponering</t>
        </is>
      </c>
      <c r="O17" s="2" t="inlineStr">
        <is>
          <t>4</t>
        </is>
      </c>
      <c r="P17" s="2" t="inlineStr">
        <is>
          <t/>
        </is>
      </c>
      <c r="Q17" t="inlineStr">
        <is>
          <t/>
        </is>
      </c>
      <c r="R17" s="2" t="inlineStr">
        <is>
          <t>Hinterlegung</t>
        </is>
      </c>
      <c r="S17" s="2" t="inlineStr">
        <is>
          <t>3</t>
        </is>
      </c>
      <c r="T17" s="2" t="inlineStr">
        <is>
          <t/>
        </is>
      </c>
      <c r="U17" t="inlineStr">
        <is>
          <t>Übergabe der Dokumente, die die förmliche Zustimmung, durch den Vertrag gebunden zu sein, belegen, an die aufbewahrende Stelle</t>
        </is>
      </c>
      <c r="V17" s="2" t="inlineStr">
        <is>
          <t>κατάθεση</t>
        </is>
      </c>
      <c r="W17" s="2" t="inlineStr">
        <is>
          <t>4</t>
        </is>
      </c>
      <c r="X17" s="2" t="inlineStr">
        <is>
          <t/>
        </is>
      </c>
      <c r="Y17" t="inlineStr">
        <is>
          <t/>
        </is>
      </c>
      <c r="Z17" s="2" t="inlineStr">
        <is>
          <t>deposit</t>
        </is>
      </c>
      <c r="AA17" s="2" t="inlineStr">
        <is>
          <t>4</t>
        </is>
      </c>
      <c r="AB17" s="2" t="inlineStr">
        <is>
          <t/>
        </is>
      </c>
      <c r="AC17" t="inlineStr">
        <is>
          <t>process whereby, after a treaty has been concluded, the written instruments, which provide formal evidence of consent to be bound, and also reservations and declarations, are placed in the custody of a depositary</t>
        </is>
      </c>
      <c r="AD17" s="2" t="inlineStr">
        <is>
          <t>depósito</t>
        </is>
      </c>
      <c r="AE17" s="2" t="inlineStr">
        <is>
          <t>3</t>
        </is>
      </c>
      <c r="AF17" s="2" t="inlineStr">
        <is>
          <t/>
        </is>
      </c>
      <c r="AG17" t="inlineStr">
        <is>
          <t>Acto por el cual un Estado concluye el proceso tendiente a incorporarse y obligarse a un instrumento internacional. Consiste técnicamente en la entrega por parte del Estado del instrumento de adhesión a quien correspondiere en cada caso (a otros Estados o una organización internacional, por lo general se establece en el mismo texto del acuerdo de que se trate).</t>
        </is>
      </c>
      <c r="AH17" s="2" t="inlineStr">
        <is>
          <t>hoiuleandmine|
hoiulevõtmine</t>
        </is>
      </c>
      <c r="AI17" s="2" t="inlineStr">
        <is>
          <t>3|
3</t>
        </is>
      </c>
      <c r="AJ17" s="2" t="inlineStr">
        <is>
          <t xml:space="preserve">|
</t>
        </is>
      </c>
      <c r="AK17" t="inlineStr">
        <is>
          <t>dokumentide, mis väljendavad nõusolekut lepingu siduvuse kohta, ning samuti reservatsioonide ja deklaratsioonide, andmine hoiulevõtjale &lt;a href="/entry/result/841361/all" id="ENTRY_TO_ENTRY_CONVERTER" target="_blank"&gt;IATE:841361&lt;/a&gt;</t>
        </is>
      </c>
      <c r="AL17" s="2" t="inlineStr">
        <is>
          <t>tallettaminen</t>
        </is>
      </c>
      <c r="AM17" s="2" t="inlineStr">
        <is>
          <t>3</t>
        </is>
      </c>
      <c r="AN17" s="2" t="inlineStr">
        <is>
          <t/>
        </is>
      </c>
      <c r="AO17" t="inlineStr">
        <is>
          <t/>
        </is>
      </c>
      <c r="AP17" s="2" t="inlineStr">
        <is>
          <t>dépôt</t>
        </is>
      </c>
      <c r="AQ17" s="2" t="inlineStr">
        <is>
          <t>4</t>
        </is>
      </c>
      <c r="AR17" s="2" t="inlineStr">
        <is>
          <t/>
        </is>
      </c>
      <c r="AS17" t="inlineStr">
        <is>
          <t>Remise des instruments, notifications ou communications concernant un accord à un ou plusieurs États ou à une organisation internationale désignés à cet effet.</t>
        </is>
      </c>
      <c r="AT17" s="2" t="inlineStr">
        <is>
          <t>taisceadh</t>
        </is>
      </c>
      <c r="AU17" s="2" t="inlineStr">
        <is>
          <t>3</t>
        </is>
      </c>
      <c r="AV17" s="2" t="inlineStr">
        <is>
          <t/>
        </is>
      </c>
      <c r="AW17" t="inlineStr">
        <is>
          <t/>
        </is>
      </c>
      <c r="AX17" t="inlineStr">
        <is>
          <t/>
        </is>
      </c>
      <c r="AY17" t="inlineStr">
        <is>
          <t/>
        </is>
      </c>
      <c r="AZ17" t="inlineStr">
        <is>
          <t/>
        </is>
      </c>
      <c r="BA17" t="inlineStr">
        <is>
          <t/>
        </is>
      </c>
      <c r="BB17" s="2" t="inlineStr">
        <is>
          <t>letétbe helyezés</t>
        </is>
      </c>
      <c r="BC17" s="2" t="inlineStr">
        <is>
          <t>4</t>
        </is>
      </c>
      <c r="BD17" s="2" t="inlineStr">
        <is>
          <t/>
        </is>
      </c>
      <c r="BE17" t="inlineStr">
        <is>
          <t>Az az eljárás, amelynek révén egy nemzetközi szerződés megerősítő, elfogadási, jóváhagyási és csatlakozási okiratai a letéteményesnél elhelyézre kerülnek, és azáltal a szerződő államok azt magukra nézve kötelező hatályúnak ismerik el.</t>
        </is>
      </c>
      <c r="BF17" s="2" t="inlineStr">
        <is>
          <t>deposito</t>
        </is>
      </c>
      <c r="BG17" s="2" t="inlineStr">
        <is>
          <t>3</t>
        </is>
      </c>
      <c r="BH17" s="2" t="inlineStr">
        <is>
          <t/>
        </is>
      </c>
      <c r="BI17" t="inlineStr">
        <is>
          <t/>
        </is>
      </c>
      <c r="BJ17" s="2" t="inlineStr">
        <is>
          <t>deponavimas</t>
        </is>
      </c>
      <c r="BK17" s="2" t="inlineStr">
        <is>
          <t>3</t>
        </is>
      </c>
      <c r="BL17" s="2" t="inlineStr">
        <is>
          <t/>
        </is>
      </c>
      <c r="BM17" t="inlineStr">
        <is>
          <t>sutarties teksto, ratifikacijos raštų, prisijungimo prie sutarties ar sutarties denonsacijos dokumentų perdavimas saugoti valstybei per jos diplomatinį atstovą</t>
        </is>
      </c>
      <c r="BN17" s="2" t="inlineStr">
        <is>
          <t>deponēšana</t>
        </is>
      </c>
      <c r="BO17" s="2" t="inlineStr">
        <is>
          <t>3</t>
        </is>
      </c>
      <c r="BP17" s="2" t="inlineStr">
        <is>
          <t/>
        </is>
      </c>
      <c r="BQ17" t="inlineStr">
        <is>
          <t>process, ar kuru pēc līguma noslēgšanas rakstiskos instrumentus, kuri ir oficiāls apliecinājums saistībām, kuras puse uzņēmusies, kā arī atrunas un deklarācijas, nodod glabāšanā depozitārijam</t>
        </is>
      </c>
      <c r="BR17" s="2" t="inlineStr">
        <is>
          <t>depożitu</t>
        </is>
      </c>
      <c r="BS17" s="2" t="inlineStr">
        <is>
          <t>3</t>
        </is>
      </c>
      <c r="BT17" s="2" t="inlineStr">
        <is>
          <t/>
        </is>
      </c>
      <c r="BU17" t="inlineStr">
        <is>
          <t>Wara li trattat jiġi konkluż, l-istrumenti miktuba li jipprovdu provi formali tal-kunsens ta' Stat li jintrabat jitqiegħdu fil-kustodja ta' depożitarju. Dan tal-aħħar għandu jaċċetta n-notifiki u d-dokumenti kollha relatati mat-trattat, jeżamina jekk jintlaħqux il-ħtiġiet formali kollha, jiddepożithom, jirreġistra t-trattat u jgħarraf lill-partijiet ikkonċernati kollha dwar l-atti kollha rilevanti.</t>
        </is>
      </c>
      <c r="BV17" s="2" t="inlineStr">
        <is>
          <t>nederlegging</t>
        </is>
      </c>
      <c r="BW17" s="2" t="inlineStr">
        <is>
          <t>3</t>
        </is>
      </c>
      <c r="BX17" s="2" t="inlineStr">
        <is>
          <t/>
        </is>
      </c>
      <c r="BY17" t="inlineStr">
        <is>
          <t/>
        </is>
      </c>
      <c r="BZ17" s="2" t="inlineStr">
        <is>
          <t>złożenie</t>
        </is>
      </c>
      <c r="CA17" s="2" t="inlineStr">
        <is>
          <t>3</t>
        </is>
      </c>
      <c r="CB17" s="2" t="inlineStr">
        <is>
          <t/>
        </is>
      </c>
      <c r="CC17" t="inlineStr">
        <is>
          <t/>
        </is>
      </c>
      <c r="CD17" s="2" t="inlineStr">
        <is>
          <t>depósito</t>
        </is>
      </c>
      <c r="CE17" s="2" t="inlineStr">
        <is>
          <t>4</t>
        </is>
      </c>
      <c r="CF17" s="2" t="inlineStr">
        <is>
          <t/>
        </is>
      </c>
      <c r="CG17" t="inlineStr">
        <is>
          <t>Em direito internacional público, acto pelo qual, uma vez um tratado concluído, um Estado entrega formalmente a um depositário designado o instrumento que estabelece o seu consentimento a vincular-se por esse tratado.</t>
        </is>
      </c>
      <c r="CH17" s="2" t="inlineStr">
        <is>
          <t>depunere</t>
        </is>
      </c>
      <c r="CI17" s="2" t="inlineStr">
        <is>
          <t>4</t>
        </is>
      </c>
      <c r="CJ17" s="2" t="inlineStr">
        <is>
          <t/>
        </is>
      </c>
      <c r="CK17" t="inlineStr">
        <is>
          <t>depunerea instrumentului de ratificare este procedura prin care se finalizează procesul de ratificare.</t>
        </is>
      </c>
      <c r="CL17" s="2" t="inlineStr">
        <is>
          <t>uloženie</t>
        </is>
      </c>
      <c r="CM17" s="2" t="inlineStr">
        <is>
          <t>4</t>
        </is>
      </c>
      <c r="CN17" s="2" t="inlineStr">
        <is>
          <t/>
        </is>
      </c>
      <c r="CO17" t="inlineStr">
        <is>
          <t>postup, ktorým sa po uzavretí dohody písomné dokumenty, ktorými sa formálne preukazuje súhlas byť viazaný dohodou, ako aj výhrady a vyhlásenia k dohode uložia do úschovy depozitárovi</t>
        </is>
      </c>
      <c r="CP17" s="2" t="inlineStr">
        <is>
          <t>deponiranje</t>
        </is>
      </c>
      <c r="CQ17" s="2" t="inlineStr">
        <is>
          <t>3</t>
        </is>
      </c>
      <c r="CR17" s="2" t="inlineStr">
        <is>
          <t/>
        </is>
      </c>
      <c r="CS17" t="inlineStr">
        <is>
          <t>deponirati [lat. &lt;i&gt;deponere&lt;/i&gt; odložiti; položiti] = dati v hrambo, sin. shraniti</t>
        </is>
      </c>
      <c r="CT17" s="2" t="inlineStr">
        <is>
          <t>deponering</t>
        </is>
      </c>
      <c r="CU17" s="2" t="inlineStr">
        <is>
          <t>3</t>
        </is>
      </c>
      <c r="CV17" s="2" t="inlineStr">
        <is>
          <t/>
        </is>
      </c>
      <c r="CW17" t="inlineStr">
        <is>
          <t/>
        </is>
      </c>
    </row>
    <row r="18">
      <c r="A18" s="1" t="str">
        <f>HYPERLINK("https://iate.europa.eu/entry/result/3589927/all", "3589927")</f>
        <v>3589927</v>
      </c>
      <c r="B18" t="inlineStr">
        <is>
          <t>EUROPEAN UNION</t>
        </is>
      </c>
      <c r="C18" t="inlineStr">
        <is>
          <t>EUROPEAN UNION|EU finance|EU financing|EU financial instrument</t>
        </is>
      </c>
      <c r="D18" t="inlineStr">
        <is>
          <t>yes</t>
        </is>
      </c>
      <c r="E18" t="inlineStr">
        <is>
          <t/>
        </is>
      </c>
      <c r="F18" s="2" t="inlineStr">
        <is>
          <t>Инструмент на Европейския съюз за възстановяване|
Next Generation EU|
EURI|
Европейски инструмент за възстановяване|
инструмент за възстановяване</t>
        </is>
      </c>
      <c r="G18" s="2" t="inlineStr">
        <is>
          <t>3|
3|
3|
2|
2</t>
        </is>
      </c>
      <c r="H18" s="2" t="inlineStr">
        <is>
          <t xml:space="preserve">|
|
|
|
</t>
        </is>
      </c>
      <c r="I18" t="inlineStr">
        <is>
          <t>инструмент за действие при извънредни ситуации, финансиран в размер на 750 млрд. евро със средства, привлечени от финансовите пазари, за да бъде подкрепено възстановяването на ЕС от непосредствените икономически и социални щети в резултат на &lt;a href="https://iate.europa.eu/entry/result/3589305/bg" target="_blank"&gt;пандемията от COVID-19&lt;/a&gt; и да бъдат положени основите за по-добро бъдеще на следващото поколение</t>
        </is>
      </c>
      <c r="J18" s="2" t="inlineStr">
        <is>
          <t>Nástroj Evropské unie na podporu oživení|
evropský nástroj na podporu oživení|
nástroj na podporu oživení|
NextGenerationEU|
Next Generation EU|
NGEU</t>
        </is>
      </c>
      <c r="K18" s="2" t="inlineStr">
        <is>
          <t>3|
3|
3|
3|
3|
3</t>
        </is>
      </c>
      <c r="L18" s="2" t="inlineStr">
        <is>
          <t xml:space="preserve">|
|
|
|
|
</t>
        </is>
      </c>
      <c r="M18" t="inlineStr">
        <is>
          <t>nástroj EU s finanční
kapacitou ve výši 750 miliard EUR, který slouží na podporu oživení ekonomiky EU a nápravy hospodářských a sociálních škod způsobených &lt;a href="https://iate.europa.eu/entry/result/3589305/cs" target="_blank"&gt;pandemií COVID-19 &lt;/a&gt;</t>
        </is>
      </c>
      <c r="N18" s="2" t="inlineStr">
        <is>
          <t>EU-genopretningsinstrument|
genopretningsinstrument|
Next Generation EU|
NextGenerationEU|
NGEU</t>
        </is>
      </c>
      <c r="O18" s="2" t="inlineStr">
        <is>
          <t>3|
3|
3|
3|
3</t>
        </is>
      </c>
      <c r="P18" s="2" t="inlineStr">
        <is>
          <t xml:space="preserve">|
|
|
|
</t>
        </is>
      </c>
      <c r="Q18" t="inlineStr">
        <is>
          <t>instrument til finansiering af foranstaltninger inden for bæredygtig vækst, jobskabelse m.m. med henblik på genopretningen efter covid-19-krisen</t>
        </is>
      </c>
      <c r="R18" s="2" t="inlineStr">
        <is>
          <t>Aufbauinstrument der Europäischen Union|
Aufbauinstrument|
NextGenerationEU|
NGEU|
Next Generation EU</t>
        </is>
      </c>
      <c r="S18" s="2" t="inlineStr">
        <is>
          <t>3|
3|
3|
2|
3</t>
        </is>
      </c>
      <c r="T18" s="2" t="inlineStr">
        <is>
          <t xml:space="preserve">|
|
|
|
</t>
        </is>
      </c>
      <c r="U18" t="inlineStr">
        <is>
          <t>von der
Kommission vorgeschlagenes Aufbauinstrument mit einer Mittelausstattung von 750 Mrd.
€, u. A. zur kurzfristigen Behebung der durch die Covid-19-Krise
entstandenen wirtschaftlichen und sozialen Schäden und langfristig zur Verringerung der Ungleichgewichte innerhalb Europas</t>
        </is>
      </c>
      <c r="V18" s="2" t="inlineStr">
        <is>
          <t>Μέσο Ανάκαμψης της Ευρωπαϊκής Ένωσης|
Next Generation EU|
μέσο ανάκαμψης|
Ευρωπαϊκό Μέσο Ανάκαμψης</t>
        </is>
      </c>
      <c r="W18" s="2" t="inlineStr">
        <is>
          <t>3|
3|
3|
3</t>
        </is>
      </c>
      <c r="X18" s="2" t="inlineStr">
        <is>
          <t xml:space="preserve">|
|
|
</t>
        </is>
      </c>
      <c r="Y18" t="inlineStr">
        <is>
          <t/>
        </is>
      </c>
      <c r="Z18" s="2" t="inlineStr">
        <is>
          <t>European Union Recovery Instrument|
European Recovery Instrument|
recovery instrument|
EURI|
NextGenerationEU|
Next Generation EU|
NGEU|
EU recovery instrument</t>
        </is>
      </c>
      <c r="AA18" s="2" t="inlineStr">
        <is>
          <t>3|
3|
3|
3|
3|
2|
2|
1</t>
        </is>
      </c>
      <c r="AB18" s="2" t="inlineStr">
        <is>
          <t xml:space="preserve">|
|
|
|
|
|
|
</t>
        </is>
      </c>
      <c r="AC18" t="inlineStr">
        <is>
          <t>proposed €750 billion EU emergency recovery
instrument which would aim to use funds raised on the financial markets to help
repair the immediate economic and social damage caused by the &lt;a href="https://iate.europa.eu/entry/result/3589305/en" target="_blank"&gt;COVID-19 pandemic&lt;/a&gt;, kickstart the EU's recovery and prepare for a better future for the
next generation</t>
        </is>
      </c>
      <c r="AD18" s="2" t="inlineStr">
        <is>
          <t>Instrumento de Recuperación de la Unión Europea|
Instrumento Europeo de Recuperación|
instrumento de recuperación|
Next Generation EU|
NextGenerationEU</t>
        </is>
      </c>
      <c r="AE18" s="2" t="inlineStr">
        <is>
          <t>3|
3|
3|
3|
3</t>
        </is>
      </c>
      <c r="AF18" s="2" t="inlineStr">
        <is>
          <t xml:space="preserve">|
|
|
|
</t>
        </is>
      </c>
      <c r="AG18" t="inlineStr">
        <is>
          <t>Instrumento de recuperación de la UE dotado con 750 000 millones de euros que se obtendrán en los mercados financieros durante el periodo 2021-2024 que permitirá aumentar el presupuesto de la UE para hacer frente a las consecuencias de la &lt;a href="https://iate.europa.eu/entry/result/3589305/es" target="_blank"&gt;pandemia de COVID-19&lt;/a&gt;&lt;small&gt;.&lt;/small&gt;</t>
        </is>
      </c>
      <c r="AH18" s="2" t="inlineStr">
        <is>
          <t>Euroopa Liidu taasterahastu|
taasterahastu „NextGenerationEU“|
taasterahastu „Next Generation EU“|
Next Generation EU|
Euroopa taasterahastu|
taasterahastu|
NGEU</t>
        </is>
      </c>
      <c r="AI18" s="2" t="inlineStr">
        <is>
          <t>2|
3|
3|
3|
2|
3|
3</t>
        </is>
      </c>
      <c r="AJ18" s="2" t="inlineStr">
        <is>
          <t xml:space="preserve">|
|
|
|
|
|
</t>
        </is>
      </c>
      <c r="AK18" t="inlineStr">
        <is>
          <t>kavandatav taasterahastu, mille eesmärk on kasutada finantsturgudelt kaasatud vahendeid, mis aitaks korvata &lt;i&gt;COVID-19 pandeemiast &lt;/i&gt;&lt;a href="/entry/result/3589305/all" id="ENTRY_TO_ENTRY_CONVERTER" target="_blank"&gt;IATE:3589305&lt;/a&gt; ühiskonnale ja majandusele tulenevat kahju, anda tõuge ELi taastumisele ning kujundada parem tulevik järgmisele põlvkonnale</t>
        </is>
      </c>
      <c r="AL18" s="2" t="inlineStr">
        <is>
          <t>Euroopan unionin elpymisväline|
NextGenerationEU|
Next Generation EU|
Next Generation EU -elpymisväline|
Next Generation EU -väline</t>
        </is>
      </c>
      <c r="AM18" s="2" t="inlineStr">
        <is>
          <t>3|
3|
3|
3|
3</t>
        </is>
      </c>
      <c r="AN18" s="2" t="inlineStr">
        <is>
          <t xml:space="preserve">|
|
|
|
</t>
        </is>
      </c>
      <c r="AO18" t="inlineStr">
        <is>
          <t>ehdotettu 750 miljardin euron
väliaikainen elpymisväline, jonka tavoitteena on käyttää rahoitusmarkkinoilta kerättyjä
varoja covid-19-pandemiasta aiheutuneiden välittömien taloudellisten ja
sosiaalisten vahinkojen korjaamiseen, EU:n elpymisen käynnistämiseen ja
paremman tulevaisuuden luomiseen seuraavalle sukupolvelle</t>
        </is>
      </c>
      <c r="AP18" s="2" t="inlineStr">
        <is>
          <t>instrument de l’Union européenne pour la relance|
instrument de relance|
Next Generation EU|
NextGenerationEU|
NGEU</t>
        </is>
      </c>
      <c r="AQ18" s="2" t="inlineStr">
        <is>
          <t>3|
3|
3|
3|
3</t>
        </is>
      </c>
      <c r="AR18" s="2" t="inlineStr">
        <is>
          <t xml:space="preserve">|
|
|
|
</t>
        </is>
      </c>
      <c r="AS18" t="inlineStr">
        <is>
          <t>instrument de relance, exceptionnel et temporaire, doté de 750 milliards d'EUR grâce à de nouveaux
financements levés sur les marchés financiers pour 2021-2024 et ayant pour but de faire sortir l'UE de la crise liée au coronavirus</t>
        </is>
      </c>
      <c r="AT18" s="2" t="inlineStr">
        <is>
          <t>Next Generation EU|
Ionstraim Théarnaimh an Aontais Eorpaigh|
an ionstraim théarnaimh|
NGEU</t>
        </is>
      </c>
      <c r="AU18" s="2" t="inlineStr">
        <is>
          <t>3|
3|
2|
3</t>
        </is>
      </c>
      <c r="AV18" s="2" t="inlineStr">
        <is>
          <t xml:space="preserve">|
|
|
</t>
        </is>
      </c>
      <c r="AW18" t="inlineStr">
        <is>
          <t/>
        </is>
      </c>
      <c r="AX18" s="2" t="inlineStr">
        <is>
          <t>Instrument Europske unije za oporavak|
Europski instrument za oporavak|
instrument za oporavak|
&lt;em&gt;Next Generation EU&lt;/em&gt;|
NGEU|
NextGenerationEU</t>
        </is>
      </c>
      <c r="AY18" s="2" t="inlineStr">
        <is>
          <t>2|
3|
3|
3|
2|
3</t>
        </is>
      </c>
      <c r="AZ18" s="2" t="inlineStr">
        <is>
          <t xml:space="preserve">|
|
|
|
|
</t>
        </is>
      </c>
      <c r="BA18" t="inlineStr">
        <is>
          <t/>
        </is>
      </c>
      <c r="BB18" s="2" t="inlineStr">
        <is>
          <t>Európai Uniós Helyreállítási Eszköz|
Európai Helyreállítási Eszköz|
EURI|
helyreállítási eszköz|
Next Generation EU|
NextGenerationEU|
NGEU</t>
        </is>
      </c>
      <c r="BC18" s="2" t="inlineStr">
        <is>
          <t>3|
3|
3|
3|
3|
3|
2</t>
        </is>
      </c>
      <c r="BD18" s="2" t="inlineStr">
        <is>
          <t xml:space="preserve">|
|
|
|
|
|
</t>
        </is>
      </c>
      <c r="BE18" t="inlineStr">
        <is>
          <t>750 milliárd eurós uniós helyreállítási eszköz, amely a pénzügyi piacokon felvett összegek révén hozzájárulna a &lt;a href="https://iate.europa.eu/entry/result/3589305/hu" target="_blank"&gt;Covid19-világjárvány&lt;/a&gt; által okozott közvetlen gazdasági és társadalmi károk csökkentéséhez,
az uniós gazdaság helyreállításának beindításához, valamint a jobb jövő
biztosításához a következő nemzedék számára</t>
        </is>
      </c>
      <c r="BF18" s="2" t="inlineStr">
        <is>
          <t>strumento dell'Unione europea per la ripresa|
strumento europeo per la ripresa|
EURI|
&lt;i&gt;Next Generation EU&lt;/i&gt;|
NGEU|
NextGenerationEU</t>
        </is>
      </c>
      <c r="BG18" s="2" t="inlineStr">
        <is>
          <t>3|
2|
3|
3|
2|
3</t>
        </is>
      </c>
      <c r="BH18" s="2" t="inlineStr">
        <is>
          <t xml:space="preserve">|
|
|
|
|
</t>
        </is>
      </c>
      <c r="BI18" t="inlineStr">
        <is>
          <t>strumento europeo di emergenza per la ripresa (&lt;i&gt;"Next Generation EU"&lt;/i&gt;), del valore di 750 miliardi di EUR, che integrerà temporaneamente il bilancio dell'UE con nuovi finanziamenti provenienti dai mercati finanziari: i fondi raccolti, convogliati attraverso i programmi dell'UE, contribuiranno a riparare i danni economici e sociali immediati provocati dalla pandemia di coronavirus, a rimettere in sesto l'economia e a preparare un futuro migliore per la prossima generazione</t>
        </is>
      </c>
      <c r="BJ18" s="2" t="inlineStr">
        <is>
          <t>Europos Sąjungos ekonomikos gaivinimo priemonė|
Europos ekonomikos gaivinimo priemonė|
priemonė „NextGenerationEU“|
priemonė „Next Generation EU“|
NGEU</t>
        </is>
      </c>
      <c r="BK18" s="2" t="inlineStr">
        <is>
          <t>3|
3|
3|
2|
3</t>
        </is>
      </c>
      <c r="BL18" s="2" t="inlineStr">
        <is>
          <t xml:space="preserve">|
|
|
|
</t>
        </is>
      </c>
      <c r="BM18" t="inlineStr">
        <is>
          <t>siūloma 750 mlrd. EUR vertės ES skubi ekonomikos gaivinimo priemonė, kurios tikslas – naudojantis finansų rinkose surinktomis lėšomis padėti atitaisyti COVID-19 pandemijos padarytą tiesioginę ekonominę ir socialinę žalą, paskatinti ES atsigavimą ir užtikrinti naujajai kartai geresnę ateitį</t>
        </is>
      </c>
      <c r="BN18" s="2" t="inlineStr">
        <is>
          <t>Eiropas Savienības Atveseļošanas instruments|
Eiropas Atveseļošanas instruments|
atveseļošanas instruments|
&lt;i&gt;Next Generation EU&lt;/i&gt;|
&lt;i&gt;NGEU&lt;/i&gt;|
&lt;i&gt;NextGenerationEU&lt;/i&gt;</t>
        </is>
      </c>
      <c r="BO18" s="2" t="inlineStr">
        <is>
          <t>3|
3|
3|
3|
3|
3</t>
        </is>
      </c>
      <c r="BP18" s="2" t="inlineStr">
        <is>
          <t xml:space="preserve">|
|
|
|
|
</t>
        </is>
      </c>
      <c r="BQ18" t="inlineStr">
        <is>
          <t>Eiropas Komisijas ierosināts 750 miljardu EUR vērts instruments, kura mērķis ir ar finanšu tirgos piesaistītiem līdzekļiem novērst &lt;a href="https://iate.europa.eu/entry/result/3589305/lv-en" target="_blank"&gt;Covid-19 pandēmijas&lt;/a&gt; izraisīto tūlītējo ekonomisko un sociālo kaitējumu, ātri startēt ES atveseļošanu un sagatavoties labākai nākotnei nākamajai paaudzei</t>
        </is>
      </c>
      <c r="BR18" s="2" t="inlineStr">
        <is>
          <t>Strument tal-Unjoni Ewropea għall-Irkupru|
Next Generation EU|
Strument Ewropew għall-Irkupru|
strument għall-irkupru</t>
        </is>
      </c>
      <c r="BS18" s="2" t="inlineStr">
        <is>
          <t>3|
3|
3|
3</t>
        </is>
      </c>
      <c r="BT18" s="2" t="inlineStr">
        <is>
          <t xml:space="preserve">|
|
|
</t>
        </is>
      </c>
      <c r="BU18" t="inlineStr">
        <is>
          <t>strument ta' rkupru
f'każ ta' emerġenza ta' €750
biljun propost bil-għan li juża fondi ġġenerati
mis-swieq finanzjarji biex jgħin ir-riabilitazzjoni ekonomika u soċjali
meħtieġa minħabba l-pandemija COVID-19, jagħti spinta lill-irkupru tal-UE u jwitti
t-triq għal futur aħjar għall-ġenerazzjoni li jmiss</t>
        </is>
      </c>
      <c r="BV18" s="2" t="inlineStr">
        <is>
          <t>herstelinstrument voor de Europese Unie|
NextGenerationEU|
herstelinstrument|
NGEU</t>
        </is>
      </c>
      <c r="BW18" s="2" t="inlineStr">
        <is>
          <t>3|
3|
2|
2</t>
        </is>
      </c>
      <c r="BX18" s="2" t="inlineStr">
        <is>
          <t xml:space="preserve">|
|
|
</t>
        </is>
      </c>
      <c r="BY18" t="inlineStr">
        <is>
          <t>tijdelijk noodinstrument voor herstel om de onmiddellijke economische en sociale schade als gevolg van de coronapandemie te helpen herstellen, het economische herstel te ondersteunen en aan een betere toekomst voor de volgende generatie te bouwen</t>
        </is>
      </c>
      <c r="BZ18" s="2" t="inlineStr">
        <is>
          <t>Instrument Unii Europejskiej na rzecz Odbudowy|
Europejski Instrument na rzecz Odbudowy|
EURI|
Next Generation EU|
NextGenerationEU|
NGEU|
narzędzie służące odbudowie gospodarki|
narzędzie służące odbudowie</t>
        </is>
      </c>
      <c r="CA18" s="2" t="inlineStr">
        <is>
          <t>3|
3|
3|
3|
3|
3|
3|
3</t>
        </is>
      </c>
      <c r="CB18" s="2" t="inlineStr">
        <is>
          <t xml:space="preserve">|
|
|
|
|
|
|
</t>
        </is>
      </c>
      <c r="CC18" t="inlineStr">
        <is>
          <t>instrument odbudowy gospodarki w wysokości 750 mld EUR zaproponowany przez Komisję w maju 2020 w odpowiedzi na kryzys wywołany &lt;a href="https://iate.europa.eu/entry/result/3589305/pl" target="_blank"&gt;pandemią COVID-19&lt;/a&gt;</t>
        </is>
      </c>
      <c r="CD18" s="2" t="inlineStr">
        <is>
          <t>Instrumento de Recuperação da União Europeia|
NextGenerationEU|
Instrumento Europeu de Recuperação|
IRUE|
Próxima Geração UE|
instrumento de recuperação</t>
        </is>
      </c>
      <c r="CE18" s="2" t="inlineStr">
        <is>
          <t>3|
3|
3|
3|
3|
3</t>
        </is>
      </c>
      <c r="CF18" s="2" t="inlineStr">
        <is>
          <t xml:space="preserve">preferred|
|
|
|
admitted|
</t>
        </is>
      </c>
      <c r="CG18" t="inlineStr">
        <is>
          <t>Instrumento que reforça o orçamento da UE com fundos resultantes da contração de empréstimos pela UE nos mercados de capitais para apoiar a recuperação económica na sequência da &lt;a href="https://iate.europa.eu/entry/result/3589338/pt" target="_blank"&gt;crise da COVID-19&lt;/a&gt;, ajudar a construir um futuro mais ecológico, digital e resiliente, e reforçar vários programas da UE.</t>
        </is>
      </c>
      <c r="CH18" s="2" t="inlineStr">
        <is>
          <t>Instrumentul de redresare al Uniunii Europene|
Instrumentul european de redresare|
EURI|
Next Generation EU|
NextGenerationEU|
NGEU</t>
        </is>
      </c>
      <c r="CI18" s="2" t="inlineStr">
        <is>
          <t>3|
3|
3|
3|
3|
3</t>
        </is>
      </c>
      <c r="CJ18" s="2" t="inlineStr">
        <is>
          <t xml:space="preserve">|
|
|
|
|
</t>
        </is>
      </c>
      <c r="CK18" t="inlineStr">
        <is>
          <t>instrument de redresare propus de
Comisia Europeană, în valoare de 750 de miliarde EUR, pentru a contribui la compensarea daunelor economice și sociale provocate de &lt;a href="https://iate.europa.eu/entry/result/3589305/en-ro" target="_blank"&gt;pandemia de COVID-19&lt;/a&gt;, la demararea procesului de redresare europeană, la protejarea locurilor de muncă și la crearea altora noi</t>
        </is>
      </c>
      <c r="CL18" s="2" t="inlineStr">
        <is>
          <t>Nástroj Európskej únie na obnovu|
Európsky nástroj obnovy|
nástroj obnovy|
NextGenerationEU|
Next Generation EU</t>
        </is>
      </c>
      <c r="CM18" s="2" t="inlineStr">
        <is>
          <t>3|
3|
3|
3|
2</t>
        </is>
      </c>
      <c r="CN18" s="2" t="inlineStr">
        <is>
          <t xml:space="preserve">|
|
|
|
</t>
        </is>
      </c>
      <c r="CO18" t="inlineStr">
        <is>
          <t>časovo obmedzený nástroj EÚ s finančnou
kapacitou 750 mld. EUR, ktorý má slúžiť na obnovu EÚ po &lt;a href="https://iate.europa.eu/entry/result/3589305/sk" target="_blank"&gt;pandémii COVID-19&lt;/a&gt;</t>
        </is>
      </c>
      <c r="CP18" s="2" t="inlineStr">
        <is>
          <t>Instrument Evropske unije za okrevanje|
evropski instrument za okrevanje|
instrument za okrevanje|
NextGenerationEU|
Next Generation EU</t>
        </is>
      </c>
      <c r="CQ18" s="2" t="inlineStr">
        <is>
          <t>3|
3|
3|
3|
3</t>
        </is>
      </c>
      <c r="CR18" s="2" t="inlineStr">
        <is>
          <t xml:space="preserve">|
|
|
|
</t>
        </is>
      </c>
      <c r="CS18" t="inlineStr">
        <is>
          <t>instrument v vrednosti 750 milijard evrov sredstev, zbranih na finančnih trgih, s katerim naj bi v okviru evropskih programov popravili gospodarsko in socialno škodo, ki jo je povzročila &lt;a href="https://iate.europa.eu/entry/result/3589305/sl" target="_blank"&gt;pandemija COVID-19&lt;/a&gt;</t>
        </is>
      </c>
      <c r="CT18" s="2" t="inlineStr">
        <is>
          <t>NextGenerationEU|
Next Generation EU|
Europeiska unionens återhämtningsinstrument|
europeiskt återhämtningsinstrument|
återhämtningsinstrumentet</t>
        </is>
      </c>
      <c r="CU18" s="2" t="inlineStr">
        <is>
          <t>3|
3|
3|
3|
3</t>
        </is>
      </c>
      <c r="CV18" s="2" t="inlineStr">
        <is>
          <t xml:space="preserve">|
|
|
|
</t>
        </is>
      </c>
      <c r="CW18" t="inlineStr">
        <is>
          <t/>
        </is>
      </c>
    </row>
    <row r="19">
      <c r="A19" s="1" t="str">
        <f>HYPERLINK("https://iate.europa.eu/entry/result/124869/all", "124869")</f>
        <v>124869</v>
      </c>
      <c r="B19" t="inlineStr">
        <is>
          <t>POLITICS;EUROPEAN UNION</t>
        </is>
      </c>
      <c r="C19" t="inlineStr">
        <is>
          <t>POLITICS|parliamentary proceedings;EUROPEAN UNION|EU institutions and European civil service|EU institution|European Parliament</t>
        </is>
      </c>
      <c r="D19" t="inlineStr">
        <is>
          <t>yes</t>
        </is>
      </c>
      <c r="E19" t="inlineStr">
        <is>
          <t/>
        </is>
      </c>
      <c r="F19" s="2" t="inlineStr">
        <is>
          <t>допустимост</t>
        </is>
      </c>
      <c r="G19" s="2" t="inlineStr">
        <is>
          <t>3</t>
        </is>
      </c>
      <c r="H19" s="2" t="inlineStr">
        <is>
          <t/>
        </is>
      </c>
      <c r="I19" t="inlineStr">
        <is>
          <t/>
        </is>
      </c>
      <c r="J19" s="2" t="inlineStr">
        <is>
          <t>přípustnost</t>
        </is>
      </c>
      <c r="K19" s="2" t="inlineStr">
        <is>
          <t>4</t>
        </is>
      </c>
      <c r="L19" s="2" t="inlineStr">
        <is>
          <t/>
        </is>
      </c>
      <c r="M19" t="inlineStr">
        <is>
          <t/>
        </is>
      </c>
      <c r="N19" s="2" t="inlineStr">
        <is>
          <t>formel betingelse for behandling</t>
        </is>
      </c>
      <c r="O19" s="2" t="inlineStr">
        <is>
          <t>4</t>
        </is>
      </c>
      <c r="P19" s="2" t="inlineStr">
        <is>
          <t/>
        </is>
      </c>
      <c r="Q19" t="inlineStr">
        <is>
          <t/>
        </is>
      </c>
      <c r="R19" s="2" t="inlineStr">
        <is>
          <t>Zulässigkeit</t>
        </is>
      </c>
      <c r="S19" s="2" t="inlineStr">
        <is>
          <t>4</t>
        </is>
      </c>
      <c r="T19" s="2" t="inlineStr">
        <is>
          <t/>
        </is>
      </c>
      <c r="U19" t="inlineStr">
        <is>
          <t/>
        </is>
      </c>
      <c r="V19" s="2" t="inlineStr">
        <is>
          <t>παραδεκτό</t>
        </is>
      </c>
      <c r="W19" s="2" t="inlineStr">
        <is>
          <t>4</t>
        </is>
      </c>
      <c r="X19" s="2" t="inlineStr">
        <is>
          <t/>
        </is>
      </c>
      <c r="Y19" t="inlineStr">
        <is>
          <t/>
        </is>
      </c>
      <c r="Z19" s="2" t="inlineStr">
        <is>
          <t>admissibility</t>
        </is>
      </c>
      <c r="AA19" s="2" t="inlineStr">
        <is>
          <t>4</t>
        </is>
      </c>
      <c r="AB19" s="2" t="inlineStr">
        <is>
          <t/>
        </is>
      </c>
      <c r="AC19" t="inlineStr">
        <is>
          <t/>
        </is>
      </c>
      <c r="AD19" s="2" t="inlineStr">
        <is>
          <t>admisibilidad</t>
        </is>
      </c>
      <c r="AE19" s="2" t="inlineStr">
        <is>
          <t>4</t>
        </is>
      </c>
      <c r="AF19" s="2" t="inlineStr">
        <is>
          <t/>
        </is>
      </c>
      <c r="AG19" t="inlineStr">
        <is>
          <t/>
        </is>
      </c>
      <c r="AH19" s="2" t="inlineStr">
        <is>
          <t>lubatavus</t>
        </is>
      </c>
      <c r="AI19" s="2" t="inlineStr">
        <is>
          <t>4</t>
        </is>
      </c>
      <c r="AJ19" s="2" t="inlineStr">
        <is>
          <t/>
        </is>
      </c>
      <c r="AK19" t="inlineStr">
        <is>
          <t/>
        </is>
      </c>
      <c r="AL19" s="2" t="inlineStr">
        <is>
          <t>ottaminen käsiteltäväksi</t>
        </is>
      </c>
      <c r="AM19" s="2" t="inlineStr">
        <is>
          <t>4</t>
        </is>
      </c>
      <c r="AN19" s="2" t="inlineStr">
        <is>
          <t/>
        </is>
      </c>
      <c r="AO19" t="inlineStr">
        <is>
          <t/>
        </is>
      </c>
      <c r="AP19" s="2" t="inlineStr">
        <is>
          <t>recevabilité</t>
        </is>
      </c>
      <c r="AQ19" s="2" t="inlineStr">
        <is>
          <t>4</t>
        </is>
      </c>
      <c r="AR19" s="2" t="inlineStr">
        <is>
          <t/>
        </is>
      </c>
      <c r="AS19" t="inlineStr">
        <is>
          <t/>
        </is>
      </c>
      <c r="AT19" s="2" t="inlineStr">
        <is>
          <t>inghlacthacht</t>
        </is>
      </c>
      <c r="AU19" s="2" t="inlineStr">
        <is>
          <t>3</t>
        </is>
      </c>
      <c r="AV19" s="2" t="inlineStr">
        <is>
          <t/>
        </is>
      </c>
      <c r="AW19" t="inlineStr">
        <is>
          <t/>
        </is>
      </c>
      <c r="AX19" s="2" t="inlineStr">
        <is>
          <t>dopuštenost</t>
        </is>
      </c>
      <c r="AY19" s="2" t="inlineStr">
        <is>
          <t>4</t>
        </is>
      </c>
      <c r="AZ19" s="2" t="inlineStr">
        <is>
          <t/>
        </is>
      </c>
      <c r="BA19" t="inlineStr">
        <is>
          <t/>
        </is>
      </c>
      <c r="BB19" s="2" t="inlineStr">
        <is>
          <t>elfogadhatóság</t>
        </is>
      </c>
      <c r="BC19" s="2" t="inlineStr">
        <is>
          <t>4</t>
        </is>
      </c>
      <c r="BD19" s="2" t="inlineStr">
        <is>
          <t/>
        </is>
      </c>
      <c r="BE19" t="inlineStr">
        <is>
          <t/>
        </is>
      </c>
      <c r="BF19" s="2" t="inlineStr">
        <is>
          <t>ricevibilità</t>
        </is>
      </c>
      <c r="BG19" s="2" t="inlineStr">
        <is>
          <t>3</t>
        </is>
      </c>
      <c r="BH19" s="2" t="inlineStr">
        <is>
          <t/>
        </is>
      </c>
      <c r="BI19" t="inlineStr">
        <is>
          <t/>
        </is>
      </c>
      <c r="BJ19" s="2" t="inlineStr">
        <is>
          <t>priimtinumas</t>
        </is>
      </c>
      <c r="BK19" s="2" t="inlineStr">
        <is>
          <t>3</t>
        </is>
      </c>
      <c r="BL19" s="2" t="inlineStr">
        <is>
          <t/>
        </is>
      </c>
      <c r="BM19" t="inlineStr">
        <is>
          <t>pakeitimo atitiktis Darbo tvarkos taisyklėse nustatytiems kriterijams, dėl kurios sprendžia pirmininkas, prieš siūlydamas balsuoti</t>
        </is>
      </c>
      <c r="BN19" s="2" t="inlineStr">
        <is>
          <t>pieņemamība</t>
        </is>
      </c>
      <c r="BO19" s="2" t="inlineStr">
        <is>
          <t>3</t>
        </is>
      </c>
      <c r="BP19" s="2" t="inlineStr">
        <is>
          <t/>
        </is>
      </c>
      <c r="BQ19" t="inlineStr">
        <is>
          <t/>
        </is>
      </c>
      <c r="BR19" s="2" t="inlineStr">
        <is>
          <t>ammissibilità</t>
        </is>
      </c>
      <c r="BS19" s="2" t="inlineStr">
        <is>
          <t>3</t>
        </is>
      </c>
      <c r="BT19" s="2" t="inlineStr">
        <is>
          <t/>
        </is>
      </c>
      <c r="BU19" t="inlineStr">
        <is>
          <t/>
        </is>
      </c>
      <c r="BV19" s="2" t="inlineStr">
        <is>
          <t>ontvankelijkheid</t>
        </is>
      </c>
      <c r="BW19" s="2" t="inlineStr">
        <is>
          <t>4</t>
        </is>
      </c>
      <c r="BX19" s="2" t="inlineStr">
        <is>
          <t/>
        </is>
      </c>
      <c r="BY19" t="inlineStr">
        <is>
          <t/>
        </is>
      </c>
      <c r="BZ19" s="2" t="inlineStr">
        <is>
          <t>dopuszczalność</t>
        </is>
      </c>
      <c r="CA19" s="2" t="inlineStr">
        <is>
          <t>4</t>
        </is>
      </c>
      <c r="CB19" s="2" t="inlineStr">
        <is>
          <t/>
        </is>
      </c>
      <c r="CC19" t="inlineStr">
        <is>
          <t/>
        </is>
      </c>
      <c r="CD19" s="2" t="inlineStr">
        <is>
          <t>admissibilidade</t>
        </is>
      </c>
      <c r="CE19" s="2" t="inlineStr">
        <is>
          <t>4</t>
        </is>
      </c>
      <c r="CF19" s="2" t="inlineStr">
        <is>
          <t/>
        </is>
      </c>
      <c r="CG19" t="inlineStr">
        <is>
          <t/>
        </is>
      </c>
      <c r="CH19" s="2" t="inlineStr">
        <is>
          <t>admisibilitate</t>
        </is>
      </c>
      <c r="CI19" s="2" t="inlineStr">
        <is>
          <t>3</t>
        </is>
      </c>
      <c r="CJ19" s="2" t="inlineStr">
        <is>
          <t/>
        </is>
      </c>
      <c r="CK19" t="inlineStr">
        <is>
          <t/>
        </is>
      </c>
      <c r="CL19" s="2" t="inlineStr">
        <is>
          <t>prípustnosť</t>
        </is>
      </c>
      <c r="CM19" s="2" t="inlineStr">
        <is>
          <t>4</t>
        </is>
      </c>
      <c r="CN19" s="2" t="inlineStr">
        <is>
          <t/>
        </is>
      </c>
      <c r="CO19" t="inlineStr">
        <is>
          <t/>
        </is>
      </c>
      <c r="CP19" s="2" t="inlineStr">
        <is>
          <t>dopustnost</t>
        </is>
      </c>
      <c r="CQ19" s="2" t="inlineStr">
        <is>
          <t>4</t>
        </is>
      </c>
      <c r="CR19" s="2" t="inlineStr">
        <is>
          <t/>
        </is>
      </c>
      <c r="CS19" t="inlineStr">
        <is>
          <t>---</t>
        </is>
      </c>
      <c r="CT19" s="2" t="inlineStr">
        <is>
          <t>tillåtlighet</t>
        </is>
      </c>
      <c r="CU19" s="2" t="inlineStr">
        <is>
          <t>4</t>
        </is>
      </c>
      <c r="CV19" s="2" t="inlineStr">
        <is>
          <t/>
        </is>
      </c>
      <c r="CW19" t="inlineStr">
        <is>
          <t/>
        </is>
      </c>
    </row>
    <row r="20">
      <c r="A20" s="1" t="str">
        <f>HYPERLINK("https://iate.europa.eu/entry/result/858524/all", "858524")</f>
        <v>858524</v>
      </c>
      <c r="B20" t="inlineStr">
        <is>
          <t>LAW</t>
        </is>
      </c>
      <c r="C20" t="inlineStr">
        <is>
          <t>LAW</t>
        </is>
      </c>
      <c r="D20" t="inlineStr">
        <is>
          <t>yes</t>
        </is>
      </c>
      <c r="E20" t="inlineStr">
        <is>
          <t/>
        </is>
      </c>
      <c r="F20" s="2" t="inlineStr">
        <is>
          <t>добросъвестно</t>
        </is>
      </c>
      <c r="G20" s="2" t="inlineStr">
        <is>
          <t>3</t>
        </is>
      </c>
      <c r="H20" s="2" t="inlineStr">
        <is>
          <t/>
        </is>
      </c>
      <c r="I20" t="inlineStr">
        <is>
          <t>начин на действие, при който е налице честно намерение да се избягва злоупотреба с доверието на други лица, вкл. чрез използване на законодателни тънкости</t>
        </is>
      </c>
      <c r="J20" s="2" t="inlineStr">
        <is>
          <t>v dobré víře</t>
        </is>
      </c>
      <c r="K20" s="2" t="inlineStr">
        <is>
          <t>3</t>
        </is>
      </c>
      <c r="L20" s="2" t="inlineStr">
        <is>
          <t/>
        </is>
      </c>
      <c r="M20" t="inlineStr">
        <is>
          <t>způsob jednání, o němž je daná osoba důvodně přesvědčena, že je oprávněný</t>
        </is>
      </c>
      <c r="N20" s="2" t="inlineStr">
        <is>
          <t>i god tro</t>
        </is>
      </c>
      <c r="O20" s="2" t="inlineStr">
        <is>
          <t>3</t>
        </is>
      </c>
      <c r="P20" s="2" t="inlineStr">
        <is>
          <t/>
        </is>
      </c>
      <c r="Q20" t="inlineStr">
        <is>
          <t>I juridisk forstand en parts undskyldelige uvidenhed om et bestemt forhold. Modsætningen til god tro er ond tro, der beskriver, at en part burde have kendt til et bestemt forhold</t>
        </is>
      </c>
      <c r="R20" s="2" t="inlineStr">
        <is>
          <t>nach Treu und Glauben|
in gutem Glauben|
gutgläubig</t>
        </is>
      </c>
      <c r="S20" s="2" t="inlineStr">
        <is>
          <t>3|
3|
3</t>
        </is>
      </c>
      <c r="T20" s="2" t="inlineStr">
        <is>
          <t xml:space="preserve">|
|
</t>
        </is>
      </c>
      <c r="U20" t="inlineStr">
        <is>
          <t>ein Rechtsgrundsatz, nach dem der eine Vertragspartner auf die berechtigten Interessen des anderen Rücksicht nehmen muss, er seine Rechte redlich ausübt</t>
        </is>
      </c>
      <c r="V20" s="2" t="inlineStr">
        <is>
          <t>καλόπιστα|
καλή τη πίστει</t>
        </is>
      </c>
      <c r="W20" s="2" t="inlineStr">
        <is>
          <t>3|
3</t>
        </is>
      </c>
      <c r="X20" s="2" t="inlineStr">
        <is>
          <t xml:space="preserve">|
</t>
        </is>
      </c>
      <c r="Y20" t="inlineStr">
        <is>
          <t>χωρίς πρόθεση, δόλο ή επίγνωση τυχόν παρατυπιών κατά την εκτέλεση κάποιας πράξης</t>
        </is>
      </c>
      <c r="Z20" s="2" t="inlineStr">
        <is>
          <t>in good faith|
bona fide</t>
        </is>
      </c>
      <c r="AA20" s="2" t="inlineStr">
        <is>
          <t>3|
3</t>
        </is>
      </c>
      <c r="AB20" s="2" t="inlineStr">
        <is>
          <t xml:space="preserve">|
</t>
        </is>
      </c>
      <c r="AC20" t="inlineStr">
        <is>
          <t>honestly, without fraud, collusion or participation in wrongdoing</t>
        </is>
      </c>
      <c r="AD20" s="2" t="inlineStr">
        <is>
          <t>de buena fe</t>
        </is>
      </c>
      <c r="AE20" s="2" t="inlineStr">
        <is>
          <t>3</t>
        </is>
      </c>
      <c r="AF20" s="2" t="inlineStr">
        <is>
          <t/>
        </is>
      </c>
      <c r="AG20" t="inlineStr">
        <is>
          <t>[Con] rectitud, honradez, hombría de bien, buen proceder.&lt;br&gt;Modo sincero y justo con que en los contratos procede uno, sin tratar de engañar a la persona con quien los celebra.&lt;br&gt;En materia de obligaciones, la &lt;i&gt;bona fides&lt;/i&gt; se integra por la ausencia de dolo o engaño al contratar o al establecer el vínculo obligatorio, por el mantenimiento de la palabra ofrecida, por el cumplimiento de lo expresado y de sus naturales consecuencias.</t>
        </is>
      </c>
      <c r="AH20" s="2" t="inlineStr">
        <is>
          <t>heas usus</t>
        </is>
      </c>
      <c r="AI20" s="2" t="inlineStr">
        <is>
          <t>3</t>
        </is>
      </c>
      <c r="AJ20" s="2" t="inlineStr">
        <is>
          <t/>
        </is>
      </c>
      <c r="AK20" t="inlineStr">
        <is>
          <t/>
        </is>
      </c>
      <c r="AL20" s="2" t="inlineStr">
        <is>
          <t>vilpittömässä mielessä|
hyvässä uskossa</t>
        </is>
      </c>
      <c r="AM20" s="2" t="inlineStr">
        <is>
          <t>3|
3</t>
        </is>
      </c>
      <c r="AN20" s="2" t="inlineStr">
        <is>
          <t xml:space="preserve">|
</t>
        </is>
      </c>
      <c r="AO20" t="inlineStr">
        <is>
          <t/>
        </is>
      </c>
      <c r="AP20" s="2" t="inlineStr">
        <is>
          <t>de bonne foi</t>
        </is>
      </c>
      <c r="AQ20" s="2" t="inlineStr">
        <is>
          <t>3</t>
        </is>
      </c>
      <c r="AR20" s="2" t="inlineStr">
        <is>
          <t/>
        </is>
      </c>
      <c r="AS20" t="inlineStr">
        <is>
          <t>principe général selon lequel une personne ou une entité pense se trouver dans une situation conforme au droit et agir sans léser les droits d'autrui</t>
        </is>
      </c>
      <c r="AT20" s="2" t="inlineStr">
        <is>
          <t>de mheon macánta</t>
        </is>
      </c>
      <c r="AU20" s="2" t="inlineStr">
        <is>
          <t>4</t>
        </is>
      </c>
      <c r="AV20" s="2" t="inlineStr">
        <is>
          <t/>
        </is>
      </c>
      <c r="AW20" t="inlineStr">
        <is>
          <t/>
        </is>
      </c>
      <c r="AX20" s="2" t="inlineStr">
        <is>
          <t>u dobroj vjeri</t>
        </is>
      </c>
      <c r="AY20" s="2" t="inlineStr">
        <is>
          <t>3</t>
        </is>
      </c>
      <c r="AZ20" s="2" t="inlineStr">
        <is>
          <t/>
        </is>
      </c>
      <c r="BA20" t="inlineStr">
        <is>
          <t/>
        </is>
      </c>
      <c r="BB20" s="2" t="inlineStr">
        <is>
          <t>jóhiszeműen</t>
        </is>
      </c>
      <c r="BC20" s="2" t="inlineStr">
        <is>
          <t>3</t>
        </is>
      </c>
      <c r="BD20" s="2" t="inlineStr">
        <is>
          <t/>
        </is>
      </c>
      <c r="BE20" t="inlineStr">
        <is>
          <t>azzal a tudattal, hogy arra, amit teszünk, jogosítva vagyunk; hogy az igénybe vett jog bennünket valósággal megillet</t>
        </is>
      </c>
      <c r="BF20" s="2" t="inlineStr">
        <is>
          <t>in buona fede</t>
        </is>
      </c>
      <c r="BG20" s="2" t="inlineStr">
        <is>
          <t>3</t>
        </is>
      </c>
      <c r="BH20" s="2" t="inlineStr">
        <is>
          <t/>
        </is>
      </c>
      <c r="BI20" t="inlineStr">
        <is>
          <t>un canone fondamentale di correttezza che guida e ispira la condotta delle parti coinvolte in un rapporto di obbligazione reciproca</t>
        </is>
      </c>
      <c r="BJ20" s="2" t="inlineStr">
        <is>
          <t>sąžiningai|
gera valia|
&lt;i&gt;bona fide&lt;/i&gt;</t>
        </is>
      </c>
      <c r="BK20" s="2" t="inlineStr">
        <is>
          <t>3|
3|
3</t>
        </is>
      </c>
      <c r="BL20" s="2" t="inlineStr">
        <is>
          <t xml:space="preserve">|
|
</t>
        </is>
      </c>
      <c r="BM20" t="inlineStr">
        <is>
          <t>sąžiningai, nesukčiaujant, nesusimokius ir nesielgiant neteisėtai</t>
        </is>
      </c>
      <c r="BN20" s="2" t="inlineStr">
        <is>
          <t>pēc labas ticības|
godprātīgi</t>
        </is>
      </c>
      <c r="BO20" s="2" t="inlineStr">
        <is>
          <t>2|
3</t>
        </is>
      </c>
      <c r="BP20" s="2" t="inlineStr">
        <is>
          <t xml:space="preserve">|
</t>
        </is>
      </c>
      <c r="BQ20" t="inlineStr">
        <is>
          <t>princips, kura pamatā ir atziņa, ka tiesību izlietošanā un pienākumu
izpildē katram subjektam ir jāievēro noteiktas ētikas robežas, kuru pārkāpšanas gadījumā viņš nebauda tiesisku aizsardzību</t>
        </is>
      </c>
      <c r="BR20" s="2" t="inlineStr">
        <is>
          <t>bona fide</t>
        </is>
      </c>
      <c r="BS20" s="2" t="inlineStr">
        <is>
          <t>3</t>
        </is>
      </c>
      <c r="BT20" s="2" t="inlineStr">
        <is>
          <t/>
        </is>
      </c>
      <c r="BU20" t="inlineStr">
        <is>
          <t>intenzjoni onesta</t>
        </is>
      </c>
      <c r="BV20" s="2" t="inlineStr">
        <is>
          <t>te goeder trouw|
bonafide</t>
        </is>
      </c>
      <c r="BW20" s="2" t="inlineStr">
        <is>
          <t>3|
3</t>
        </is>
      </c>
      <c r="BX20" s="2" t="inlineStr">
        <is>
          <t xml:space="preserve">|
</t>
        </is>
      </c>
      <c r="BY20" t="inlineStr">
        <is>
          <t>beginsel dat vereist dat partijen hun verplichtingen op grond van het verdrag nakomen op de wijze zoals het hun ten tijde van het sluiten van het verdrag gezamenlijk voor ogen stond, waarbij het erom gaat dat partijen niet alleen handelen naar de letter, maar ook en vooral in de geest van de door hen gemaakte afspraken</t>
        </is>
      </c>
      <c r="BZ20" s="2" t="inlineStr">
        <is>
          <t>w dobrej wierze</t>
        </is>
      </c>
      <c r="CA20" s="2" t="inlineStr">
        <is>
          <t>3</t>
        </is>
      </c>
      <c r="CB20" s="2" t="inlineStr">
        <is>
          <t/>
        </is>
      </c>
      <c r="CC20" t="inlineStr">
        <is>
          <t/>
        </is>
      </c>
      <c r="CD20" s="2" t="inlineStr">
        <is>
          <t>de boa-fé</t>
        </is>
      </c>
      <c r="CE20" s="2" t="inlineStr">
        <is>
          <t>4</t>
        </is>
      </c>
      <c r="CF20" s="2" t="inlineStr">
        <is>
          <t/>
        </is>
      </c>
      <c r="CG20" t="inlineStr">
        <is>
          <t>Com espírito de lealdade no respeito do direito e de fidelidade aos compromissos assumidos, o que implica, &lt;i&gt;a contrario&lt;/i&gt;, a ausência de dissimulação e de dolo.</t>
        </is>
      </c>
      <c r="CH20" s="2" t="inlineStr">
        <is>
          <t>cu bună-credință</t>
        </is>
      </c>
      <c r="CI20" s="2" t="inlineStr">
        <is>
          <t>3</t>
        </is>
      </c>
      <c r="CJ20" s="2" t="inlineStr">
        <is>
          <t/>
        </is>
      </c>
      <c r="CK20" t="inlineStr">
        <is>
          <t/>
        </is>
      </c>
      <c r="CL20" s="2" t="inlineStr">
        <is>
          <t>dobromyseľne|
v dobrej viere</t>
        </is>
      </c>
      <c r="CM20" s="2" t="inlineStr">
        <is>
          <t>3|
3</t>
        </is>
      </c>
      <c r="CN20" s="2" t="inlineStr">
        <is>
          <t xml:space="preserve">preferred|
</t>
        </is>
      </c>
      <c r="CO20" t="inlineStr">
        <is>
          <t>princíp konať v dobrom úmysle, poctivo, s čistým svedomím, ktorý sa uplatňuje vo vnútroštátnom i medzinárodnom práve</t>
        </is>
      </c>
      <c r="CP20" s="2" t="inlineStr">
        <is>
          <t>v dobri veri|
dobronamerno|
v dobri veri in poštenju</t>
        </is>
      </c>
      <c r="CQ20" s="2" t="inlineStr">
        <is>
          <t>3|
3|
2</t>
        </is>
      </c>
      <c r="CR20" s="2" t="inlineStr">
        <is>
          <t xml:space="preserve">|
|
</t>
        </is>
      </c>
      <c r="CS20" t="inlineStr">
        <is>
          <t/>
        </is>
      </c>
      <c r="CT20" s="2" t="inlineStr">
        <is>
          <t>i god tro|
med ärligt uppsåt|
ärligt</t>
        </is>
      </c>
      <c r="CU20" s="2" t="inlineStr">
        <is>
          <t>3|
3|
3</t>
        </is>
      </c>
      <c r="CV20" s="2" t="inlineStr">
        <is>
          <t xml:space="preserve">|
|
</t>
        </is>
      </c>
      <c r="CW20" t="inlineStr">
        <is>
          <t/>
        </is>
      </c>
    </row>
    <row r="21">
      <c r="A21" s="1" t="str">
        <f>HYPERLINK("https://iate.europa.eu/entry/result/3627435/all", "3627435")</f>
        <v>3627435</v>
      </c>
      <c r="B21" t="inlineStr">
        <is>
          <t>FINANCE</t>
        </is>
      </c>
      <c r="C21" t="inlineStr">
        <is>
          <t>FINANCE|taxation</t>
        </is>
      </c>
      <c r="D21" t="inlineStr">
        <is>
          <t>yes</t>
        </is>
      </c>
      <c r="E21" t="inlineStr">
        <is>
          <t/>
        </is>
      </c>
      <c r="F21" t="inlineStr">
        <is>
          <t/>
        </is>
      </c>
      <c r="G21" t="inlineStr">
        <is>
          <t/>
        </is>
      </c>
      <c r="H21" t="inlineStr">
        <is>
          <t/>
        </is>
      </c>
      <c r="I21" t="inlineStr">
        <is>
          <t/>
        </is>
      </c>
      <c r="J21" t="inlineStr">
        <is>
          <t/>
        </is>
      </c>
      <c r="K21" t="inlineStr">
        <is>
          <t/>
        </is>
      </c>
      <c r="L21" t="inlineStr">
        <is>
          <t/>
        </is>
      </c>
      <c r="M21" t="inlineStr">
        <is>
          <t/>
        </is>
      </c>
      <c r="N21" t="inlineStr">
        <is>
          <t/>
        </is>
      </c>
      <c r="O21" t="inlineStr">
        <is>
          <t/>
        </is>
      </c>
      <c r="P21" t="inlineStr">
        <is>
          <t/>
        </is>
      </c>
      <c r="Q21" t="inlineStr">
        <is>
          <t/>
        </is>
      </c>
      <c r="R21" t="inlineStr">
        <is>
          <t/>
        </is>
      </c>
      <c r="S21" t="inlineStr">
        <is>
          <t/>
        </is>
      </c>
      <c r="T21" t="inlineStr">
        <is>
          <t/>
        </is>
      </c>
      <c r="U21" t="inlineStr">
        <is>
          <t/>
        </is>
      </c>
      <c r="V21" t="inlineStr">
        <is>
          <t/>
        </is>
      </c>
      <c r="W21" t="inlineStr">
        <is>
          <t/>
        </is>
      </c>
      <c r="X21" t="inlineStr">
        <is>
          <t/>
        </is>
      </c>
      <c r="Y21" t="inlineStr">
        <is>
          <t/>
        </is>
      </c>
      <c r="Z21" s="2" t="inlineStr">
        <is>
          <t>re-allocation of taxing rights</t>
        </is>
      </c>
      <c r="AA21" s="2" t="inlineStr">
        <is>
          <t>3</t>
        </is>
      </c>
      <c r="AB21" s="2" t="inlineStr">
        <is>
          <t/>
        </is>
      </c>
      <c r="AC21" t="inlineStr">
        <is>
          <t/>
        </is>
      </c>
      <c r="AD21" t="inlineStr">
        <is>
          <t/>
        </is>
      </c>
      <c r="AE21" t="inlineStr">
        <is>
          <t/>
        </is>
      </c>
      <c r="AF21" t="inlineStr">
        <is>
          <t/>
        </is>
      </c>
      <c r="AG21" t="inlineStr">
        <is>
          <t/>
        </is>
      </c>
      <c r="AH21" t="inlineStr">
        <is>
          <t/>
        </is>
      </c>
      <c r="AI21" t="inlineStr">
        <is>
          <t/>
        </is>
      </c>
      <c r="AJ21" t="inlineStr">
        <is>
          <t/>
        </is>
      </c>
      <c r="AK21" t="inlineStr">
        <is>
          <t/>
        </is>
      </c>
      <c r="AL21" t="inlineStr">
        <is>
          <t/>
        </is>
      </c>
      <c r="AM21" t="inlineStr">
        <is>
          <t/>
        </is>
      </c>
      <c r="AN21" t="inlineStr">
        <is>
          <t/>
        </is>
      </c>
      <c r="AO21" t="inlineStr">
        <is>
          <t/>
        </is>
      </c>
      <c r="AP21" t="inlineStr">
        <is>
          <t/>
        </is>
      </c>
      <c r="AQ21" t="inlineStr">
        <is>
          <t/>
        </is>
      </c>
      <c r="AR21" t="inlineStr">
        <is>
          <t/>
        </is>
      </c>
      <c r="AS21" t="inlineStr">
        <is>
          <t/>
        </is>
      </c>
      <c r="AT21" t="inlineStr">
        <is>
          <t/>
        </is>
      </c>
      <c r="AU21" t="inlineStr">
        <is>
          <t/>
        </is>
      </c>
      <c r="AV21" t="inlineStr">
        <is>
          <t/>
        </is>
      </c>
      <c r="AW21" t="inlineStr">
        <is>
          <t/>
        </is>
      </c>
      <c r="AX21" t="inlineStr">
        <is>
          <t/>
        </is>
      </c>
      <c r="AY21" t="inlineStr">
        <is>
          <t/>
        </is>
      </c>
      <c r="AZ21" t="inlineStr">
        <is>
          <t/>
        </is>
      </c>
      <c r="BA21" t="inlineStr">
        <is>
          <t/>
        </is>
      </c>
      <c r="BB21" t="inlineStr">
        <is>
          <t/>
        </is>
      </c>
      <c r="BC21" t="inlineStr">
        <is>
          <t/>
        </is>
      </c>
      <c r="BD21" t="inlineStr">
        <is>
          <t/>
        </is>
      </c>
      <c r="BE21" t="inlineStr">
        <is>
          <t/>
        </is>
      </c>
      <c r="BF21" t="inlineStr">
        <is>
          <t/>
        </is>
      </c>
      <c r="BG21" t="inlineStr">
        <is>
          <t/>
        </is>
      </c>
      <c r="BH21" t="inlineStr">
        <is>
          <t/>
        </is>
      </c>
      <c r="BI21" t="inlineStr">
        <is>
          <t/>
        </is>
      </c>
      <c r="BJ21" t="inlineStr">
        <is>
          <t/>
        </is>
      </c>
      <c r="BK21" t="inlineStr">
        <is>
          <t/>
        </is>
      </c>
      <c r="BL21" t="inlineStr">
        <is>
          <t/>
        </is>
      </c>
      <c r="BM21" t="inlineStr">
        <is>
          <t/>
        </is>
      </c>
      <c r="BN21" t="inlineStr">
        <is>
          <t/>
        </is>
      </c>
      <c r="BO21" t="inlineStr">
        <is>
          <t/>
        </is>
      </c>
      <c r="BP21" t="inlineStr">
        <is>
          <t/>
        </is>
      </c>
      <c r="BQ21" t="inlineStr">
        <is>
          <t/>
        </is>
      </c>
      <c r="BR21" t="inlineStr">
        <is>
          <t/>
        </is>
      </c>
      <c r="BS21" t="inlineStr">
        <is>
          <t/>
        </is>
      </c>
      <c r="BT21" t="inlineStr">
        <is>
          <t/>
        </is>
      </c>
      <c r="BU21" t="inlineStr">
        <is>
          <t/>
        </is>
      </c>
      <c r="BV21" t="inlineStr">
        <is>
          <t/>
        </is>
      </c>
      <c r="BW21" t="inlineStr">
        <is>
          <t/>
        </is>
      </c>
      <c r="BX21" t="inlineStr">
        <is>
          <t/>
        </is>
      </c>
      <c r="BY21" t="inlineStr">
        <is>
          <t/>
        </is>
      </c>
      <c r="BZ21" s="2" t="inlineStr">
        <is>
          <t>realokacja praw do opodatkowania</t>
        </is>
      </c>
      <c r="CA21" s="2" t="inlineStr">
        <is>
          <t>3</t>
        </is>
      </c>
      <c r="CB21" s="2" t="inlineStr">
        <is>
          <t/>
        </is>
      </c>
      <c r="CC21" t="inlineStr">
        <is>
          <t/>
        </is>
      </c>
      <c r="CD21" t="inlineStr">
        <is>
          <t/>
        </is>
      </c>
      <c r="CE21" t="inlineStr">
        <is>
          <t/>
        </is>
      </c>
      <c r="CF21" t="inlineStr">
        <is>
          <t/>
        </is>
      </c>
      <c r="CG21" t="inlineStr">
        <is>
          <t/>
        </is>
      </c>
      <c r="CH21" t="inlineStr">
        <is>
          <t/>
        </is>
      </c>
      <c r="CI21" t="inlineStr">
        <is>
          <t/>
        </is>
      </c>
      <c r="CJ21" t="inlineStr">
        <is>
          <t/>
        </is>
      </c>
      <c r="CK21" t="inlineStr">
        <is>
          <t/>
        </is>
      </c>
      <c r="CL21" t="inlineStr">
        <is>
          <t/>
        </is>
      </c>
      <c r="CM21" t="inlineStr">
        <is>
          <t/>
        </is>
      </c>
      <c r="CN21" t="inlineStr">
        <is>
          <t/>
        </is>
      </c>
      <c r="CO21" t="inlineStr">
        <is>
          <t/>
        </is>
      </c>
      <c r="CP21" t="inlineStr">
        <is>
          <t/>
        </is>
      </c>
      <c r="CQ21" t="inlineStr">
        <is>
          <t/>
        </is>
      </c>
      <c r="CR21" t="inlineStr">
        <is>
          <t/>
        </is>
      </c>
      <c r="CS21" t="inlineStr">
        <is>
          <t/>
        </is>
      </c>
      <c r="CT21" t="inlineStr">
        <is>
          <t/>
        </is>
      </c>
      <c r="CU21" t="inlineStr">
        <is>
          <t/>
        </is>
      </c>
      <c r="CV21" t="inlineStr">
        <is>
          <t/>
        </is>
      </c>
      <c r="CW21" t="inlineStr">
        <is>
          <t/>
        </is>
      </c>
    </row>
    <row r="22">
      <c r="A22" s="1" t="str">
        <f>HYPERLINK("https://iate.europa.eu/entry/result/3527118/all", "3527118")</f>
        <v>3527118</v>
      </c>
      <c r="B22" t="inlineStr">
        <is>
          <t>LAW;EDUCATION AND COMMUNICATIONS</t>
        </is>
      </c>
      <c r="C22" t="inlineStr">
        <is>
          <t>LAW;EDUCATION AND COMMUNICATIONS|information technology and data processing;EDUCATION AND COMMUNICATIONS|communications|communications systems</t>
        </is>
      </c>
      <c r="D22" t="inlineStr">
        <is>
          <t>yes</t>
        </is>
      </c>
      <c r="E22" t="inlineStr">
        <is>
          <t/>
        </is>
      </c>
      <c r="F22" s="2" t="inlineStr">
        <is>
          <t>електронен сертификат</t>
        </is>
      </c>
      <c r="G22" s="2" t="inlineStr">
        <is>
          <t>4</t>
        </is>
      </c>
      <c r="H22" s="2" t="inlineStr">
        <is>
          <t/>
        </is>
      </c>
      <c r="I22" t="inlineStr">
        <is>
          <t>електронен файл, издаден от сертифициращ орган, който свързва публичен ключ със самоличност, и който се използва за следните цели: потвърждаване на принадлежността на даден публичен ключ на определено лице, установяване на идентичността на притежателя, проверяване на подписа от такова лице или криптиране на съобщение, адресирано до това лице</t>
        </is>
      </c>
      <c r="J22" s="2" t="inlineStr">
        <is>
          <t>elektronický certifikát|
digitální certifikát|
certifikát</t>
        </is>
      </c>
      <c r="K22" s="2" t="inlineStr">
        <is>
          <t>3|
3|
3</t>
        </is>
      </c>
      <c r="L22" s="2" t="inlineStr">
        <is>
          <t xml:space="preserve">|
|
</t>
        </is>
      </c>
      <c r="M22" t="inlineStr">
        <is>
          <t>elektronický soubor vydaný certifikačními orgány, který spojuje veřejný klíč s určitou totožností a který se používá k následujícím účelům: k ověření, že veřejný klíč patří určité osobě, k ověření totožnosti držitele, ke kontrole podpisu této osoby či k šifrování zpráv adresovaných této osobě</t>
        </is>
      </c>
      <c r="N22" s="2" t="inlineStr">
        <is>
          <t>elektronisk certifikat|
certifikat|
digitalt certifikat</t>
        </is>
      </c>
      <c r="O22" s="2" t="inlineStr">
        <is>
          <t>3|
3|
3</t>
        </is>
      </c>
      <c r="P22" s="2" t="inlineStr">
        <is>
          <t xml:space="preserve">|
|
</t>
        </is>
      </c>
      <c r="Q22" t="inlineStr">
        <is>
          <t>elektronisk fil, udstedt af certificeringsmyndighederne, der knytter en identitet til en offentlig nøgle, og som anvendes til følgende: at kontrollere, at en offentlig nøgle tilhører en person, bekræfte indehaverens identitet, kontrollere en underskrift fra denne person eller til at kryptere en meddelelse adresseret til denne</t>
        </is>
      </c>
      <c r="R22" s="2" t="inlineStr">
        <is>
          <t>digitales Zertifikat|
elektronisches Zertifikat|
Zertifikat</t>
        </is>
      </c>
      <c r="S22" s="2" t="inlineStr">
        <is>
          <t>3|
3|
3</t>
        </is>
      </c>
      <c r="T22" s="2" t="inlineStr">
        <is>
          <t xml:space="preserve">|
|
</t>
        </is>
      </c>
      <c r="U22" t="inlineStr">
        <is>
          <t>von den Zertifizierungsstellen ausgestellte elektronische Datei, die einen Public Key mit einer Identität verbindet und die für die folgenden Zwecke verwendet wird: zur Überprüfung, dass ein Public Key zu einer bestimmten Person gehört, zur Authentifizierung des Inhabers, zur Überprüfung einer Signatur dieser Person oder zur Entschlüsselung einer an diese Person gerichtete Nachricht</t>
        </is>
      </c>
      <c r="V22" s="2" t="inlineStr">
        <is>
          <t>ηλεκτρονικό πιστοποιητικό|
πιστοποιητικό|
ψηφιακό πιστοποιητικό</t>
        </is>
      </c>
      <c r="W22" s="2" t="inlineStr">
        <is>
          <t>3|
3|
3</t>
        </is>
      </c>
      <c r="X22" s="2" t="inlineStr">
        <is>
          <t xml:space="preserve">|
|
</t>
        </is>
      </c>
      <c r="Y22" t="inlineStr">
        <is>
          <t>ηλεκτρονικό αρχείο, εκδιδόμενο από τις αρχές πιστοποίησης, το οποίο συνδέει μια δημόσια κλείδα με ορισμένη ταυτότητα και χρησιμοποιείται προκειμένου να επαληθευθεί ότι η δημόσια κλείδα ανήκει σε συγκεκριμένο πρόσωπο, να πιστοποιηθεί ο κάτοχος, να ελεγχθεί η υπογραφή του συγκεκριμένου προσώπου ή να κρυπτογραφηθεί μήνυμα που απευθύνεται στο πρόσωπο αυτό.</t>
        </is>
      </c>
      <c r="Z22" s="2" t="inlineStr">
        <is>
          <t>electronic certificate|
digital certificate|
certificate</t>
        </is>
      </c>
      <c r="AA22" s="2" t="inlineStr">
        <is>
          <t>3|
3|
3</t>
        </is>
      </c>
      <c r="AB22" s="2" t="inlineStr">
        <is>
          <t xml:space="preserve">|
|
</t>
        </is>
      </c>
      <c r="AC22" t="inlineStr">
        <is>
          <t>electronic file, issued by the certification authorities, that binds a &lt;a href="https://iate.europa.eu/entry/result/1484716/en" target="_blank"&gt;public key&lt;/a&gt; with an identity and which is used for the following: to verify that a public key belongs to an individual, to authenticate the holder, to check a signature from this individual or to encrypt a message addressed to this individual</t>
        </is>
      </c>
      <c r="AD22" s="2" t="inlineStr">
        <is>
          <t>certificado electrónico|
certificado digital|
certificado</t>
        </is>
      </c>
      <c r="AE22" s="2" t="inlineStr">
        <is>
          <t>3|
3|
3</t>
        </is>
      </c>
      <c r="AF22" s="2" t="inlineStr">
        <is>
          <t xml:space="preserve">|
|
</t>
        </is>
      </c>
      <c r="AG22" t="inlineStr">
        <is>
          <t>Fichero electrónico expedido por las autoridades certificadoras &lt;a href="/entry/result/897783/all" id="ENTRY_TO_ENTRY_CONVERTER" target="_blank"&gt;IATE:897783&lt;/a&gt; que vincula una clave pública &lt;a href="/entry/result/1484716/all" id="ENTRY_TO_ENTRY_CONVERTER" target="_blank"&gt;IATE:1484716&lt;/a&gt; a una identidad y se usa para: verificar que una clave pública pertenece a un individuo; autenticar la identidad del titular; comprobar una firma de este individuo, o cifrar un mensaje a él dirigido. Los certificados se mantienen en dispositivos materiales como tarjetas inteligentes o barras de USB, y las referencias a los certificados incluyen estos dispositivos materiales.</t>
        </is>
      </c>
      <c r="AH22" s="2" t="inlineStr">
        <is>
          <t>elektrooniline sertifikaat|
sertifikaat|
digitaalne sertifikaat|
digisertifikaat</t>
        </is>
      </c>
      <c r="AI22" s="2" t="inlineStr">
        <is>
          <t>3|
3|
3|
3</t>
        </is>
      </c>
      <c r="AJ22" s="2" t="inlineStr">
        <is>
          <t xml:space="preserve">|
|
|
</t>
        </is>
      </c>
      <c r="AK22" t="inlineStr">
        <is>
          <t>sertifitseerimisasutuste poolt väljastatud elektrooniline andmefail, mis seob avaliku võtme isikuga ning mida kasutatakse järgmiseks otstarbeks: avaliku võtme asjaomasele isikule kuuluvuse kontrollimiseks; omaniku isiku tuvastamiseks; isiku allkirja kontrollimiseks või isikule adresseeritud sõnumi krüpteerimiseks</t>
        </is>
      </c>
      <c r="AL22" s="2" t="inlineStr">
        <is>
          <t>sähköinen varmenne|
varmenne|
digitaalinen varmenne</t>
        </is>
      </c>
      <c r="AM22" s="2" t="inlineStr">
        <is>
          <t>3|
3|
3</t>
        </is>
      </c>
      <c r="AN22" s="2" t="inlineStr">
        <is>
          <t xml:space="preserve">|
|
</t>
        </is>
      </c>
      <c r="AO22" t="inlineStr">
        <is>
          <t>Varmentajan antama sähköinen tiedosto, joka yhdistää julkisen avaimen tiettyyn henkilöllisyyteen ja jota käytetään varmentamaan julkisen avaimen kuuluminen tietylle yksilölle, tunnistamaan varmenteen haltija, tarkastamaan kyseisen yksilön allekirjoitus tai salaamaan kyseiselle yksilölle osoitettu sanoma.</t>
        </is>
      </c>
      <c r="AP22" s="2" t="inlineStr">
        <is>
          <t>certificat électronique|
certificat|
certificat numérique</t>
        </is>
      </c>
      <c r="AQ22" s="2" t="inlineStr">
        <is>
          <t>3|
3|
3</t>
        </is>
      </c>
      <c r="AR22" s="2" t="inlineStr">
        <is>
          <t xml:space="preserve">|
|
</t>
        </is>
      </c>
      <c r="AS22" t="inlineStr">
        <is>
          <t>dossier électronique, créé par les autorités de certification, qui associe une clé publique à une identité, et est utilisé pour ce qui suit: la vérification qu’une clé publique appartient à une personne individualisée, l’authentification du détenteur, le contrôle de la signature provenant de cette personne ou l’encryptage d’un message adressé à cette personne</t>
        </is>
      </c>
      <c r="AT22" s="2" t="inlineStr">
        <is>
          <t>deimhniú digiteach</t>
        </is>
      </c>
      <c r="AU22" s="2" t="inlineStr">
        <is>
          <t>3</t>
        </is>
      </c>
      <c r="AV22" s="2" t="inlineStr">
        <is>
          <t/>
        </is>
      </c>
      <c r="AW22" t="inlineStr">
        <is>
          <t/>
        </is>
      </c>
      <c r="AX22" s="2" t="inlineStr">
        <is>
          <t>elektronički certifikat|
digitalni certifikat|
certifikat</t>
        </is>
      </c>
      <c r="AY22" s="2" t="inlineStr">
        <is>
          <t>3|
3|
3</t>
        </is>
      </c>
      <c r="AZ22" s="2" t="inlineStr">
        <is>
          <t xml:space="preserve">|
|
</t>
        </is>
      </c>
      <c r="BA22" t="inlineStr">
        <is>
          <t>elektronička datoteka, koju su izdala tijela za certificiranje, koja povezuje javni ključ s identitetom i koja se upotrebljava za sljedeće: provjeru pripada li javni ključ pojedincu, provjeru imatelja, provjeru potpisa tog pojedinca ili enkripciju poruke naslovljene na tog pojedinca</t>
        </is>
      </c>
      <c r="BB22" s="2" t="inlineStr">
        <is>
          <t>elektronikus tanúsítvány|
digitális tanúsítvány|
tanúsítvány</t>
        </is>
      </c>
      <c r="BC22" s="2" t="inlineStr">
        <is>
          <t>4|
3|
4</t>
        </is>
      </c>
      <c r="BD22" s="2" t="inlineStr">
        <is>
          <t xml:space="preserve">|
|
</t>
        </is>
      </c>
      <c r="BE22" t="inlineStr">
        <is>
          <t>a tanúsító hatóság által kibocsátott olyan elektronikus fájl, amely a nyilvános kulcsot egy identitással kapcsolja össze, és amelyet a következők céljából használnak: annak ellenőrzése, hogy a nyilvános kulcs valamely személyhez tartozik, a tulajdonos hitelesítése, az e személytől származó aláírás ellenőrzése vagy az e személyhez címzett üzenet titkosítása</t>
        </is>
      </c>
      <c r="BF22" s="2" t="inlineStr">
        <is>
          <t>certificato elettronico|
certificato|
certificato digitale</t>
        </is>
      </c>
      <c r="BG22" s="2" t="inlineStr">
        <is>
          <t>3|
3|
3</t>
        </is>
      </c>
      <c r="BH22" s="2" t="inlineStr">
        <is>
          <t xml:space="preserve">|
|
</t>
        </is>
      </c>
      <c r="BI22" t="inlineStr">
        <is>
          <t>attestato elettronico che collega al certificato i dati di convalida di una firma elettronica o di un sigillo elettronico di una persona fisica o giuridica, rispettivamente, e conferma i dati di detta persona</t>
        </is>
      </c>
      <c r="BJ22" s="2" t="inlineStr">
        <is>
          <t>elektroninis sertifikatas|
skaitmeninis sertifikatas</t>
        </is>
      </c>
      <c r="BK22" s="2" t="inlineStr">
        <is>
          <t>3|
3</t>
        </is>
      </c>
      <c r="BL22" s="2" t="inlineStr">
        <is>
          <t xml:space="preserve">|
</t>
        </is>
      </c>
      <c r="BM22" t="inlineStr">
        <is>
          <t>sertifikavimo įstaigų išduota elektroninė byla, kuri susieja viešąjį raktą su asmeniu ir kuri naudojama šiems tikslams: paliudyti, kad viešasis raktas priklauso asmeniui, patvirtinti turėtojo tapatybę, patikrinti to asmens parašą arba užkoduoti tam asmeniui skirtą pranešimą</t>
        </is>
      </c>
      <c r="BN22" s="2" t="inlineStr">
        <is>
          <t>elektroniskais sertifikāts|
digitālais sertifikāts</t>
        </is>
      </c>
      <c r="BO22" s="2" t="inlineStr">
        <is>
          <t>3|
3</t>
        </is>
      </c>
      <c r="BP22" s="2" t="inlineStr">
        <is>
          <t xml:space="preserve">|
</t>
        </is>
      </c>
      <c r="BQ22" t="inlineStr">
        <is>
          <t>sertificēšanas iestāžu izsniegta elektroniska datne, kas sasaista publisko atslēgu ar identifikācijas datiem un ko izmanto, lai pārbaudītu, vai publiskā atslēga pieder personai, autentificētu turētāju, pārbaudītu šīs personas parakstu vai šifrētu šai personai adresētu ziņojumu</t>
        </is>
      </c>
      <c r="BR22" s="2" t="inlineStr">
        <is>
          <t>ċertifikat|
ċertifikat elettroniku</t>
        </is>
      </c>
      <c r="BS22" s="2" t="inlineStr">
        <is>
          <t>3|
3</t>
        </is>
      </c>
      <c r="BT22" s="2" t="inlineStr">
        <is>
          <t xml:space="preserve">|
</t>
        </is>
      </c>
      <c r="BU22" t="inlineStr">
        <is>
          <t>attestazzjoni elettronika li tikkollega firma elettronika jew dejta ta’ validazzjoni ta’ siġill ta’ persuna fiżika jew ġuridika rispettivament maċ-ċertifikat u tikkonferma dik id-dejta dwar dik il-persuna</t>
        </is>
      </c>
      <c r="BV22" s="2" t="inlineStr">
        <is>
          <t>elektronisch certificaat|
certificaat|
digitaal certificaat</t>
        </is>
      </c>
      <c r="BW22" s="2" t="inlineStr">
        <is>
          <t>3|
3|
3</t>
        </is>
      </c>
      <c r="BX22" s="2" t="inlineStr">
        <is>
          <t xml:space="preserve">|
|
</t>
        </is>
      </c>
      <c r="BY22" t="inlineStr">
        <is>
          <t>door de certificeringsautoriteiten uitgegeven elektronisch bestand dat een &lt;a href="https://iate.europa.eu/entry/result/1484716/nl" target="_blank"&gt;openbare sleutel&lt;/a&gt; verbindt aan een identiteit en voor de volgende doeleinden wordt gebruikt: om te verifiëren dat een openbare sleutel aan een individu toebehoort, voor het authentiseren van de houder, om een handtekening van dit individu te controleren of een aan dit individu gericht bericht te versleutelen</t>
        </is>
      </c>
      <c r="BZ22" s="2" t="inlineStr">
        <is>
          <t>certyfikat elektroniczny|
certyfikat|
certyfikat cyfrowy</t>
        </is>
      </c>
      <c r="CA22" s="2" t="inlineStr">
        <is>
          <t>3|
3|
3</t>
        </is>
      </c>
      <c r="CB22" s="2" t="inlineStr">
        <is>
          <t xml:space="preserve">|
|
</t>
        </is>
      </c>
      <c r="CC22" t="inlineStr">
        <is>
          <t>elektroniczny dokument potwierdzający własność klucza publicznego, zawierający informacje dotyczące klucza, informacje dotyczące tożsamości jego właściciela oraz podpis cyfrowy podmiotu, który zweryfikował poprawność zawartości certyfikatu</t>
        </is>
      </c>
      <c r="CD22" s="2" t="inlineStr">
        <is>
          <t>certificado eletrónico|
certificado|
certificado digital</t>
        </is>
      </c>
      <c r="CE22" s="2" t="inlineStr">
        <is>
          <t>3|
3|
1</t>
        </is>
      </c>
      <c r="CF22" s="2" t="inlineStr">
        <is>
          <t xml:space="preserve">|
|
</t>
        </is>
      </c>
      <c r="CG22" t="inlineStr">
        <is>
          <t>Ficheiro eletrónico, emitido pelas autoridades certificadoras, que associa uma chave pública a uma determinada identificação e que é utilizado para o seguinte: verificar que a chave pública pertence a um determinado indivíduo, certificar a identidade do titular do certificado, verificar a assinatura deste ou encriptar uma mensagem que lhe seja endereçada.</t>
        </is>
      </c>
      <c r="CH22" s="2" t="inlineStr">
        <is>
          <t>certificat digital|
certificat</t>
        </is>
      </c>
      <c r="CI22" s="2" t="inlineStr">
        <is>
          <t>3|
3</t>
        </is>
      </c>
      <c r="CJ22" s="2" t="inlineStr">
        <is>
          <t xml:space="preserve">|
</t>
        </is>
      </c>
      <c r="CK22" t="inlineStr">
        <is>
          <t>- colecție de date în formă electronică ce atestă legătura dintre datele de verificare a semnăturii electronice și o persoană, confirmând identitatea acelei persoane 
&lt;p&gt;- structură de date care conţine cel puţin numele sau identificatorul unei autorităţi de certificare, identificatorul unui abonat, cheia sa publică, perioada de validitate, numărul serial şi cel asignat de către autoritatea de certificare&lt;br&gt;&lt;/p&gt;</t>
        </is>
      </c>
      <c r="CL22" s="2" t="inlineStr">
        <is>
          <t>elektronický certifikát|
certifikát|
digitálny certifikát</t>
        </is>
      </c>
      <c r="CM22" s="2" t="inlineStr">
        <is>
          <t>3|
3|
3</t>
        </is>
      </c>
      <c r="CN22" s="2" t="inlineStr">
        <is>
          <t xml:space="preserve">|
|
</t>
        </is>
      </c>
      <c r="CO22" t="inlineStr">
        <is>
          <t>elektronický dokument vydaný certifikačnou autoritou, ktorý spája verejný kľúč s identitou držiteľa certifikátu a používa sa na overenie, či verejný kľúč patrí držiteľovi certifikátu, autentifikáciu držiteľa certifikátu, kontrolu podpisu držiteľa certifikátu, zašifrovanie správy určenej držiteľovi certifikátu, overenie prístupových práv držiteľa certifikátu k elektronickým aplikáciám, systémom, platformám a službám</t>
        </is>
      </c>
      <c r="CP22" s="2" t="inlineStr">
        <is>
          <t>elektronsko potrdilo|
potrdilo|
digitalno potrdilo</t>
        </is>
      </c>
      <c r="CQ22" s="2" t="inlineStr">
        <is>
          <t>3|
3|
3</t>
        </is>
      </c>
      <c r="CR22" s="2" t="inlineStr">
        <is>
          <t xml:space="preserve">|
|
</t>
        </is>
      </c>
      <c r="CS22" t="inlineStr">
        <is>
          <t>elektronska datoteka, ki jo izdajo organi za potrjevanje in povezuje javni ključ z identiteto ter se uporablja za preverjanje, ali javni ključ pripada posamezniku, za preverjanje istovetnosti imetnika, podpisa tega posameznika ali za šifriranje sporočila, naslovljenega na tega posameznika</t>
        </is>
      </c>
      <c r="CT22" s="2" t="inlineStr">
        <is>
          <t>elektroniskt certifikat|
certifikat</t>
        </is>
      </c>
      <c r="CU22" s="2" t="inlineStr">
        <is>
          <t>3|
3</t>
        </is>
      </c>
      <c r="CV22" s="2" t="inlineStr">
        <is>
          <t xml:space="preserve">|
</t>
        </is>
      </c>
      <c r="CW22" t="inlineStr">
        <is>
          <t>en elektronisk fil, utfärdad av certifieringsmyndigheterna, som binder en publik nyckel till en identitet och som används för följande syften: att verifiera att en publik nyckel tillhör en fysisk person, att autentisera innehavaren, att kontrollera en signatur från denna fysiska person eller att kryptera ett meddelande som är adresserat till denna fysiska person</t>
        </is>
      </c>
    </row>
    <row r="23">
      <c r="A23" s="1" t="str">
        <f>HYPERLINK("https://iate.europa.eu/entry/result/799376/all", "799376")</f>
        <v>799376</v>
      </c>
      <c r="B23" t="inlineStr">
        <is>
          <t>INTERNATIONAL ORGANISATIONS;LAW;POLITICS;SOCIAL QUESTIONS</t>
        </is>
      </c>
      <c r="C23" t="inlineStr">
        <is>
          <t>INTERNATIONAL ORGANISATIONS|European organisations|European organisation|Council of Europe;LAW|criminal law|offence;POLITICS|executive power and public service|administrative law;SOCIAL QUESTIONS|health|pharmaceutical industry|pharmaceutical product|psychotropic substance;SOCIAL QUESTIONS|health|illness</t>
        </is>
      </c>
      <c r="D23" t="inlineStr">
        <is>
          <t>yes</t>
        </is>
      </c>
      <c r="E23" t="inlineStr">
        <is>
          <t/>
        </is>
      </c>
      <c r="F23" s="2" t="inlineStr">
        <is>
          <t>група „Помпиду“|
Група за международно сътрудничество по наркотиците и наркоманиите към Съвета на Европа</t>
        </is>
      </c>
      <c r="G23" s="2" t="inlineStr">
        <is>
          <t>3|
3</t>
        </is>
      </c>
      <c r="H23" s="2" t="inlineStr">
        <is>
          <t xml:space="preserve">|
</t>
        </is>
      </c>
      <c r="I23" t="inlineStr">
        <is>
          <t>платформа на &lt;a href="https://iate.europa.eu/entry/result/857218/bg" target="_blank"&gt;Съвета на Европа&lt;/a&gt; за сътрудничество в политиката по отношение на наркотиците</t>
        </is>
      </c>
      <c r="J23" s="2" t="inlineStr">
        <is>
          <t>skupina Pompidou|
Skupina Rady Evropy pro mezinárodní spolupráci v oblasti drog a závislostí</t>
        </is>
      </c>
      <c r="K23" s="2" t="inlineStr">
        <is>
          <t>3|
3</t>
        </is>
      </c>
      <c r="L23" s="2" t="inlineStr">
        <is>
          <t xml:space="preserve">|
</t>
        </is>
      </c>
      <c r="M23" t="inlineStr">
        <is>
          <t>platforma v rámci &lt;a href="https://iate.europa.eu/entry/result/857218/cs" target="_blank"&gt;Rady Evropy&lt;/a&gt;, která se zabývá
problematikou drog a jejímž posláním je přispívat v členských zemích k rozvoji
efektivní drogové politiky, založené na vědeckých důkazech</t>
        </is>
      </c>
      <c r="N23" s="2" t="inlineStr">
        <is>
          <t>Pompidougruppen</t>
        </is>
      </c>
      <c r="O23" s="2" t="inlineStr">
        <is>
          <t>3</t>
        </is>
      </c>
      <c r="P23" s="2" t="inlineStr">
        <is>
          <t/>
        </is>
      </c>
      <c r="Q23" t="inlineStr">
        <is>
          <t>samarbejdsgruppe under Europarådet på regeringsniveau, der blev dannet i 1971 på den franske præsident, Georges Pompidous, initiativ med det formål at udvikle en koordineret narkotikapolitik mellem medlemslandene</t>
        </is>
      </c>
      <c r="R23" s="2" t="inlineStr">
        <is>
          <t>Internationale Kooperationsgruppe des Europarates zu Drogen und Sucht|
Pompidou-Gruppe</t>
        </is>
      </c>
      <c r="S23" s="2" t="inlineStr">
        <is>
          <t>3|
2</t>
        </is>
      </c>
      <c r="T23" s="2" t="inlineStr">
        <is>
          <t xml:space="preserve">|
</t>
        </is>
      </c>
      <c r="U23" t="inlineStr">
        <is>
          <t>Plattform des Europarates für die europäische Zusammenarbeit im Bereich der Drogenpolitik</t>
        </is>
      </c>
      <c r="V23" s="2" t="inlineStr">
        <is>
          <t>διεθνής ομάδα συνεργασίας του Συμβουλίου της Ευρώπης για τα ναρκωτικά και τις τοξικομανίες|
ομάδα Pompidou</t>
        </is>
      </c>
      <c r="W23" s="2" t="inlineStr">
        <is>
          <t>3|
3</t>
        </is>
      </c>
      <c r="X23" s="2" t="inlineStr">
        <is>
          <t xml:space="preserve">|
</t>
        </is>
      </c>
      <c r="Y23" t="inlineStr">
        <is>
          <t>πλατφόρμα του &lt;a href="https://iate.europa.eu/entry/result/857218/all" target="_blank"&gt;Συμβουλίου της Ευρώπη&lt;/a&gt;ς για τη συνεργασία στο πλαίσιο της πολιτικής για τα ναρκωτικά</t>
        </is>
      </c>
      <c r="Z23" s="2" t="inlineStr">
        <is>
          <t>Pompidou Group|
Council of Europe International Cooperation Group on Drugs and Addiction|
Council of Europe International Co-operation Group on Drugs and Addictions|
Cooperation group to combat drug abuse and illicit trafficking in drugs|
Cooperation Group to Combat Drug Abuse and Illicit Drug Trafficking|
Partial Agreement Cooperation Group to Combat Drug Abuse and Illicit Trafficking in Drugs</t>
        </is>
      </c>
      <c r="AA23" s="2" t="inlineStr">
        <is>
          <t>3|
3|
3|
2|
1|
1</t>
        </is>
      </c>
      <c r="AB23" s="2" t="inlineStr">
        <is>
          <t xml:space="preserve">|
|
|
obsolete|
obsolete|
</t>
        </is>
      </c>
      <c r="AC23" t="inlineStr">
        <is>
          <t>&lt;a href="https://iate.europa.eu/entry/result/857218/en" target="_blank"&gt;Council of Europe&lt;/a&gt;’s drug policy cooperation platform</t>
        </is>
      </c>
      <c r="AD23" s="2" t="inlineStr">
        <is>
          <t>Grupo de Cooperación Internacional sobre Drogas y Adicciones del Consejo de Europa|
Grupo Pompidou</t>
        </is>
      </c>
      <c r="AE23" s="2" t="inlineStr">
        <is>
          <t>3|
3</t>
        </is>
      </c>
      <c r="AF23" s="2" t="inlineStr">
        <is>
          <t xml:space="preserve">|
</t>
        </is>
      </c>
      <c r="AG23" t="inlineStr">
        <is>
          <t>Foro multidisciplinar
del Consejo de Europa cuya finalidad es el intercambio de información y
opiniones, propiciando la cooperación gubernamental, con vistas a la reducción
de la oferta y de la demanda de drogas, al tratamiento de los problemas
derivados del consumo de drogas y a la solución de los efectos sociales negativos
de la toxicomanía.</t>
        </is>
      </c>
      <c r="AH23" s="2" t="inlineStr">
        <is>
          <t>Pompidou rühm|
Euroopa Nõukogu rahvusvaheline narkootikumide ja sõltuvuse koostöörühm</t>
        </is>
      </c>
      <c r="AI23" s="2" t="inlineStr">
        <is>
          <t>3|
3</t>
        </is>
      </c>
      <c r="AJ23" s="2" t="inlineStr">
        <is>
          <t xml:space="preserve">|
</t>
        </is>
      </c>
      <c r="AK23" t="inlineStr">
        <is>
          <t>Euroopa Nõukogu uimastipoliitika koostööplatvorm</t>
        </is>
      </c>
      <c r="AL23" s="2" t="inlineStr">
        <is>
          <t>huumausaineita ja riippuvuuksia käsittelevä Euroopan neuvoston kansainvälinen yhteistyöryhmä|
Pompidou-ryhmä</t>
        </is>
      </c>
      <c r="AM23" s="2" t="inlineStr">
        <is>
          <t>3|
3</t>
        </is>
      </c>
      <c r="AN23" s="2" t="inlineStr">
        <is>
          <t xml:space="preserve">|
</t>
        </is>
      </c>
      <c r="AO23" t="inlineStr">
        <is>
          <t/>
        </is>
      </c>
      <c r="AP23" s="2" t="inlineStr">
        <is>
          <t>Groupe de coopération internationale du Conseil de l'Europe sur les drogues et les addictions|
Groupe Pompidou</t>
        </is>
      </c>
      <c r="AQ23" s="2" t="inlineStr">
        <is>
          <t>3|
3</t>
        </is>
      </c>
      <c r="AR23" s="2" t="inlineStr">
        <is>
          <t xml:space="preserve">|
</t>
        </is>
      </c>
      <c r="AS23" t="inlineStr">
        <is>
          <t>plateforme de coopération sur les politiques en matière de drogues et d'addictions du &lt;a href="https://iate.europa.eu/entry/result/857218/fr" target="_blank"&gt;Conseil de l’Europe&lt;/a&gt;</t>
        </is>
      </c>
      <c r="AT23" s="2" t="inlineStr">
        <is>
          <t>Grúpa Comhair Idirnáisiúnta Chomhairle na hEorpa um Dhrugaí agus Andúil|
Grúpa Pompidou</t>
        </is>
      </c>
      <c r="AU23" s="2" t="inlineStr">
        <is>
          <t>3|
3</t>
        </is>
      </c>
      <c r="AV23" s="2" t="inlineStr">
        <is>
          <t xml:space="preserve">|
</t>
        </is>
      </c>
      <c r="AW23" t="inlineStr">
        <is>
          <t/>
        </is>
      </c>
      <c r="AX23" s="2" t="inlineStr">
        <is>
          <t>Skupina Vijeća Europe za međunarodnu suradnju u području droga i ovisnosti|
skupina Pompidou</t>
        </is>
      </c>
      <c r="AY23" s="2" t="inlineStr">
        <is>
          <t>3|
3</t>
        </is>
      </c>
      <c r="AZ23" s="2" t="inlineStr">
        <is>
          <t xml:space="preserve">|
</t>
        </is>
      </c>
      <c r="BA23" t="inlineStr">
        <is>
          <t>platforma Vijeća Europe za suradnju u području droga i ovisnosti</t>
        </is>
      </c>
      <c r="BB23" s="2" t="inlineStr">
        <is>
          <t>Pompidou Csoport|
az Európa Tanács kábítószerekkel és függőségekkel foglalkozó nemzetközi együttműködési csoportja</t>
        </is>
      </c>
      <c r="BC23" s="2" t="inlineStr">
        <is>
          <t>3|
3</t>
        </is>
      </c>
      <c r="BD23" s="2" t="inlineStr">
        <is>
          <t xml:space="preserve">|
</t>
        </is>
      </c>
      <c r="BE23" t="inlineStr">
        <is>
          <t>az &lt;a href="https://iate.europa.eu/entry/result/857218/hu" target="_blank"&gt;Európa Tanács&lt;/a&gt; drogpolitikával foglalkozó együttműködési platformja</t>
        </is>
      </c>
      <c r="BF23" s="2" t="inlineStr">
        <is>
          <t>gruppo Pompidou|
gruppo di cooperazione internazionale del Consiglio d'Europa sulle droghe e le dipendenze</t>
        </is>
      </c>
      <c r="BG23" s="2" t="inlineStr">
        <is>
          <t>3|
3</t>
        </is>
      </c>
      <c r="BH23" s="2" t="inlineStr">
        <is>
          <t xml:space="preserve">|
</t>
        </is>
      </c>
      <c r="BI23" t="inlineStr">
        <is>
          <t>gruppo istituito nel 1971 in seno al Consiglio d'Europa, su iniziativa dell'allora presidente della Repubblica francese Georges Pompidou: costituisce la più solida piattaforma di cooperazione politico strategica in materia di droghe e dipendenze rimanendo nell'ambito della promozione e della tutela dei diritti umani</t>
        </is>
      </c>
      <c r="BJ23" s="2" t="inlineStr">
        <is>
          <t>Pompidou grupė|
Europos Tarybos Tarptautinio bendradarbiavimo narkotikų ir priklausomybių klausimais grupė</t>
        </is>
      </c>
      <c r="BK23" s="2" t="inlineStr">
        <is>
          <t>3|
3</t>
        </is>
      </c>
      <c r="BL23" s="2" t="inlineStr">
        <is>
          <t xml:space="preserve">|
</t>
        </is>
      </c>
      <c r="BM23" t="inlineStr">
        <is>
          <t/>
        </is>
      </c>
      <c r="BN23" s="2" t="inlineStr">
        <is>
          <t>Eiropas Padomes Starptautiskā sadarbības grupa narkotiku un narkomānijas jautājumos|
Pompidū grupa</t>
        </is>
      </c>
      <c r="BO23" s="2" t="inlineStr">
        <is>
          <t>3|
3</t>
        </is>
      </c>
      <c r="BP23" s="2" t="inlineStr">
        <is>
          <t xml:space="preserve">|
</t>
        </is>
      </c>
      <c r="BQ23" t="inlineStr">
        <is>
          <t>1971. gadā izveidota grupa Eiropas Padomes ietvaros narkomānijas un narkotiku nelikumīgas tirdzniecības apkarošanas jautājumos</t>
        </is>
      </c>
      <c r="BR23" s="2" t="inlineStr">
        <is>
          <t>Grupp Pompidou|
Grupp ta' Kooperazzjoni Internazzjonali tal-Kunsill tal-Ewropa dwar id-Drogi u d-Dipendenza</t>
        </is>
      </c>
      <c r="BS23" s="2" t="inlineStr">
        <is>
          <t>3|
3</t>
        </is>
      </c>
      <c r="BT23" s="2" t="inlineStr">
        <is>
          <t xml:space="preserve">|
</t>
        </is>
      </c>
      <c r="BU23" t="inlineStr">
        <is>
          <t>pjattaforma ta' kooperazzjoni dwar il-politika dwar id-droga tal-&lt;a href="https://iate.europa.eu/entry/result/857218/all" target="_blank"&gt;Kunsill tal-Ewropa&lt;/a&gt;</t>
        </is>
      </c>
      <c r="BV23" s="2" t="inlineStr">
        <is>
          <t>Pompidou-groep|
Internationale Samenwerkingsgroep inzake drugs en verslaving van de Raad van Europa</t>
        </is>
      </c>
      <c r="BW23" s="2" t="inlineStr">
        <is>
          <t>3|
3</t>
        </is>
      </c>
      <c r="BX23" s="2" t="inlineStr">
        <is>
          <t>|
proposed</t>
        </is>
      </c>
      <c r="BY23" t="inlineStr">
        <is>
          <t>samenwerkingsplatform van de &lt;a href="https://iate.europa.eu/entry/result/857218/nl" target="_blank"&gt;Raad van Europa&lt;/a&gt; op het gebied van drugsbeleid</t>
        </is>
      </c>
      <c r="BZ23" s="2" t="inlineStr">
        <is>
          <t>Grupa ds. Współpracy na rzecz Zwalczania Nadużywania Narkotyków i Nielegalnego Handlu Narkotykami|
Grupa Pompidou</t>
        </is>
      </c>
      <c r="CA23" s="2" t="inlineStr">
        <is>
          <t>3|
3</t>
        </is>
      </c>
      <c r="CB23" s="2" t="inlineStr">
        <is>
          <t xml:space="preserve">|
</t>
        </is>
      </c>
      <c r="CC23" t="inlineStr">
        <is>
          <t>grupa, która powstała w 1971 r. w celu rozwoju efektywnej polityki dotyczącej problemu nadużywania oraz przemytu narkotyków na terenie Europy; od 1980 r. grupa działa w ramach Rady Europy</t>
        </is>
      </c>
      <c r="CD23" s="2" t="inlineStr">
        <is>
          <t>Grupo de cooperação para a luta contra o abuso e o tráfico ilícito de drogas (Grupo Pompidou)</t>
        </is>
      </c>
      <c r="CE23" s="2" t="inlineStr">
        <is>
          <t>2</t>
        </is>
      </c>
      <c r="CF23" s="2" t="inlineStr">
        <is>
          <t/>
        </is>
      </c>
      <c r="CG23" t="inlineStr">
        <is>
          <t>Grupo criado em 1971 por iniciativa de Georges Pompidou e integrado no Conselho da Europa em 1980.</t>
        </is>
      </c>
      <c r="CH23" s="2" t="inlineStr">
        <is>
          <t>Grupul de Cooperare Internațională al Consiliului Europei în domeniul drogurilor și al adicțiilor|
Grupul Pompidou</t>
        </is>
      </c>
      <c r="CI23" s="2" t="inlineStr">
        <is>
          <t>3|
3</t>
        </is>
      </c>
      <c r="CJ23" s="2" t="inlineStr">
        <is>
          <t xml:space="preserve">|
</t>
        </is>
      </c>
      <c r="CK23" t="inlineStr">
        <is>
          <t>organizație interguvernamentală vizând cooperarea multidisciplinară în ceea ce privește dezvoltarea politicilor în materie de droguri și dependențe, funcționând sub egida &lt;a href="https://iate.europa.eu/entry/result/857218/ro" target="_blank"&gt;Consiliului Europei&lt;/a&gt;</t>
        </is>
      </c>
      <c r="CL23" s="2" t="inlineStr">
        <is>
          <t>skupina Rady Európy pre medzinárodnú spoluprácu v oblasti drog a závislostí|
skupina Pompidou</t>
        </is>
      </c>
      <c r="CM23" s="2" t="inlineStr">
        <is>
          <t>3|
3</t>
        </is>
      </c>
      <c r="CN23" s="2" t="inlineStr">
        <is>
          <t xml:space="preserve">|
</t>
        </is>
      </c>
      <c r="CO23" t="inlineStr">
        <is>
          <t>multidisciplinárne fórum, kde na ministerskej úrovni prebieha spolupráca zameraná na boj proti zneužívaniu drog a nedovolenému obchodovaniu s nimi</t>
        </is>
      </c>
      <c r="CP23" s="2" t="inlineStr">
        <is>
          <t>Pompidoujeva skupina|
Skupina Pompidou|
Skupina Sveta Evrope za mednarodno sodelovanje na področju drog in zasvojenosti</t>
        </is>
      </c>
      <c r="CQ23" s="2" t="inlineStr">
        <is>
          <t>3|
3|
3</t>
        </is>
      </c>
      <c r="CR23" s="2" t="inlineStr">
        <is>
          <t xml:space="preserve">|
|
</t>
        </is>
      </c>
      <c r="CS23" t="inlineStr">
        <is>
          <t>skupina za sodelovanje pri reševanju problematike mamil, ki deluje v okviru &lt;a href="https://iate.europa.eu/entry/result/857218/sl" target="_blank"&gt;Sveta Evrope&lt;/a&gt;</t>
        </is>
      </c>
      <c r="CT23" s="2" t="inlineStr">
        <is>
          <t>Europarådets internationella samarbetsgrupp om narkotika och missbruk|
Pompidougruppen</t>
        </is>
      </c>
      <c r="CU23" s="2" t="inlineStr">
        <is>
          <t>3|
3</t>
        </is>
      </c>
      <c r="CV23" s="2" t="inlineStr">
        <is>
          <t xml:space="preserve">|
</t>
        </is>
      </c>
      <c r="CW23" t="inlineStr">
        <is>
          <t>&lt;a href="https://iate.europa.eu/entry/result/857218/sv" target="_blank"&gt;Europarådets&lt;/a&gt; plattform för samarbete i frågor som rör narkotika och missbruk</t>
        </is>
      </c>
    </row>
    <row r="24">
      <c r="A24" s="1" t="str">
        <f>HYPERLINK("https://iate.europa.eu/entry/result/3590080/all", "3590080")</f>
        <v>3590080</v>
      </c>
      <c r="B24" t="inlineStr">
        <is>
          <t>EUROPEAN UNION;ECONOMICS</t>
        </is>
      </c>
      <c r="C24" t="inlineStr">
        <is>
          <t>EUROPEAN UNION|EU finance|EU financing|EU financial instrument;ECONOMICS|economic conditions|economic cycle|economic recovery;EUROPEAN UNION|European construction|enlargement of the Union|European Union membership</t>
        </is>
      </c>
      <c r="D24" t="inlineStr">
        <is>
          <t>yes</t>
        </is>
      </c>
      <c r="E24" t="inlineStr">
        <is>
          <t/>
        </is>
      </c>
      <c r="F24" s="2" t="inlineStr">
        <is>
          <t>национален план за възстановяване и устойчивост|
план за възстановяване и устойчивост</t>
        </is>
      </c>
      <c r="G24" s="2" t="inlineStr">
        <is>
          <t>3|
3</t>
        </is>
      </c>
      <c r="H24" s="2" t="inlineStr">
        <is>
          <t xml:space="preserve">|
</t>
        </is>
      </c>
      <c r="I24" t="inlineStr">
        <is>
          <t>план, който се изготвя от държава членка, която желае да
получи подпомагане по линия на Механизма за възстановяване и устойчивост [&lt;a href="/entry/result/3589821/all" id="ENTRY_TO_ENTRY_CONVERTER" target="_blank"&gt;IATE:3589821&lt;/a&gt;],
и в който се определят програмата за реформи и инвестиции на съответната
държава членка за следващите четири години в изпълнение на целите на механизма</t>
        </is>
      </c>
      <c r="J24" s="2" t="inlineStr">
        <is>
          <t>národní plán pro oživení a odolnost|
plán pro oživení a odolnost</t>
        </is>
      </c>
      <c r="K24" s="2" t="inlineStr">
        <is>
          <t>3|
3</t>
        </is>
      </c>
      <c r="L24" s="2" t="inlineStr">
        <is>
          <t xml:space="preserve">|
</t>
        </is>
      </c>
      <c r="M24" t="inlineStr">
        <is>
          <t>plán, který vypracuje členský stát EU jako součást svého národního programu reforem a předloží jej Evropské komisi v rámci &lt;a href="https://iate.europa.eu/entry/result/3589821/en" target="_blank"&gt;Nástroje pro oživení oživení a odolnost&lt;/a&gt;; bude obsahovat program investic a reforem na další roky a investiční a reformní balíčky, které mají být z facility financovány</t>
        </is>
      </c>
      <c r="N24" s="2" t="inlineStr">
        <is>
          <t>genopretnings- og resiliensplan|
nationalt genopretningsprogram</t>
        </is>
      </c>
      <c r="O24" s="2" t="inlineStr">
        <is>
          <t>3|
2</t>
        </is>
      </c>
      <c r="P24" s="2" t="inlineStr">
        <is>
          <t xml:space="preserve">|
</t>
        </is>
      </c>
      <c r="Q24" t="inlineStr">
        <is>
          <t>plan, som
udarbejdes af en medlemsstat og forelægges for Europa-Kommissionen,
indeholdende medlemsstaternes investerings- og reformdagsorden samt de investerings- og reformpakker, der skal finansieres under genopretnings-
og resiliensfaciliteten</t>
        </is>
      </c>
      <c r="R24" s="2" t="inlineStr">
        <is>
          <t>nationaler Aufbau- und Resilienzplan|
Aufbau- und Resilienzplan|
ARP</t>
        </is>
      </c>
      <c r="S24" s="2" t="inlineStr">
        <is>
          <t>3|
3|
3</t>
        </is>
      </c>
      <c r="T24" s="2" t="inlineStr">
        <is>
          <t xml:space="preserve">|
|
</t>
        </is>
      </c>
      <c r="U24" t="inlineStr">
        <is>
          <t>Plan, der die Investitions- und Reformagenden für die kommenden Jahre sowie die aus der &lt;a href="https://iate.europa.eu/entry/result/3589821/de" target="_blank"&gt;Aufbau- und Resizienzfazilität&lt;/a&gt; zu finanzierenden Investitions- und Reformpakete umfasst</t>
        </is>
      </c>
      <c r="V24" s="2" t="inlineStr">
        <is>
          <t>εθνικό σχέδιο ανάκαμψης και ανθεκτικότητας|
σχέδιο ανάκαμψης και ανθεκτικότητας</t>
        </is>
      </c>
      <c r="W24" s="2" t="inlineStr">
        <is>
          <t>3|
3</t>
        </is>
      </c>
      <c r="X24" s="2" t="inlineStr">
        <is>
          <t xml:space="preserve">|
</t>
        </is>
      </c>
      <c r="Y24" t="inlineStr">
        <is>
          <t/>
        </is>
      </c>
      <c r="Z24" s="2" t="inlineStr">
        <is>
          <t>national recovery and resilience plan|
recovery and resilience plan|
RRP|
national recovery programme</t>
        </is>
      </c>
      <c r="AA24" s="2" t="inlineStr">
        <is>
          <t>3|
3|
3|
2</t>
        </is>
      </c>
      <c r="AB24" s="2" t="inlineStr">
        <is>
          <t xml:space="preserve">|
|
|
</t>
        </is>
      </c>
      <c r="AC24" t="inlineStr">
        <is>
          <t>plan prepared by an EU Member State, to be submitted to the European Commission in the framework of the &lt;a href="https://iate.europa.eu/entry/result/3589821/en" target="_blank"&gt;Recovery and Resilience Facility&lt;/a&gt;</t>
        </is>
      </c>
      <c r="AD24" s="2" t="inlineStr">
        <is>
          <t>plan nacional de recuperación y resiliencia</t>
        </is>
      </c>
      <c r="AE24" s="2" t="inlineStr">
        <is>
          <t>3</t>
        </is>
      </c>
      <c r="AF24" s="2" t="inlineStr">
        <is>
          <t/>
        </is>
      </c>
      <c r="AG24" t="inlineStr">
        <is>
          <t>Plan elaborado por cada Estado miembro de la UE, como parte de su &lt;a href="https://iate.europa.eu/entry/result/2213375/es" target="_blank"&gt;programa nacional de reformas&lt;/a&gt;, para su presentación a la Comisión en el marco del &lt;a href="https://iate.europa.eu/entry/result/3589821/es" target="_blank"&gt;Mecanismo de Recuperación y Resiliencia&lt;/a&gt;&lt;small&gt;.&lt;/small&gt;</t>
        </is>
      </c>
      <c r="AH24" s="2" t="inlineStr">
        <is>
          <t>riiklik taaste- ja vastupidavuskava</t>
        </is>
      </c>
      <c r="AI24" s="2" t="inlineStr">
        <is>
          <t>3</t>
        </is>
      </c>
      <c r="AJ24" s="2" t="inlineStr">
        <is>
          <t/>
        </is>
      </c>
      <c r="AK24" t="inlineStr">
        <is>
          <t/>
        </is>
      </c>
      <c r="AL24" s="2" t="inlineStr">
        <is>
          <t>kansallinen elpymis- ja palautumissuunnitelma|
elpymis- ja palautumissuunnitelma</t>
        </is>
      </c>
      <c r="AM24" s="2" t="inlineStr">
        <is>
          <t>3|
3</t>
        </is>
      </c>
      <c r="AN24" s="2" t="inlineStr">
        <is>
          <t xml:space="preserve">|
</t>
        </is>
      </c>
      <c r="AO24" t="inlineStr">
        <is>
          <t>Euroopan komissiolle &lt;a href="https://iate.europa.eu/entry/result/3589821/fi" target="_blank"&gt;elpymis- ja palautumistukivälineen&lt;/a&gt; puitteissa esitettävä jäsenvaltion laatima suunnitelma, joka sisältää jäsenvaltion investointi- ja uudistusohjelman sekä tukivälineestä rahoitettavat investointi- ja uudistuspaketit</t>
        </is>
      </c>
      <c r="AP24" s="2" t="inlineStr">
        <is>
          <t>plan national pour la reprise et la résilience|
plan pour la reprise et la résilience|
PRR</t>
        </is>
      </c>
      <c r="AQ24" s="2" t="inlineStr">
        <is>
          <t>3|
3|
3</t>
        </is>
      </c>
      <c r="AR24" s="2" t="inlineStr">
        <is>
          <t xml:space="preserve">|
|
</t>
        </is>
      </c>
      <c r="AS24" t="inlineStr">
        <is>
          <t>plan élaboré par un État membre de l'UE qui doit être soumis à la Commission européenne dans le cadre de la &lt;a href="https://iate.europa.eu/entry/result/3589821/fr" target="_blank"&gt;facilité pour la reprise et la résilience&lt;/a&gt;</t>
        </is>
      </c>
      <c r="AT24" s="2" t="inlineStr">
        <is>
          <t>plean náisiúnta téarnaimh agus athléimneachta|
plean téarnaimh agus athléimneachta</t>
        </is>
      </c>
      <c r="AU24" s="2" t="inlineStr">
        <is>
          <t>3|
3</t>
        </is>
      </c>
      <c r="AV24" s="2" t="inlineStr">
        <is>
          <t xml:space="preserve">|
</t>
        </is>
      </c>
      <c r="AW24" t="inlineStr">
        <is>
          <t/>
        </is>
      </c>
      <c r="AX24" s="2" t="inlineStr">
        <is>
          <t>nacionalni plan za oporavak i otpornost|
plan za oporavak i otpornost</t>
        </is>
      </c>
      <c r="AY24" s="2" t="inlineStr">
        <is>
          <t>3|
3</t>
        </is>
      </c>
      <c r="AZ24" s="2" t="inlineStr">
        <is>
          <t xml:space="preserve">|
</t>
        </is>
      </c>
      <c r="BA24" t="inlineStr">
        <is>
          <t/>
        </is>
      </c>
      <c r="BB24" s="2" t="inlineStr">
        <is>
          <t>nemzeti helyreállítási és rezilienciaépítési terv|
helyreállítási és rezilienciaépítési terv</t>
        </is>
      </c>
      <c r="BC24" s="2" t="inlineStr">
        <is>
          <t>3|
3</t>
        </is>
      </c>
      <c r="BD24" s="2" t="inlineStr">
        <is>
          <t xml:space="preserve">|
</t>
        </is>
      </c>
      <c r="BE24" t="inlineStr">
        <is>
          <t>uniós tagállam által a nemzeti reformprogramja részeként kidolgozott terv, amelyben meghatározzák 
a &lt;a href="https://iate.europa.eu/entry/result/3589821/hu" target="_blank"&gt;Helyreállítási és Recilienciaépítési Eszköz&lt;time datetime="2020. 07. 08."&gt; (2020. 07. 08.)&lt;/time&gt;&lt;/a&gt; keretében finanszírozandó beruházási és 
reformprioritásokat, valamint a kapcsolódó beruházási csomagokat</t>
        </is>
      </c>
      <c r="BF24" s="2" t="inlineStr">
        <is>
          <t>piano nazionale di ripresa e resilienza|
PNRR|
piano per la ripresa e la resilienza|
PRR|
piano di ripresa e resilienza</t>
        </is>
      </c>
      <c r="BG24" s="2" t="inlineStr">
        <is>
          <t>3|
3|
3|
3|
3</t>
        </is>
      </c>
      <c r="BH24" s="2" t="inlineStr">
        <is>
          <t xml:space="preserve">|
|
|
|
</t>
        </is>
      </c>
      <c r="BI24" t="inlineStr">
        <is>
          <t>piano che gli
Stati membri presenteranno alla Commissione nel quadro dei loro programmi nazionali di riforma da finanziare a titolo del &lt;a href="https://iate.europa.eu/entry/result/3589821/en-it" target="_blank"&gt;dispositivo per la ripresa e la resilienza&lt;/a&gt;</t>
        </is>
      </c>
      <c r="BJ24" s="2" t="inlineStr">
        <is>
          <t>nacionalinis ekonomikos gaivinimo ir atsparumo didinimo planas|
gaivinimo ir atsparumo planas|
ekonomikos gaivinimo ir atsparumo didinimo planas</t>
        </is>
      </c>
      <c r="BK24" s="2" t="inlineStr">
        <is>
          <t>3|
3|
3</t>
        </is>
      </c>
      <c r="BL24" s="2" t="inlineStr">
        <is>
          <t xml:space="preserve">|
|
</t>
        </is>
      </c>
      <c r="BM24" t="inlineStr">
        <is>
          <t>ES valstybių narių parengti ir kaip nacionalinių reformų programų dalis Komisijai pateikiami planai, į kuriuos įtraukiama ateinančių kelerių metų investicijų ir reformų darbotvarkė ir pagal priemonę finansuotinų investicijų ir reformų priemonių rinkiniai</t>
        </is>
      </c>
      <c r="BN24" s="2" t="inlineStr">
        <is>
          <t>nacionālais atveseļošanas un noturības plāns|
atveseļošanas un noturības plāns|
ANP</t>
        </is>
      </c>
      <c r="BO24" s="2" t="inlineStr">
        <is>
          <t>2|
3|
3</t>
        </is>
      </c>
      <c r="BP24" s="2" t="inlineStr">
        <is>
          <t xml:space="preserve">|
|
</t>
        </is>
      </c>
      <c r="BQ24" t="inlineStr">
        <is>
          <t>katras ES dalībvalsts sagatavots plāns, ko tā saistībā ar &lt;a href="https://iate.europa.eu/entry/result/3589821/lv" target="_blank"&gt;Atveseļošanas un noturības mehānismu&lt;/a&gt; iesniedz Eiropas Komisijai; plānā izklāstītas investīciju un reformu prioritātes un saistītās investīciju paketes</t>
        </is>
      </c>
      <c r="BR24" s="2" t="inlineStr">
        <is>
          <t>pjan nazzjonali għall-irkupru u r-reżiljenza|
pjan għall-irkupru u r-reżiljenza|
RRP</t>
        </is>
      </c>
      <c r="BS24" s="2" t="inlineStr">
        <is>
          <t>3|
3|
3</t>
        </is>
      </c>
      <c r="BT24" s="2" t="inlineStr">
        <is>
          <t xml:space="preserve">|
|
</t>
        </is>
      </c>
      <c r="BU24" t="inlineStr">
        <is>
          <t>pjan imħejji minn Stat Membru tal-UE, bħala parti mill-Programm Nazzjonali ta’ Riforma tiegħu, li jrid jiġi ppreżentat lill-Kummissjoni Ewropea fil-qafas tal-&lt;a href="https://iate.europa.eu/entry/result/3589821/mt" target="_blank"&gt;Faċilità għall-Irkupru u r-Reżiljenza&lt;/a&gt;</t>
        </is>
      </c>
      <c r="BV24" s="2" t="inlineStr">
        <is>
          <t>nationaal herstel- en veerkrachtplan|
herstel- en veerkrachtplan</t>
        </is>
      </c>
      <c r="BW24" s="2" t="inlineStr">
        <is>
          <t>3|
3</t>
        </is>
      </c>
      <c r="BX24" s="2" t="inlineStr">
        <is>
          <t xml:space="preserve">|
</t>
        </is>
      </c>
      <c r="BY24" t="inlineStr">
        <is>
          <t>plan dat een EU-lidstaat in het kader van de herstel- en veerkrachtfaciliteit bij de Europese Commissie moet indienen en dat de investerings- en hervormingsagenda voor de komende jaren bevat, alsook de in het kader van de faciliteit te financieren investerings- en hervormingspakketten</t>
        </is>
      </c>
      <c r="BZ24" s="2" t="inlineStr">
        <is>
          <t>krajowy plan odbudowy i zwiększania odporności|
plan odbudowy i zwiększania odporności|
RRP</t>
        </is>
      </c>
      <c r="CA24" s="2" t="inlineStr">
        <is>
          <t>3|
2|
3</t>
        </is>
      </c>
      <c r="CB24" s="2" t="inlineStr">
        <is>
          <t xml:space="preserve">|
|
</t>
        </is>
      </c>
      <c r="CC24" t="inlineStr">
        <is>
          <t>plan przedstawiany przez państwa członkowskie w ramach &lt;a href="https://iate.europa.eu/entry/result/3589821/pl" target="_blank"&gt;Instrumentu na rzecz Odbudowy i Zwiększania Odporności&lt;/a&gt;</t>
        </is>
      </c>
      <c r="CD24" s="2" t="inlineStr">
        <is>
          <t>plano nacional de recuperação e resiliência|
plano de recuperação e resiliência|
PRR</t>
        </is>
      </c>
      <c r="CE24" s="2" t="inlineStr">
        <is>
          <t>3|
3|
3</t>
        </is>
      </c>
      <c r="CF24" s="2" t="inlineStr">
        <is>
          <t xml:space="preserve">|
|
</t>
        </is>
      </c>
      <c r="CG24" t="inlineStr">
        <is>
          <t>Plano preparado por um Estado-Membro da UE em que este estabelece a sua agenda de reformas e de investimento para os próximos anos, bem como os pacotes de investimento e reformas a financiar pelo &lt;a href="https://iate.europa.eu/entry/result/3589821/pt" target="_blank"&gt;Mecanismo de Recuperação e Resiliência&lt;/a&gt;.</t>
        </is>
      </c>
      <c r="CH24" s="2" t="inlineStr">
        <is>
          <t>plan național de redresare și reziliență|
PNRR</t>
        </is>
      </c>
      <c r="CI24" s="2" t="inlineStr">
        <is>
          <t>3|
3</t>
        </is>
      </c>
      <c r="CJ24" s="2" t="inlineStr">
        <is>
          <t xml:space="preserve">|
</t>
        </is>
      </c>
      <c r="CK24" t="inlineStr">
        <is>
          <t>plan elaborat de un stat membru al UE în vederea prezentării către Comisie în cadrul &lt;a href="https://iate.europa.eu/entry/result/3589821/en-ro" target="_blank"&gt;Mecanismului de redresare și reziliență&lt;/a&gt;</t>
        </is>
      </c>
      <c r="CL24" s="2" t="inlineStr">
        <is>
          <t>národný plán obnovy a odolnosti|
plán obnovy a odolnosti|
plán podpory obnovy a odolnosti</t>
        </is>
      </c>
      <c r="CM24" s="2" t="inlineStr">
        <is>
          <t>3|
3|
3</t>
        </is>
      </c>
      <c r="CN24" s="2" t="inlineStr">
        <is>
          <t xml:space="preserve">|
preferred|
</t>
        </is>
      </c>
      <c r="CO24" t="inlineStr">
        <is>
          <t>plán, ktorý každý členský štát EÚ vypracuje ako súčasť &lt;a href="https://iate.europa.eu/entry/result/2213375/sk" target="_blank"&gt;národného programu reforiem&lt;/a&gt; a predloží ho Európskej komisii v rámci &lt;a href="https://iate.europa.eu/entry/result/3589821/sk" target="_blank"&gt;Mechanizmu na podporu obnovy a odolnosti&lt;/a&gt;, pričom v tomto pláne uvedie investičné a reformné priority a súvisiace investičné balíky, ktoré sa majú z tohto mechanizmu financovať</t>
        </is>
      </c>
      <c r="CP24" s="2" t="inlineStr">
        <is>
          <t>nacionalni načrt za okrevanje in odpornost|
načrt za okrevanje in odpornost</t>
        </is>
      </c>
      <c r="CQ24" s="2" t="inlineStr">
        <is>
          <t>3|
3</t>
        </is>
      </c>
      <c r="CR24" s="2" t="inlineStr">
        <is>
          <t xml:space="preserve">|
</t>
        </is>
      </c>
      <c r="CS24" t="inlineStr">
        <is>
          <t>načrt, ki ga bodo pripravile države članice in ga predložile Evropski komisiji kot del svojih &lt;a href="https://iate.europa.eu/entry/result/2213375/sl" target="_blank"&gt;nacionalnih reformnih programov&lt;/a&gt;, vseboval pa bo načrte za naložbe in reforme v prihodnjih letih ter svežnje naložb in reform, ki naj bi se financirale v okviru &lt;a href="https://iate.europa.eu/entry/result/3589821/sl" target="_blank"&gt;mehanizma za okrevanje in odpornost&lt;/a&gt;</t>
        </is>
      </c>
      <c r="CT24" s="2" t="inlineStr">
        <is>
          <t>nationell återhämtnings- och resiliensplan|
plan för återhämtning och resiliens|
återhämtnings- och resiliensplan</t>
        </is>
      </c>
      <c r="CU24" s="2" t="inlineStr">
        <is>
          <t>3|
3|
2</t>
        </is>
      </c>
      <c r="CV24" s="2" t="inlineStr">
        <is>
          <t xml:space="preserve">|
|
</t>
        </is>
      </c>
      <c r="CW24" t="inlineStr">
        <is>
          <t/>
        </is>
      </c>
    </row>
    <row r="25">
      <c r="A25" s="1" t="str">
        <f>HYPERLINK("https://iate.europa.eu/entry/result/3570539/all", "3570539")</f>
        <v>3570539</v>
      </c>
      <c r="B25" t="inlineStr">
        <is>
          <t>INTERNATIONAL RELATIONS;SOCIAL QUESTIONS;EMPLOYMENT AND WORKING CONDITIONS</t>
        </is>
      </c>
      <c r="C25" t="inlineStr">
        <is>
          <t>INTERNATIONAL RELATIONS|cooperation policy;SOCIAL QUESTIONS|social affairs|social policy;EMPLOYMENT AND WORKING CONDITIONS|employment</t>
        </is>
      </c>
      <c r="D25" t="inlineStr">
        <is>
          <t>yes</t>
        </is>
      </c>
      <c r="E25" t="inlineStr">
        <is>
          <t/>
        </is>
      </c>
      <c r="F25" s="2" t="inlineStr">
        <is>
          <t>Европейски корпус за солидарност</t>
        </is>
      </c>
      <c r="G25" s="2" t="inlineStr">
        <is>
          <t>3</t>
        </is>
      </c>
      <c r="H25" s="2" t="inlineStr">
        <is>
          <t/>
        </is>
      </c>
      <c r="I25" t="inlineStr">
        <is>
          <t>европейски проект, даващ възможност на младите хора на възраст между 18 и 30 години да дадат принос за обществото в ЕС и да придобият ценен опит и умения в началото на кариерата си, като се включат в доброволческа дейност, стаж, чиракуване или работа за период между 2 и 12 месеца</t>
        </is>
      </c>
      <c r="J25" s="2" t="inlineStr">
        <is>
          <t>Evropský sbor solidarity</t>
        </is>
      </c>
      <c r="K25" s="2" t="inlineStr">
        <is>
          <t>3</t>
        </is>
      </c>
      <c r="L25" s="2" t="inlineStr">
        <is>
          <t/>
        </is>
      </c>
      <c r="M25" t="inlineStr">
        <is>
          <t>iniciativa EU, která mladým lidem umožní působit jako dobrovolník nebo pracovat v rámci projektu ve prospěch místních komunit v celé Evropě</t>
        </is>
      </c>
      <c r="N25" s="2" t="inlineStr">
        <is>
          <t>Det Europæiske Solidaritetskorps</t>
        </is>
      </c>
      <c r="O25" s="2" t="inlineStr">
        <is>
          <t>3</t>
        </is>
      </c>
      <c r="P25" s="2" t="inlineStr">
        <is>
          <t/>
        </is>
      </c>
      <c r="Q25" t="inlineStr">
        <is>
          <t>foreslået EU-enhed, som skal give unge i hele EU mulighed for frivilligt at kunne give en hjælpende hånd, navnlig i krisesituationer</t>
        </is>
      </c>
      <c r="R25" s="2" t="inlineStr">
        <is>
          <t>Europäisches Solidaritätskorps</t>
        </is>
      </c>
      <c r="S25" s="2" t="inlineStr">
        <is>
          <t>3</t>
        </is>
      </c>
      <c r="T25" s="2" t="inlineStr">
        <is>
          <t/>
        </is>
      </c>
      <c r="U25" t="inlineStr">
        <is>
          <t>von der Europäischen Kommission verwaltetes Programm, das jungen Menschen aus der EU die Möglichkeit bietet, sich als Freiwillige, in Beschäftigungsverhältnissen oder mit eigenen Initiativen für ein soziales und vielfältiges Europa zu engagieren und dadurch Arbeits- und Lebenserfahrung zu sammeln</t>
        </is>
      </c>
      <c r="V25" s="2" t="inlineStr">
        <is>
          <t>Ευρωπαϊκό Σώμα Αλληλεγγύης</t>
        </is>
      </c>
      <c r="W25" s="2" t="inlineStr">
        <is>
          <t>3</t>
        </is>
      </c>
      <c r="X25" s="2" t="inlineStr">
        <is>
          <t/>
        </is>
      </c>
      <c r="Y25" t="inlineStr">
        <is>
          <t/>
        </is>
      </c>
      <c r="Z25" s="2" t="inlineStr">
        <is>
          <t>European Solidarity Corps|
ESC</t>
        </is>
      </c>
      <c r="AA25" s="2" t="inlineStr">
        <is>
          <t>3|
3</t>
        </is>
      </c>
      <c r="AB25" s="2" t="inlineStr">
        <is>
          <t xml:space="preserve">|
</t>
        </is>
      </c>
      <c r="AC25" t="inlineStr">
        <is>
          <t>initiative which creates opportunities for young people to volunteer or work in projects in their own country or abroad that benefit communities and people around Europe</t>
        </is>
      </c>
      <c r="AD25" s="2" t="inlineStr">
        <is>
          <t>Cuerpo Europeo de Solidaridad|
CES</t>
        </is>
      </c>
      <c r="AE25" s="2" t="inlineStr">
        <is>
          <t>3|
3</t>
        </is>
      </c>
      <c r="AF25" s="2" t="inlineStr">
        <is>
          <t xml:space="preserve">|
</t>
        </is>
      </c>
      <c r="AG25" t="inlineStr">
        <is>
          <t>Organización en la que jóvenes de toda la UE podrán realizar labores de voluntariado allí donde su ayuda resulte más necesaria.</t>
        </is>
      </c>
      <c r="AH25" s="2" t="inlineStr">
        <is>
          <t>Euroopa solidaarsuskorpus</t>
        </is>
      </c>
      <c r="AI25" s="2" t="inlineStr">
        <is>
          <t>3</t>
        </is>
      </c>
      <c r="AJ25" s="2" t="inlineStr">
        <is>
          <t/>
        </is>
      </c>
      <c r="AK25" t="inlineStr">
        <is>
          <t>Euroopa Liidu uus algatus, mille abil luuakse noortele võimalused kas oma koduriigis või välismaal vabatahtlikus tegevuses osalemiseks või sellistes projektides töötamiseks, mis on suunatud Euroopa kogukondadele ja inimestele</t>
        </is>
      </c>
      <c r="AL25" s="2" t="inlineStr">
        <is>
          <t>Euroopan solidaarisuusjoukot</t>
        </is>
      </c>
      <c r="AM25" s="2" t="inlineStr">
        <is>
          <t>3</t>
        </is>
      </c>
      <c r="AN25" s="2" t="inlineStr">
        <is>
          <t/>
        </is>
      </c>
      <c r="AO25" t="inlineStr">
        <is>
          <t>komission hanke, jolla tehostetaan 18–30-vuotiaiden nuorten ja organisaatioiden osallistumista helposti 
saavutettaviin ja laadukkaisiin solidaarisuustoimiin, jotta voidaan 
vahvistaa yhteenkuuluvuutta, solidaarisuutta ja demokratiaa Euroopassa 
sekä etenkin edistää sosiaalista osallisuutta</t>
        </is>
      </c>
      <c r="AP25" s="2" t="inlineStr">
        <is>
          <t>corps européen de solidarité|
CES</t>
        </is>
      </c>
      <c r="AQ25" s="2" t="inlineStr">
        <is>
          <t>3|
3</t>
        </is>
      </c>
      <c r="AR25" s="2" t="inlineStr">
        <is>
          <t xml:space="preserve">|
</t>
        </is>
      </c>
      <c r="AS25" t="inlineStr">
        <is>
          <t>entité fondée sur la solidarité qui devrait permettre aux jeunes de prendre part à toute forme d’activité relative à la préparation et à la réaction à long-terme aux catastrophes naturelles, à des activités visant à répondre à des défis sociaux tels que l’exclusion sociale, la pauvreté, les questions de santé et de démographie, ou bien encore à des activités dont l’objectif est de résoudre la crise des réfugiés</t>
        </is>
      </c>
      <c r="AT25" s="2" t="inlineStr">
        <is>
          <t>an Cór Dlúthpháirtíochta Eorpach</t>
        </is>
      </c>
      <c r="AU25" s="2" t="inlineStr">
        <is>
          <t>3</t>
        </is>
      </c>
      <c r="AV25" s="2" t="inlineStr">
        <is>
          <t/>
        </is>
      </c>
      <c r="AW25" t="inlineStr">
        <is>
          <t/>
        </is>
      </c>
      <c r="AX25" s="2" t="inlineStr">
        <is>
          <t>Europske snage solidarnosti</t>
        </is>
      </c>
      <c r="AY25" s="2" t="inlineStr">
        <is>
          <t>3</t>
        </is>
      </c>
      <c r="AZ25" s="2" t="inlineStr">
        <is>
          <t/>
        </is>
      </c>
      <c r="BA25" t="inlineStr">
        <is>
          <t/>
        </is>
      </c>
      <c r="BB25" s="2" t="inlineStr">
        <is>
          <t>Európai Szolidaritási Testület</t>
        </is>
      </c>
      <c r="BC25" s="2" t="inlineStr">
        <is>
          <t>4</t>
        </is>
      </c>
      <c r="BD25" s="2" t="inlineStr">
        <is>
          <t/>
        </is>
      </c>
      <c r="BE25" t="inlineStr">
        <is>
          <t>az Európai Bizottság által 2016. december 7-én létrehozott szervezet, amelynek keretében 18 és 30 év közötti fiatalok valamely projekt keretében önkéntesként, gyakornokként, tanulószerződéses gyakorlati képzésben vagy álláshelyen 2–12 hónapig közérdekű munkát végeznek</t>
        </is>
      </c>
      <c r="BF25" s="2" t="inlineStr">
        <is>
          <t>corpo europeo di solidarietà|
ESC</t>
        </is>
      </c>
      <c r="BG25" s="2" t="inlineStr">
        <is>
          <t>3|
3</t>
        </is>
      </c>
      <c r="BH25" s="2" t="inlineStr">
        <is>
          <t xml:space="preserve">|
</t>
        </is>
      </c>
      <c r="BI25" t="inlineStr">
        <is>
          <t>iniziativa dell'Unione europea che offre ai giovani opportunità di lavoro o di volontariato, nel proprio paese o all'estero, nell'ambito di progetti destinati ad aiutare comunità o popolazioni in Europa</t>
        </is>
      </c>
      <c r="BJ25" s="2" t="inlineStr">
        <is>
          <t>Europos solidarumo korpusas</t>
        </is>
      </c>
      <c r="BK25" s="2" t="inlineStr">
        <is>
          <t>3</t>
        </is>
      </c>
      <c r="BL25" s="2" t="inlineStr">
        <is>
          <t/>
        </is>
      </c>
      <c r="BM25" t="inlineStr">
        <is>
          <t>siūlomas ES subjektas, kuris sudarytų sąlygas jauniems savanoriams visoje ES siūlyti savo pagalbą, ypač krizių atvejais</t>
        </is>
      </c>
      <c r="BN25" s="2" t="inlineStr">
        <is>
          <t>Eiropas Solidaritātes korpuss</t>
        </is>
      </c>
      <c r="BO25" s="2" t="inlineStr">
        <is>
          <t>2</t>
        </is>
      </c>
      <c r="BP25" s="2" t="inlineStr">
        <is>
          <t/>
        </is>
      </c>
      <c r="BQ25" t="inlineStr">
        <is>
          <t>Komisijas ierosināta iniciatīva, kas dos iespēju jauniešiem vecumā līdz 30 gadiem brīvprātīgi piedalīties dažādās solidaritātes darbībās, jo īpaši krīzes situācijās</t>
        </is>
      </c>
      <c r="BR25" s="2" t="inlineStr">
        <is>
          <t>Korp Ewropew ta' Solidarjetà|
KES</t>
        </is>
      </c>
      <c r="BS25" s="2" t="inlineStr">
        <is>
          <t>3|
3</t>
        </is>
      </c>
      <c r="BT25" s="2" t="inlineStr">
        <is>
          <t xml:space="preserve">|
</t>
        </is>
      </c>
      <c r="BU25" t="inlineStr">
        <is>
          <t>korp magħmul minn żgħażagħ Ewropej ta' inqas minn 30 sena li jingħataw l-opportunità li jappoġġaw organizzazzjoni mhux governattiva (NGO), awtorità lokali jew kumpanija privata, fl-indirizzar ta' sitwazzjonijiet diffiċli madwar l-Unjoni Ewropea (pereżempju: il-bini mill-ġdid ta' komunitajiet wara diżastri naturali; l-indirizzar ta' sfidi soċjali bħall-esklużjoni soċjali, il-faqar, is-saħħa u l-isfidi demografiċi, jew ħidma biex jiġu milqugħa u integrati r-refuġjati)</t>
        </is>
      </c>
      <c r="BV25" s="2" t="inlineStr">
        <is>
          <t>Europees Solidariteitskorps</t>
        </is>
      </c>
      <c r="BW25" s="2" t="inlineStr">
        <is>
          <t>3</t>
        </is>
      </c>
      <c r="BX25" s="2" t="inlineStr">
        <is>
          <t/>
        </is>
      </c>
      <c r="BY25" t="inlineStr">
        <is>
          <t>initiatief dat jongeren in de hele EU in staat zal stellen vrijwillig hulp te bieden, met name in crisissituaties</t>
        </is>
      </c>
      <c r="BZ25" s="2" t="inlineStr">
        <is>
          <t>Europejski Korpus Solidarności</t>
        </is>
      </c>
      <c r="CA25" s="2" t="inlineStr">
        <is>
          <t>3</t>
        </is>
      </c>
      <c r="CB25" s="2" t="inlineStr">
        <is>
          <t/>
        </is>
      </c>
      <c r="CC25" t="inlineStr">
        <is>
          <t>planowana struktura UE oferująca młodym obywatelom Unii możliwość udzielania pomocy w roli wolontariuszy tam, gdzie pomoc jest najbardziej potrzebna w reakcji na sytuacje kryzysowe</t>
        </is>
      </c>
      <c r="CD25" s="2" t="inlineStr">
        <is>
          <t>Corpo Europeu de Solidariedade|
CES</t>
        </is>
      </c>
      <c r="CE25" s="2" t="inlineStr">
        <is>
          <t>3|
3</t>
        </is>
      </c>
      <c r="CF25" s="2" t="inlineStr">
        <is>
          <t xml:space="preserve">|
</t>
        </is>
      </c>
      <c r="CG25" t="inlineStr">
        <is>
          <t>Estrutura concebida para permitir que pessoas com menos de 30 anos na Europa possam ajudar as organizações não governamentais (ONG), autoridades locais ou empresas privadas ativas na resposta às situações de crise em toda a União Europeia.</t>
        </is>
      </c>
      <c r="CH25" s="2" t="inlineStr">
        <is>
          <t>Corpul european de solidaritate|
CES</t>
        </is>
      </c>
      <c r="CI25" s="2" t="inlineStr">
        <is>
          <t>3|
3</t>
        </is>
      </c>
      <c r="CJ25" s="2" t="inlineStr">
        <is>
          <t xml:space="preserve">|
</t>
        </is>
      </c>
      <c r="CK25" t="inlineStr">
        <is>
          <t/>
        </is>
      </c>
      <c r="CL25" s="2" t="inlineStr">
        <is>
          <t>Európsky zbor solidarity|
ESC</t>
        </is>
      </c>
      <c r="CM25" s="2" t="inlineStr">
        <is>
          <t>3|
3</t>
        </is>
      </c>
      <c r="CN25" s="2" t="inlineStr">
        <is>
          <t xml:space="preserve">|
</t>
        </is>
      </c>
      <c r="CO25" t="inlineStr">
        <is>
          <t>navrhovaný zbor EÚ, v rámci ktorého budú môcť mladí ľudia v celej EÚ pôsobiť ako dobrovoľníci tam, kde je to najpotrebnejšie, a reagovať na krízové situácie</t>
        </is>
      </c>
      <c r="CP25" s="2" t="inlineStr">
        <is>
          <t>Evropska solidarnostna enota</t>
        </is>
      </c>
      <c r="CQ25" s="2" t="inlineStr">
        <is>
          <t>3</t>
        </is>
      </c>
      <c r="CR25" s="2" t="inlineStr">
        <is>
          <t/>
        </is>
      </c>
      <c r="CS25" t="inlineStr">
        <is>
          <t>pobuda, ki mladim daje priložnost, da sodelujejo v projektih, ki koristijo skupnostim bodisi v domači državi ali v tujini</t>
        </is>
      </c>
      <c r="CT25" s="2" t="inlineStr">
        <is>
          <t>Europeiska solidaritetskåren</t>
        </is>
      </c>
      <c r="CU25" s="2" t="inlineStr">
        <is>
          <t>3</t>
        </is>
      </c>
      <c r="CV25" s="2" t="inlineStr">
        <is>
          <t/>
        </is>
      </c>
      <c r="CW25" t="inlineStr">
        <is>
          <t>EU-initiativ som skapar möjligheter för unga att jobba som volontärer
eller arbeta med projekt i hemlandet eller utomlands som gynnar samhället och
människor i Europa</t>
        </is>
      </c>
    </row>
    <row r="26">
      <c r="A26" s="1" t="str">
        <f>HYPERLINK("https://iate.europa.eu/entry/result/2218108/all", "2218108")</f>
        <v>2218108</v>
      </c>
      <c r="B26" t="inlineStr">
        <is>
          <t>ECONOMICS;SOCIAL QUESTIONS</t>
        </is>
      </c>
      <c r="C26" t="inlineStr">
        <is>
          <t>ECONOMICS;SOCIAL QUESTIONS</t>
        </is>
      </c>
      <c r="D26" t="inlineStr">
        <is>
          <t>yes</t>
        </is>
      </c>
      <c r="E26" t="inlineStr">
        <is>
          <t/>
        </is>
      </c>
      <c r="F26" s="2" t="inlineStr">
        <is>
          <t>Европейски фонд за приспособяване към глобализацията за съкратени работници|
ЕФПГ</t>
        </is>
      </c>
      <c r="G26" s="2" t="inlineStr">
        <is>
          <t>3|
3</t>
        </is>
      </c>
      <c r="H26" s="2" t="inlineStr">
        <is>
          <t xml:space="preserve">|
</t>
        </is>
      </c>
      <c r="I26" t="inlineStr">
        <is>
          <t>фонд за подпомагане на съкратените работници и самостоятелно заетите лица, чиято дейност е прекратена, така че да се адаптират към структурните промени, които са резултат от глобализацията и от промените в технологиите и околната среда</t>
        </is>
      </c>
      <c r="J26" s="2" t="inlineStr">
        <is>
          <t>Evropský fond pro přizpůsobení se globalizaci na pomoc propuštěným pracovníkům|
Evropský fond pro přizpůsobení se globalizaci|
EFG</t>
        </is>
      </c>
      <c r="K26" s="2" t="inlineStr">
        <is>
          <t>3|
3|
3</t>
        </is>
      </c>
      <c r="L26" s="2" t="inlineStr">
        <is>
          <t xml:space="preserve">|
|
</t>
        </is>
      </c>
      <c r="M26" t="inlineStr">
        <is>
          <t>fond EU, který podporuje socioekonomické transformace způsobené globalizací 
a technologickými a environmentálními změnami tím, že pomáhá propuštěným
 pracovníkům a samostatně výdělečným osobám, které přestaly vykonávat 
svou činnost, přizpůsobit se strukturálním změnám</t>
        </is>
      </c>
      <c r="N26" s="2" t="inlineStr">
        <is>
          <t>Den Europæiske Fond for Tilpasning til Globaliseringen for Afskedigede Arbejdstagere|
Den Europæiske Fond for Tilpasning til Globaliseringen|
Globaliseringsfonden|
EGF</t>
        </is>
      </c>
      <c r="O26" s="2" t="inlineStr">
        <is>
          <t>3|
3|
3|
3</t>
        </is>
      </c>
      <c r="P26" s="2" t="inlineStr">
        <is>
          <t xml:space="preserve">|
|
|
</t>
        </is>
      </c>
      <c r="Q26" t="inlineStr">
        <is>
          <t>fond til støtte for arbejdstagere, der er ramt af afskedigelser som følge af ændringer i verdenshandelsmønstrene, der kan tilskrives globaliseringen og globale finansielle og økonomiske kriser</t>
        </is>
      </c>
      <c r="R26" s="2" t="inlineStr">
        <is>
          <t>Europäischer Fonds für die Anpassung an die Globalisierung|
EGF|
Europäischer Fonds für die Anpassung an die Globalisierung zugunsten entlassener Arbeitnehmer</t>
        </is>
      </c>
      <c r="S26" s="2" t="inlineStr">
        <is>
          <t>3|
3|
2</t>
        </is>
      </c>
      <c r="T26" s="2" t="inlineStr">
        <is>
          <t xml:space="preserve">|
|
</t>
        </is>
      </c>
      <c r="U26" t="inlineStr">
        <is>
          <t>Fonds zur Unterstützung von Arbeitskräften und Selbständigen, die infolge weitreichender Strukturveränderungen im Welthandelsgefüge, beispielsweise bei Werksstilllegungen oder Produktionsverlagerungen in Drittländer, oder infolge der weltweiten Wirtschafts- und Finanzkrise ihre Erwerbstätigkeit verloren haben</t>
        </is>
      </c>
      <c r="V26" s="2" t="inlineStr">
        <is>
          <t>Ευρωπαϊκό Ταμείο Προσαρμογής στην Παγκοσμιοποίηση|
ΕΤΠ</t>
        </is>
      </c>
      <c r="W26" s="2" t="inlineStr">
        <is>
          <t>4|
4</t>
        </is>
      </c>
      <c r="X26" s="2" t="inlineStr">
        <is>
          <t xml:space="preserve">|
</t>
        </is>
      </c>
      <c r="Y26" t="inlineStr">
        <is>
          <t/>
        </is>
      </c>
      <c r="Z26" s="2" t="inlineStr">
        <is>
          <t>European Globalisation Adjustment Fund for Displaced Workers|
European Globalisation Adjustment Fund|
EGF|
EGAF</t>
        </is>
      </c>
      <c r="AA26" s="2" t="inlineStr">
        <is>
          <t>3|
3|
3|
1</t>
        </is>
      </c>
      <c r="AB26" s="2" t="inlineStr">
        <is>
          <t xml:space="preserve">|
|
|
</t>
        </is>
      </c>
      <c r="AC26" t="inlineStr">
        <is>
          <t>fund established to support workers made redundant and self-employed persons whose activity has ceased as a result of major structural changes in world trade patterns due to globalisation</t>
        </is>
      </c>
      <c r="AD26" s="2" t="inlineStr">
        <is>
          <t>Fondo Europeo de Adaptación a la Globalización para Trabajadores Despedidos|
Fondo Europeo de Adaptación a la Globalización|
FEAG|
Fondo de Adaptación a la Globalización</t>
        </is>
      </c>
      <c r="AE26" s="2" t="inlineStr">
        <is>
          <t>3|
3|
4|
2</t>
        </is>
      </c>
      <c r="AF26" s="2" t="inlineStr">
        <is>
          <t xml:space="preserve">|
|
|
</t>
        </is>
      </c>
      <c r="AG26" t="inlineStr">
        <is>
          <t>Fondo destinado a apoyar las transformaciones socioeconómicas causadas por la globalización y los cambios tecnológicos y medioambientales ayudando a los trabajadores despedidos y a los trabajadores por cuenta propia que hayan cesado en sus actividades a adaptarse al cambio estructural.</t>
        </is>
      </c>
      <c r="AH26" s="2" t="inlineStr">
        <is>
          <t>Globaliseerumisega Kohanemise Euroopa Fond koondatud töötajate toetuseks|
Globaliseerumisega Kohanemise Euroopa Fond|
EGF</t>
        </is>
      </c>
      <c r="AI26" s="2" t="inlineStr">
        <is>
          <t>3|
3|
3</t>
        </is>
      </c>
      <c r="AJ26" s="2" t="inlineStr">
        <is>
          <t xml:space="preserve">|
|
</t>
        </is>
      </c>
      <c r="AK26" t="inlineStr">
        <is>
          <t>rahastamisvahend, mille eesmärk on toetada globaliseerumisest ning tehnoloogilistest ja keskkonnamuutustest tulenevat sotsiaal-majanduslikku ümberkujundamist, aidates koondatud töötajatel ning tegevuse lõpetanud füüsilisest isikust ettevõtjatel kohaneda struktuuriliste muutustega</t>
        </is>
      </c>
      <c r="AL26" s="2" t="inlineStr">
        <is>
          <t>Euroopan globalisaatiorahasto|
EGR|
Euroopan globalisaatiorahasto työttömiksi jääneille työntekijöille</t>
        </is>
      </c>
      <c r="AM26" s="2" t="inlineStr">
        <is>
          <t>4|
4|
3</t>
        </is>
      </c>
      <c r="AN26" s="2" t="inlineStr">
        <is>
          <t xml:space="preserve">|
|
</t>
        </is>
      </c>
      <c r="AO26" t="inlineStr">
        <is>
          <t>rahasto, jonka tavoitteena on tukea globalisaatiosta johtuvien maailmankaupan huomattavien rakenteellisten muutosten seurauksena vähennettyjä työntekijöitä ja itsenäisiä ammatinharjoittajia</t>
        </is>
      </c>
      <c r="AP26" s="2" t="inlineStr">
        <is>
          <t>Fonds européen d'ajustement à la mondialisation|
FEM|
Fonds d'ajustement à la mondialisation|
Fonds européen d'ajustement à la mondialisation en faveur des travailleurs licenciés</t>
        </is>
      </c>
      <c r="AQ26" s="2" t="inlineStr">
        <is>
          <t>3|
3|
3|
2</t>
        </is>
      </c>
      <c r="AR26" s="2" t="inlineStr">
        <is>
          <t>|
|
|
proposed</t>
        </is>
      </c>
      <c r="AS26" t="inlineStr">
        <is>
          <t>fonds qui vise à apporter une aide aux travailleurs qui perdent leur emploi suite à des modifications de la structure du commerce mondial afin qu'ils puissent trouver un autre travail aussi rapidement que possible</t>
        </is>
      </c>
      <c r="AT26" s="2" t="inlineStr">
        <is>
          <t>an Ciste Eorpach um Choigeartú don Domhandú|
CED|
an Ciste Eorpach um Choigeartú don Domhandú d'Oibrithe Iomarcacha</t>
        </is>
      </c>
      <c r="AU26" s="2" t="inlineStr">
        <is>
          <t>3|
3|
3</t>
        </is>
      </c>
      <c r="AV26" s="2" t="inlineStr">
        <is>
          <t xml:space="preserve">|
|
</t>
        </is>
      </c>
      <c r="AW26" t="inlineStr">
        <is>
          <t/>
        </is>
      </c>
      <c r="AX26" s="2" t="inlineStr">
        <is>
          <t>Europski fond za prilagodbu globalizaciji za radnike koji su proglašeni viškom|
Europski fond za prilagodbu globalizaciji</t>
        </is>
      </c>
      <c r="AY26" s="2" t="inlineStr">
        <is>
          <t>3|
3</t>
        </is>
      </c>
      <c r="AZ26" s="2" t="inlineStr">
        <is>
          <t xml:space="preserve">|
</t>
        </is>
      </c>
      <c r="BA26" t="inlineStr">
        <is>
          <t>fond za doprinos pametnom, uključivom i održivom ekonomskom rastu i promicanje održivog zapošljavanja u Uniji tako što će Uniji omogućiti da pokaže solidarnost i pruži potporu radnicima koji su proglašeni viškom i samozaposlenim osobama koje su prestale sa svojom djelatnošću zbog velikih strukturnih promjena u tokovima svjetske trgovine nastalih zbog globalizacije kao posljedica nastavka globalne financijske i ekonomske krize, obuhvaćenog Uredbom (EZ) br. 546/2009, ili kao posljedica nove globalne financijske i ekonomske krize</t>
        </is>
      </c>
      <c r="BB26" s="2" t="inlineStr">
        <is>
          <t>az elbocsátott munkavállalók támogatását szolgáló Európai Globalizációs Alkalmazkodási Alap|
Európai Globalizációs Alkalmazkodási Alap|
EGAA</t>
        </is>
      </c>
      <c r="BC26" s="2" t="inlineStr">
        <is>
          <t>3|
3|
4</t>
        </is>
      </c>
      <c r="BD26" s="2" t="inlineStr">
        <is>
          <t xml:space="preserve">|
|
</t>
        </is>
      </c>
      <c r="BE26" t="inlineStr">
        <is>
          <t>a világkereskedelemben bekövetkezett változásokból eredő fő strukturális változások következményei által sújtott munkavállalóknak a munkaerőpiacon történő ismételt beilleszkedéséhez kiegészítő támogatás nyújtására létrejött uniós pénzügyi alap</t>
        </is>
      </c>
      <c r="BF26" s="2" t="inlineStr">
        <is>
          <t>Fondo europeo di adeguamento alla globalizzazione per i lavoratori espulsi dal lavoro|
Fondo europeo di adeguamento alla globalizzazione|
FEG</t>
        </is>
      </c>
      <c r="BG26" s="2" t="inlineStr">
        <is>
          <t>4|
4|
4</t>
        </is>
      </c>
      <c r="BH26" s="2" t="inlineStr">
        <is>
          <t xml:space="preserve">|
|
</t>
        </is>
      </c>
      <c r="BI26" t="inlineStr">
        <is>
          <t>fondo istituito a fini di sostegno ai lavoratori collocati in esubero e ai lavoratori autonomi la cui attività sia cessata in conseguenza di trasformazioni rilevanti della struttura del commercio mondiale dovute alla globalizzazione</t>
        </is>
      </c>
      <c r="BJ26" s="2" t="inlineStr">
        <is>
          <t>Europos prisitaikymo prie globalizacijos padarinių fondas|
EGF|
Europos prisitaikymo prie globalizacijos padarinių fondas atleistiems darbuotojams</t>
        </is>
      </c>
      <c r="BK26" s="2" t="inlineStr">
        <is>
          <t>3|
3|
3</t>
        </is>
      </c>
      <c r="BL26" s="2" t="inlineStr">
        <is>
          <t xml:space="preserve">|
|
</t>
        </is>
      </c>
      <c r="BM26" t="inlineStr">
        <is>
          <t>fondas, kurio tikslas – prisidėti prie pažangaus, integracinio ir tvaraus ekonomikos augimo ir skatinti tvarų užimtumą Sąjungoje, parodant Sąjungos solidarumą su atleistais darbuotojais ir savarankiškai dirbančiais asmenimis, kurių veikla nutrūko dėl globalizacijos sukeltų esminių pasaulio prekybos struktūrinių pokyčių, dėl tebesitęsiančios pasaulinės finansų ir ekonomikos krizės arba naujos pasaulinės finansų ir ekonomikos krizės, ir paramą jiems</t>
        </is>
      </c>
      <c r="BN26" s="2" t="inlineStr">
        <is>
          <t>Eiropas Globalizācijas pielāgošanās fonds|
EGF|
Eiropas Globalizācijas pielāgošanās fonds darbu zaudējušiem darba ņēmējiem</t>
        </is>
      </c>
      <c r="BO26" s="2" t="inlineStr">
        <is>
          <t>3|
3|
3</t>
        </is>
      </c>
      <c r="BP26" s="2" t="inlineStr">
        <is>
          <t xml:space="preserve">|
|
</t>
        </is>
      </c>
      <c r="BQ26" t="inlineStr">
        <is>
          <t>2006. gadā izveidots fonds, kura mērķis ir palīdzēt darba ņēmējiem un pašnodarbinātām personām atgriezties darba tirgū pēc darba zaudēšanas, ko izraisījusi ražošanas pārcelšana uz valstīm ārpus ES, pasaules tirdzniecības modeļu būtiskas strukturālas izmaiņas vai globālā finanšu un ekonomikas krīze</t>
        </is>
      </c>
      <c r="BR26" s="2" t="inlineStr">
        <is>
          <t>Fond Ewropew ta' Aġġustament għall-Globalizzazzjoni|
FEG|
Fond Ewropew ta’ Aġġustament għall-Globalizzazzjoni għall-Ħaddiema Ssensjati</t>
        </is>
      </c>
      <c r="BS26" s="2" t="inlineStr">
        <is>
          <t>4|
3|
3</t>
        </is>
      </c>
      <c r="BT26" s="2" t="inlineStr">
        <is>
          <t xml:space="preserve">|
|
</t>
        </is>
      </c>
      <c r="BU26" t="inlineStr">
        <is>
          <t>jipprovdi appoġġ lin-nies li jitilfu l-impjiegi tagħhom bħala riżultat ta' tibdiliet maġġuri strutturali fil-metodi tal-kummerċ dinji minħabba l-globalizzazzjoni, p.e. meta kumpanija tagħlaq jew il-produzzjoni tiċċaqlaq barra l-UE, jew bħala riżultat tal-ekonomija globali u tal-kriżi finanzjarja</t>
        </is>
      </c>
      <c r="BV26" s="2" t="inlineStr">
        <is>
          <t>Europees Fonds voor aanpassing aan de globalisering|
EFG</t>
        </is>
      </c>
      <c r="BW26" s="2" t="inlineStr">
        <is>
          <t>4|
4</t>
        </is>
      </c>
      <c r="BX26" s="2" t="inlineStr">
        <is>
          <t xml:space="preserve">|
</t>
        </is>
      </c>
      <c r="BY26" t="inlineStr">
        <is>
          <t>fonds dat de Unie in staat moet stellen "steun te verlenen aan werknemers die werkloos zijn geworden en zelfstandigen die hun werkzaamheden hebben beëindigd als gevolg van uit de globalisering voortvloeiende grote structurele veranderingen in de wereldhandelspatronen"</t>
        </is>
      </c>
      <c r="BZ26" s="2" t="inlineStr">
        <is>
          <t>EFG|
Europejski Fundusz Dostosowania do Globalizacji dla Zwalnianych Pracowników</t>
        </is>
      </c>
      <c r="CA26" s="2" t="inlineStr">
        <is>
          <t>3|
3</t>
        </is>
      </c>
      <c r="CB26" s="2" t="inlineStr">
        <is>
          <t xml:space="preserve">|
</t>
        </is>
      </c>
      <c r="CC26" t="inlineStr">
        <is>
          <t>instrument finansowy Unii Europejskiej ustanowiony w 2006 r. z myślą o udzielaniu pomocy w znalezieniu nowego zatrudnienia pracownikom, którzy stracili pracę wskutek zmian zachodzących w światowej strukturze handlu</t>
        </is>
      </c>
      <c r="CD26" s="2" t="inlineStr">
        <is>
          <t>Fundo Europeu de Ajustamento à Globalização|
FEG|
Fundo Europeu de Ajustamento à Globalização a favor dos Trabalhadores Despedidos</t>
        </is>
      </c>
      <c r="CE26" s="2" t="inlineStr">
        <is>
          <t>3|
3|
3</t>
        </is>
      </c>
      <c r="CF26" s="2" t="inlineStr">
        <is>
          <t xml:space="preserve">|
|
</t>
        </is>
      </c>
      <c r="CG26" t="inlineStr">
        <is>
          <t>Fundo europeu instituído para permitir à Comunidade apoiar os trabalhadores que perderam os respectivos empregos em resultado de importantes mudanças na estrutura do comércio mundial causadas pela globalização, sempre que se verifique um impacto negativo considerável na economia regional ou local.</t>
        </is>
      </c>
      <c r="CH26" s="2" t="inlineStr">
        <is>
          <t>Fondul european de ajustare la globalizare pentru lucrătorii disponibilizați|
Fondul european de ajustare la globalizare|
FEG</t>
        </is>
      </c>
      <c r="CI26" s="2" t="inlineStr">
        <is>
          <t>3|
3|
3</t>
        </is>
      </c>
      <c r="CJ26" s="2" t="inlineStr">
        <is>
          <t xml:space="preserve">|
|
</t>
        </is>
      </c>
      <c r="CK26" t="inlineStr">
        <is>
          <t/>
        </is>
      </c>
      <c r="CL26" s="2" t="inlineStr">
        <is>
          <t>Európsky fond na prispôsobenie sa globalizácii|
EGF|
Európsky fond na prispôsobenie sa globalizácii na pomoc pracovníkom, ktorí prišli o zamestnanie</t>
        </is>
      </c>
      <c r="CM26" s="2" t="inlineStr">
        <is>
          <t>3|
3|
3</t>
        </is>
      </c>
      <c r="CN26" s="2" t="inlineStr">
        <is>
          <t xml:space="preserve">|
|
</t>
        </is>
      </c>
      <c r="CO26" t="inlineStr">
        <is>
          <t>fond, ktorého cieľom je poskytnúť podporu tým pracovníkom, ktorí boli prepustení z dôvodu vážnych zmien v štruktúre svetového obchodu v dôsledku globalizácie alebo z dôvodu pokračovania svetovej finančnej a hospodárskej krízy, alebo samostatne zárobkovo činným osobám, ktorých činnosť skončila z rovnakých dôvodov</t>
        </is>
      </c>
      <c r="CP26" s="2" t="inlineStr">
        <is>
          <t>Evropski sklad za prilagoditev globalizaciji za presežne delavce|
ESPG|
Evropski sklad za prilagoditev globalizaciji</t>
        </is>
      </c>
      <c r="CQ26" s="2" t="inlineStr">
        <is>
          <t>3|
3|
3</t>
        </is>
      </c>
      <c r="CR26" s="2" t="inlineStr">
        <is>
          <t xml:space="preserve">|
|
</t>
        </is>
      </c>
      <c r="CS26" t="inlineStr">
        <is>
          <t/>
        </is>
      </c>
      <c r="CT26" s="2" t="inlineStr">
        <is>
          <t>Europeiska fonden för justering för globaliseringseffekter för uppsagda arbetstagare|
Europeiska fonden för justering för globaliseringseffekter|
EGF</t>
        </is>
      </c>
      <c r="CU26" s="2" t="inlineStr">
        <is>
          <t>3|
3|
3</t>
        </is>
      </c>
      <c r="CV26" s="2" t="inlineStr">
        <is>
          <t xml:space="preserve">|
|
</t>
        </is>
      </c>
      <c r="CW26" t="inlineStr">
        <is>
          <t/>
        </is>
      </c>
    </row>
    <row r="27">
      <c r="A27" s="1" t="str">
        <f>HYPERLINK("https://iate.europa.eu/entry/result/755868/all", "755868")</f>
        <v>755868</v>
      </c>
      <c r="B27" t="inlineStr">
        <is>
          <t>SOCIAL QUESTIONS;EDUCATION AND COMMUNICATIONS</t>
        </is>
      </c>
      <c r="C27" t="inlineStr">
        <is>
          <t>SOCIAL QUESTIONS|social affairs;EDUCATION AND COMMUNICATIONS|education</t>
        </is>
      </c>
      <c r="D27" t="inlineStr">
        <is>
          <t>yes</t>
        </is>
      </c>
      <c r="E27" t="inlineStr">
        <is>
          <t/>
        </is>
      </c>
      <c r="F27" s="2" t="inlineStr">
        <is>
          <t>младежки работник</t>
        </is>
      </c>
      <c r="G27" s="2" t="inlineStr">
        <is>
          <t>3</t>
        </is>
      </c>
      <c r="H27" s="2" t="inlineStr">
        <is>
          <t/>
        </is>
      </c>
      <c r="I27" t="inlineStr">
        <is>
          <t>лице, което на професионални или доброволни начала работи в областта на неформалното учене и което подкрепя младежите в личното им социално-икономическо и професионално развитие</t>
        </is>
      </c>
      <c r="J27" s="2" t="inlineStr">
        <is>
          <t>pracovník s mládeží</t>
        </is>
      </c>
      <c r="K27" s="2" t="inlineStr">
        <is>
          <t>3</t>
        </is>
      </c>
      <c r="L27" s="2" t="inlineStr">
        <is>
          <t/>
        </is>
      </c>
      <c r="M27" t="inlineStr">
        <is>
          <t>odborník nebo dobrovolník, který se podílí na neformálním učení a podporuje mladé lidi v jejich osobním sociálně pedagogickém a profesním rozvoji</t>
        </is>
      </c>
      <c r="N27" s="2" t="inlineStr">
        <is>
          <t>ungdomsleder|
ungdomspædagog|
pædagog</t>
        </is>
      </c>
      <c r="O27" s="2" t="inlineStr">
        <is>
          <t>3|
3|
3</t>
        </is>
      </c>
      <c r="P27" s="2" t="inlineStr">
        <is>
          <t xml:space="preserve">|
|
</t>
        </is>
      </c>
      <c r="Q27" t="inlineStr">
        <is>
          <t>voksen person som fungerer som leder eller pædagog for en gruppe unge, fx i en ungdomsklub eller en sportsklub</t>
        </is>
      </c>
      <c r="R27" s="2" t="inlineStr">
        <is>
          <t>Jugendarbeiter|
Jugendbetreuer</t>
        </is>
      </c>
      <c r="S27" s="2" t="inlineStr">
        <is>
          <t>3|
3</t>
        </is>
      </c>
      <c r="T27" s="2" t="inlineStr">
        <is>
          <t xml:space="preserve">preferred|
</t>
        </is>
      </c>
      <c r="U27" t="inlineStr">
        <is>
          <t>Person, die beruflich oder freiwillig im Bereich des nichtformalen Lernens tätig ist und die junge Menschen in ihrer persönlichen sozialen und beruflichen Entwicklung unterstützt</t>
        </is>
      </c>
      <c r="V27" s="2" t="inlineStr">
        <is>
          <t>εργαζόμενος στον τομέα της νεολαίας|
σύμβουλος νέων</t>
        </is>
      </c>
      <c r="W27" s="2" t="inlineStr">
        <is>
          <t>3|
3</t>
        </is>
      </c>
      <c r="X27" s="2" t="inlineStr">
        <is>
          <t xml:space="preserve">|
</t>
        </is>
      </c>
      <c r="Y27" t="inlineStr">
        <is>
          <t>επαγγελματίας ή εθελοντής που συμμετέχει σε δραστηριότητα μη τυπικής μάθησης και βοηθά νέους στην πορεία κοινωνικοεκπαιδευτικής και επαγγελματικής εξέλιξής τους.</t>
        </is>
      </c>
      <c r="Z27" s="2" t="inlineStr">
        <is>
          <t>youth worker</t>
        </is>
      </c>
      <c r="AA27" s="2" t="inlineStr">
        <is>
          <t>4</t>
        </is>
      </c>
      <c r="AB27" s="2" t="inlineStr">
        <is>
          <t/>
        </is>
      </c>
      <c r="AC27" t="inlineStr">
        <is>
          <t>person who works with young people in a variety of non-formal and informal contexts</t>
        </is>
      </c>
      <c r="AD27" s="2" t="inlineStr">
        <is>
          <t>trabajador en el ámbito de la juventud|
animador socioeducativo|
monitor de jóvenes</t>
        </is>
      </c>
      <c r="AE27" s="2" t="inlineStr">
        <is>
          <t>3|
0|
0</t>
        </is>
      </c>
      <c r="AF27" s="2" t="inlineStr">
        <is>
          <t xml:space="preserve">|
|
</t>
        </is>
      </c>
      <c r="AG27" t="inlineStr">
        <is>
          <t>Cualquier profesional o voluntario implicado en el aprendizaje no formal que preste apoyo a los jóvenes en su desarrollo personal socioeducativo y profesional.</t>
        </is>
      </c>
      <c r="AH27" s="2" t="inlineStr">
        <is>
          <t>noorsootöötaja</t>
        </is>
      </c>
      <c r="AI27" s="2" t="inlineStr">
        <is>
          <t>3</t>
        </is>
      </c>
      <c r="AJ27" s="2" t="inlineStr">
        <is>
          <t/>
        </is>
      </c>
      <c r="AK27" t="inlineStr">
        <is>
          <t>isik, kes on kas oma erialase või vabatahtliku tegevuse tõttu seotud mitteformaalse õppimisega ning kes toetab noorte isiklikku, sotsiaalhariduslikku ja kutsealast arengut ning nende pädevuste arengut</t>
        </is>
      </c>
      <c r="AL27" s="2" t="inlineStr">
        <is>
          <t>nuorisotyöntekijä|
nuoriso-ohjaaja</t>
        </is>
      </c>
      <c r="AM27" s="2" t="inlineStr">
        <is>
          <t>3|
3</t>
        </is>
      </c>
      <c r="AN27" s="2" t="inlineStr">
        <is>
          <t xml:space="preserve">|
</t>
        </is>
      </c>
      <c r="AO27" t="inlineStr">
        <is>
          <t>henkilö, joka työskentelee nuorten parissa monenlaisissa virallisissa ja epävirallisissa yhteyksissä</t>
        </is>
      </c>
      <c r="AP27" s="2" t="inlineStr">
        <is>
          <t>animateur jeunesse|
animateur pour la jeunesse|
animateur socio-éducatif</t>
        </is>
      </c>
      <c r="AQ27" s="2" t="inlineStr">
        <is>
          <t>3|
3|
3</t>
        </is>
      </c>
      <c r="AR27" s="2" t="inlineStr">
        <is>
          <t xml:space="preserve">|
|
</t>
        </is>
      </c>
      <c r="AS27" t="inlineStr">
        <is>
          <t>animateur socio-éducatif [ &lt;a href="/entry/result/858123/all" id="ENTRY_TO_ENTRY_CONVERTER" target="_blank"&gt;IATE:858123&lt;/a&gt; ] salarié, spécialisé dans les activités éducatives, culturelles et sportives pour les jeunes</t>
        </is>
      </c>
      <c r="AT27" s="2" t="inlineStr">
        <is>
          <t>oibrí don ógra|
oibrí óige</t>
        </is>
      </c>
      <c r="AU27" s="2" t="inlineStr">
        <is>
          <t>3|
3</t>
        </is>
      </c>
      <c r="AV27" s="2" t="inlineStr">
        <is>
          <t xml:space="preserve">|
</t>
        </is>
      </c>
      <c r="AW27" t="inlineStr">
        <is>
          <t/>
        </is>
      </c>
      <c r="AX27" s="2" t="inlineStr">
        <is>
          <t>osoba koja radi s mladima</t>
        </is>
      </c>
      <c r="AY27" s="2" t="inlineStr">
        <is>
          <t>3</t>
        </is>
      </c>
      <c r="AZ27" s="2" t="inlineStr">
        <is>
          <t/>
        </is>
      </c>
      <c r="BA27" t="inlineStr">
        <is>
          <t>zaposlenik ili volonter uključen u neformalno učenje koji podržava mlade u njihovu osobnom društveno-obrazovnom i profesionalnom razvoju</t>
        </is>
      </c>
      <c r="BB27" s="2" t="inlineStr">
        <is>
          <t>ifjúságsegítő</t>
        </is>
      </c>
      <c r="BC27" s="2" t="inlineStr">
        <is>
          <t>4</t>
        </is>
      </c>
      <c r="BD27" s="2" t="inlineStr">
        <is>
          <t/>
        </is>
      </c>
      <c r="BE27" t="inlineStr">
        <is>
          <t>olyan szociális szakember, akinek alapvető feladata a fiatalok szociális és kulturális módszerekkel történő aktivizálása, érdekvédelme, a helyi társadalom és a helyi közösségek támogatása, a fiatalok tanácsadással történő segítése, munkavállalásuk támogatása</t>
        </is>
      </c>
      <c r="BF27" s="2" t="inlineStr">
        <is>
          <t>animatore socioeducativo</t>
        </is>
      </c>
      <c r="BG27" s="2" t="inlineStr">
        <is>
          <t>3</t>
        </is>
      </c>
      <c r="BH27" s="2" t="inlineStr">
        <is>
          <t/>
        </is>
      </c>
      <c r="BI27" t="inlineStr">
        <is>
          <t>persona impegnata in attività destinate ai giovani svolte in contesti non formali e informali di istruzione e di formazione</t>
        </is>
      </c>
      <c r="BJ27" s="2" t="inlineStr">
        <is>
          <t>jaunimo darbuotojas|
su jaunimu dirbantis asmuo</t>
        </is>
      </c>
      <c r="BK27" s="2" t="inlineStr">
        <is>
          <t>3|
3</t>
        </is>
      </c>
      <c r="BL27" s="2" t="inlineStr">
        <is>
          <t xml:space="preserve">|
</t>
        </is>
      </c>
      <c r="BM27" t="inlineStr">
        <is>
          <t>pilnametis asmuo, dirbantis su jaunais žmonėmis jų laisvalaikiu, siekiantis asmeninio ir socialinio jaunų žmonių tobulėjimo tiek per individualų darbą su skirtingais asmenimis, tiek dirbdamas su grupėmis bei turintis šiam darbui reikalingų kompetencijų</t>
        </is>
      </c>
      <c r="BN27" s="2" t="inlineStr">
        <is>
          <t>jaunatnes darbinieks</t>
        </is>
      </c>
      <c r="BO27" s="2" t="inlineStr">
        <is>
          <t>3</t>
        </is>
      </c>
      <c r="BP27" s="2" t="inlineStr">
        <is>
          <t/>
        </is>
      </c>
      <c r="BQ27" t="inlineStr">
        <is>
          <t>persona, kas ar jauniešiem strādā neformālos un informālos kontekstos</t>
        </is>
      </c>
      <c r="BR27" s="2" t="inlineStr">
        <is>
          <t>persuna li taħdem maż-żgħażagħ</t>
        </is>
      </c>
      <c r="BS27" s="2" t="inlineStr">
        <is>
          <t>3</t>
        </is>
      </c>
      <c r="BT27" s="2" t="inlineStr">
        <is>
          <t/>
        </is>
      </c>
      <c r="BU27" t="inlineStr">
        <is>
          <t>professjonist jew voluntier involut fit-tagħlim mhux formali u informali taż-żgħażagħ li jappoġġa liż-żgħażagħ fl-iżvilupp personali, soċjoedukattiv u professjonali tagħhom. Din il-persuna tista' tkun, fost oħrajn, għalliema, assistent soċjali [ &lt;a href="/entry/result/1560094/all" id="ENTRY_TO_ENTRY_CONVERTER" target="_blank"&gt;IATE:1560094&lt;/a&gt; ] jew animatur</t>
        </is>
      </c>
      <c r="BV27" s="2" t="inlineStr">
        <is>
          <t>jongerenwerker|
jeugdwerker</t>
        </is>
      </c>
      <c r="BW27" s="2" t="inlineStr">
        <is>
          <t>3|
3</t>
        </is>
      </c>
      <c r="BX27" s="2" t="inlineStr">
        <is>
          <t xml:space="preserve">|
</t>
        </is>
      </c>
      <c r="BY27" t="inlineStr">
        <is>
          <t>professional die in verscheidene niet-formele en informele contexten met jongeren werkt</t>
        </is>
      </c>
      <c r="BZ27" s="2" t="inlineStr">
        <is>
          <t>osoba pracująca z młodzieżą</t>
        </is>
      </c>
      <c r="CA27" s="2" t="inlineStr">
        <is>
          <t>3</t>
        </is>
      </c>
      <c r="CB27" s="2" t="inlineStr">
        <is>
          <t/>
        </is>
      </c>
      <c r="CC27" t="inlineStr">
        <is>
          <t>zawodowy pracownik lub wolontariusz, zaangażowany w uczenie się pozaformalne i wspierający osoby młode w ich osobistym rozwoju społeczno-edukacyjnym oraz doskonaleniu zawodowym</t>
        </is>
      </c>
      <c r="CD27" s="2" t="inlineStr">
        <is>
          <t>técnico de juventude</t>
        </is>
      </c>
      <c r="CE27" s="2" t="inlineStr">
        <is>
          <t>3</t>
        </is>
      </c>
      <c r="CF27" s="2" t="inlineStr">
        <is>
          <t>preferred</t>
        </is>
      </c>
      <c r="CG27" t="inlineStr">
        <is>
          <t>Pessoa que está envolvida na aprendizagem não formal e presta apoio aos jovens no seu desenvolvimento pessoal, a nível socioeducativo e profissional, e no desenvolvimento das suas competências.</t>
        </is>
      </c>
      <c r="CH27" s="2" t="inlineStr">
        <is>
          <t>lucrător de tineret</t>
        </is>
      </c>
      <c r="CI27" s="2" t="inlineStr">
        <is>
          <t>3</t>
        </is>
      </c>
      <c r="CJ27" s="2" t="inlineStr">
        <is>
          <t/>
        </is>
      </c>
      <c r="CK27" t="inlineStr">
        <is>
          <t>profesionist sau voluntar implicat în învățarea non-formală, care sprijină tinerii în dezvoltarea
lor socio-educațională personală și profesională</t>
        </is>
      </c>
      <c r="CL27" s="2" t="inlineStr">
        <is>
          <t>pracovník s mládežou</t>
        </is>
      </c>
      <c r="CM27" s="2" t="inlineStr">
        <is>
          <t>3</t>
        </is>
      </c>
      <c r="CN27" s="2" t="inlineStr">
        <is>
          <t/>
        </is>
      </c>
      <c r="CO27" t="inlineStr">
        <is>
          <t>profesionál alebo dobrovoľník zapojený do neformálneho vzdelávania, ktorý podporuje mladých ľudí v ich osobnom sociálno-vzdelávacom a profesijnom rozvoji</t>
        </is>
      </c>
      <c r="CP27" s="2" t="inlineStr">
        <is>
          <t>mladinski delavec</t>
        </is>
      </c>
      <c r="CQ27" s="2" t="inlineStr">
        <is>
          <t>3</t>
        </is>
      </c>
      <c r="CR27" s="2" t="inlineStr">
        <is>
          <t/>
        </is>
      </c>
      <c r="CS27" t="inlineStr">
        <is>
          <t>poklicni delavec ali prostovoljec, ki sodeluje v neformalnem učenju in nudi podporo mladim pri njihovem osebnem, družbeno–izobraževalnem ter poklicnem razvoju</t>
        </is>
      </c>
      <c r="CT27" s="2" t="inlineStr">
        <is>
          <t>ungdomsarbetare|
ungdomsledare</t>
        </is>
      </c>
      <c r="CU27" s="2" t="inlineStr">
        <is>
          <t>3|
3</t>
        </is>
      </c>
      <c r="CV27" s="2" t="inlineStr">
        <is>
          <t xml:space="preserve">|
</t>
        </is>
      </c>
      <c r="CW27" t="inlineStr">
        <is>
          <t>Person som antingen yrkesmässigt eller på frivillig grund är involverad i icke-formellt lärande och som stöder unga i deras sociopedagogiska och yrkesmässiga utveckling och kompetensutveckling.</t>
        </is>
      </c>
    </row>
    <row r="28">
      <c r="A28" s="1" t="str">
        <f>HYPERLINK("https://iate.europa.eu/entry/result/1093267/all", "1093267")</f>
        <v>1093267</v>
      </c>
      <c r="B28" t="inlineStr">
        <is>
          <t>LAW</t>
        </is>
      </c>
      <c r="C28" t="inlineStr">
        <is>
          <t>LAW</t>
        </is>
      </c>
      <c r="D28" t="inlineStr">
        <is>
          <t>yes</t>
        </is>
      </c>
      <c r="E28" t="inlineStr">
        <is>
          <t/>
        </is>
      </c>
      <c r="F28" s="2" t="inlineStr">
        <is>
          <t>временна мярка</t>
        </is>
      </c>
      <c r="G28" s="2" t="inlineStr">
        <is>
          <t>3</t>
        </is>
      </c>
      <c r="H28" s="2" t="inlineStr">
        <is>
          <t/>
        </is>
      </c>
      <c r="I28" t="inlineStr">
        <is>
          <t>съвкупност от временни разпореждания, постановени от съдебен орган с цел защита на интересите на една от страните в очакване на решение по същество или окончателно съдебно решение</t>
        </is>
      </c>
      <c r="J28" s="2" t="inlineStr">
        <is>
          <t>předběžné opatření</t>
        </is>
      </c>
      <c r="K28" s="2" t="inlineStr">
        <is>
          <t>3</t>
        </is>
      </c>
      <c r="L28" s="2" t="inlineStr">
        <is>
          <t/>
        </is>
      </c>
      <c r="M28" t="inlineStr">
        <is>
          <t>opatření sloužící k tomu, aby byly předběžně,
tj. prozatímně upraveny poměry účastníků nebo pro případ, že je zde obava z
ohrožení výkonu soudního rozhodnutí</t>
        </is>
      </c>
      <c r="N28" s="2" t="inlineStr">
        <is>
          <t>foreløbigt retsmiddel</t>
        </is>
      </c>
      <c r="O28" s="2" t="inlineStr">
        <is>
          <t>3</t>
        </is>
      </c>
      <c r="P28" s="2" t="inlineStr">
        <is>
          <t/>
        </is>
      </c>
      <c r="Q28" t="inlineStr">
        <is>
          <t>foreløbig foranstaltning, for hvilken det gælder, at den kun skal have virkning, indtil der træffes en endelig afgørelse under en efterfølgende retssag</t>
        </is>
      </c>
      <c r="R28" s="2" t="inlineStr">
        <is>
          <t>einstweiliger Rechtsschutz|
einstweilige Verfügung</t>
        </is>
      </c>
      <c r="S28" s="2" t="inlineStr">
        <is>
          <t>3|
3</t>
        </is>
      </c>
      <c r="T28" s="2" t="inlineStr">
        <is>
          <t xml:space="preserve">|
</t>
        </is>
      </c>
      <c r="U28" t="inlineStr">
        <is>
          <t>vorläufige gericht­liche Anordnung zur Sicherung von Ansprüchen</t>
        </is>
      </c>
      <c r="V28" s="2" t="inlineStr">
        <is>
          <t>προσωρινά μέτρα|
μέτρα προσωρινού χαρακτήρα</t>
        </is>
      </c>
      <c r="W28" s="2" t="inlineStr">
        <is>
          <t>3|
3</t>
        </is>
      </c>
      <c r="X28" s="2" t="inlineStr">
        <is>
          <t xml:space="preserve">|
</t>
        </is>
      </c>
      <c r="Y28" t="inlineStr">
        <is>
          <t/>
        </is>
      </c>
      <c r="Z28" s="2" t="inlineStr">
        <is>
          <t>interim relief|
conservatory relief|
interim measures of protection</t>
        </is>
      </c>
      <c r="AA28" s="2" t="inlineStr">
        <is>
          <t>3|
1|
1</t>
        </is>
      </c>
      <c r="AB28" s="2" t="inlineStr">
        <is>
          <t xml:space="preserve">|
|
</t>
        </is>
      </c>
      <c r="AC28" t="inlineStr">
        <is>
          <t>temporary remedies granted to a claimant by a court in order to safeguard the rights of the claimant until there has been a final determination of a dispute</t>
        </is>
      </c>
      <c r="AD28" s="2" t="inlineStr">
        <is>
          <t>medida provisional|
medida cautelar</t>
        </is>
      </c>
      <c r="AE28" s="2" t="inlineStr">
        <is>
          <t>3|
3</t>
        </is>
      </c>
      <c r="AF28" s="2" t="inlineStr">
        <is>
          <t xml:space="preserve">|
</t>
        </is>
      </c>
      <c r="AG28" t="inlineStr">
        <is>
          <t>Decisiones transitorias adoptadas en el seno de un procedimiento, o con carácter previo a su instrucción, por razones de urgencia o para proteger un interés general.</t>
        </is>
      </c>
      <c r="AH28" s="2" t="inlineStr">
        <is>
          <t>ajutised meetmed</t>
        </is>
      </c>
      <c r="AI28" s="2" t="inlineStr">
        <is>
          <t>3</t>
        </is>
      </c>
      <c r="AJ28" s="2" t="inlineStr">
        <is>
          <t/>
        </is>
      </c>
      <c r="AK28" t="inlineStr">
        <is>
          <t>&lt;div&gt;&lt;div&gt;&lt;div&gt;&lt;div&gt;&lt;div&gt;&lt;div&gt;ajutised õiguskaitsevahendid&lt;i&gt;,&lt;/i&gt; mida kohaldatakse pikaajaliseks venida võivas kohtumenetluses otsuse vastuvõtmiseni&lt;/div&gt;&lt;/div&gt;&lt;/div&gt;&lt;/div&gt;&lt;/div&gt;&lt;/div&gt;</t>
        </is>
      </c>
      <c r="AL28" s="2" t="inlineStr">
        <is>
          <t>väliaikaiset toimet</t>
        </is>
      </c>
      <c r="AM28" s="2" t="inlineStr">
        <is>
          <t>3</t>
        </is>
      </c>
      <c r="AN28" s="2" t="inlineStr">
        <is>
          <t/>
        </is>
      </c>
      <c r="AO28" t="inlineStr">
        <is>
          <t>väliaikaisilla toimilla suojataan rikkomisesta ilmoittavien henkilöiden taloudelliset ja muut oikeudet odotettaessa mahdollisesti pitkittyvien oikeusmenettelyjen tulosta</t>
        </is>
      </c>
      <c r="AP28" s="2" t="inlineStr">
        <is>
          <t>mesures provisoires|
mesures de redressement provisoires</t>
        </is>
      </c>
      <c r="AQ28" s="2" t="inlineStr">
        <is>
          <t>3|
3</t>
        </is>
      </c>
      <c r="AR28" s="2" t="inlineStr">
        <is>
          <t xml:space="preserve">|
</t>
        </is>
      </c>
      <c r="AS28" t="inlineStr">
        <is>
          <t>ensemble de dispositions temporaires ordonnées par un juge pour préserver les intérêts d'une partie dans l'attente d'un jugement sur le fond ou d'une décision définitive</t>
        </is>
      </c>
      <c r="AT28" s="2" t="inlineStr">
        <is>
          <t>faoiseamh eatramhach</t>
        </is>
      </c>
      <c r="AU28" s="2" t="inlineStr">
        <is>
          <t>3</t>
        </is>
      </c>
      <c r="AV28" s="2" t="inlineStr">
        <is>
          <t/>
        </is>
      </c>
      <c r="AW28" t="inlineStr">
        <is>
          <t/>
        </is>
      </c>
      <c r="AX28" s="2" t="inlineStr">
        <is>
          <t>privremene zaštitne mjere</t>
        </is>
      </c>
      <c r="AY28" s="2" t="inlineStr">
        <is>
          <t>3</t>
        </is>
      </c>
      <c r="AZ28" s="2" t="inlineStr">
        <is>
          <t/>
        </is>
      </c>
      <c r="BA28" t="inlineStr">
        <is>
          <t>privremeni pravni lijek koji sud odobrava stranci koja podnosi zahtjev radi zaštite njezinih prava do konačnog rješenja spora</t>
        </is>
      </c>
      <c r="BB28" s="2" t="inlineStr">
        <is>
          <t>ideiglenes jogorvoslati intézkedés|
ideiglenes jogorvoslat|
ideiglenes intézkedés</t>
        </is>
      </c>
      <c r="BC28" s="2" t="inlineStr">
        <is>
          <t>3|
3|
3</t>
        </is>
      </c>
      <c r="BD28" s="2" t="inlineStr">
        <is>
          <t xml:space="preserve">|
|
</t>
        </is>
      </c>
      <c r="BE28" t="inlineStr">
        <is>
          <t>valamely bíróság által olyan esetekben elrendelt intézkedés, amelyekben az ügy érdemében teljes körű eljárás van folyamatban, vagy az hamarosan megkezdődik, és olyan követelésre vonatkozik, amelynek bíróság általi védelmére addig is szükség van; célja annak biztosítása, hogy ténylegesen ki is lehet majd elégíteni azt a követelést, amelynek érdemi vizsgálata hamarosan megkezdődik</t>
        </is>
      </c>
      <c r="BF28" s="2" t="inlineStr">
        <is>
          <t>provvedimento d'urgenza|
provvedimento provvisorio</t>
        </is>
      </c>
      <c r="BG28" s="2" t="inlineStr">
        <is>
          <t>3|
3</t>
        </is>
      </c>
      <c r="BH28" s="2" t="inlineStr">
        <is>
          <t xml:space="preserve">|
</t>
        </is>
      </c>
      <c r="BI28" t="inlineStr">
        <is>
          <t>insieme di disposizioni temporanee richieste con ricorso al giudice da chi ha fondato motivo di temere che, durante il tempo occorrente per
far valere il suo diritto in via ordinaria, questo sia minacciato da
un pregiudizio imminente e irreparabile</t>
        </is>
      </c>
      <c r="BJ28" s="2" t="inlineStr">
        <is>
          <t>laikinosios apsaugos priemonės</t>
        </is>
      </c>
      <c r="BK28" s="2" t="inlineStr">
        <is>
          <t>3</t>
        </is>
      </c>
      <c r="BL28" s="2" t="inlineStr">
        <is>
          <t/>
        </is>
      </c>
      <c r="BM28" t="inlineStr">
        <is>
          <t/>
        </is>
      </c>
      <c r="BN28" s="2" t="inlineStr">
        <is>
          <t>pagaidu tiesiskā aizsardzība</t>
        </is>
      </c>
      <c r="BO28" s="2" t="inlineStr">
        <is>
          <t>2</t>
        </is>
      </c>
      <c r="BP28" s="2" t="inlineStr">
        <is>
          <t/>
        </is>
      </c>
      <c r="BQ28" t="inlineStr">
        <is>
          <t/>
        </is>
      </c>
      <c r="BR28" s="2" t="inlineStr">
        <is>
          <t>miżuri proviżorji</t>
        </is>
      </c>
      <c r="BS28" s="2" t="inlineStr">
        <is>
          <t>3</t>
        </is>
      </c>
      <c r="BT28" s="2" t="inlineStr">
        <is>
          <t/>
        </is>
      </c>
      <c r="BU28" t="inlineStr">
        <is>
          <t>rimedji temporanji offruti minn qorti bħala għajnuna fuq terminu qasir, jew qabel ma tinstema' l-kawża jew sakemm tkun qed tinstema' jew sakemm tittieħed deċiżjoni finali</t>
        </is>
      </c>
      <c r="BV28" s="2" t="inlineStr">
        <is>
          <t>maatregelen in kort geding</t>
        </is>
      </c>
      <c r="BW28" s="2" t="inlineStr">
        <is>
          <t>3</t>
        </is>
      </c>
      <c r="BX28" s="2" t="inlineStr">
        <is>
          <t/>
        </is>
      </c>
      <c r="BY28" t="inlineStr">
        <is>
          <t>maatregelen die een rechter in het kader van een&lt;a href="https://iate.europa.eu/entry/slideshow/1608193999524/1134085/nl" target="_blank"&gt; procedure in kort geding&lt;/a&gt;kan toekennen om de toestand van de partijen voorlopig te regelen totdat er een definitieve uitspraak in de bodemprocedure is</t>
        </is>
      </c>
      <c r="BZ28" s="2" t="inlineStr">
        <is>
          <t>tymczasowy środek ochrony prawnej|
środek tymczasowy|
tymczasowa ochrona prawna</t>
        </is>
      </c>
      <c r="CA28" s="2" t="inlineStr">
        <is>
          <t>3|
3|
2</t>
        </is>
      </c>
      <c r="CB28" s="2" t="inlineStr">
        <is>
          <t xml:space="preserve">|
|
</t>
        </is>
      </c>
      <c r="CC28" t="inlineStr">
        <is>
          <t>środek mający na celu uprzedzenie ostatecznego wyroku co do istoty sprawy przez pewien okres w celu zagwarantowania, że wykonanie wyroku będzie możliwe</t>
        </is>
      </c>
      <c r="CD28" s="2" t="inlineStr">
        <is>
          <t>medida provisória</t>
        </is>
      </c>
      <c r="CE28" s="2" t="inlineStr">
        <is>
          <t>3</t>
        </is>
      </c>
      <c r="CF28" s="2" t="inlineStr">
        <is>
          <t/>
        </is>
      </c>
      <c r="CG28" t="inlineStr">
        <is>
          <t>Medida temporária tomada por um tribunal em favor de um requerente destinada a evitar uma situação de facto consumado ou a acautelar interesses ponderosos até ao proferimento de uma decisão definitiva.</t>
        </is>
      </c>
      <c r="CH28" s="2" t="inlineStr">
        <is>
          <t>măsură provizorie</t>
        </is>
      </c>
      <c r="CI28" s="2" t="inlineStr">
        <is>
          <t>3</t>
        </is>
      </c>
      <c r="CJ28" s="2" t="inlineStr">
        <is>
          <t/>
        </is>
      </c>
      <c r="CK28" t="inlineStr">
        <is>
          <t>dispoziție temporară dispusă de o instanță pentru a apăra drepturile unei părți în așteptarea unei hotărâri definitive
în cazul unui litigiu</t>
        </is>
      </c>
      <c r="CL28" s="2" t="inlineStr">
        <is>
          <t>predbežné opatrenie</t>
        </is>
      </c>
      <c r="CM28" s="2" t="inlineStr">
        <is>
          <t>3</t>
        </is>
      </c>
      <c r="CN28" s="2" t="inlineStr">
        <is>
          <t/>
        </is>
      </c>
      <c r="CO28" t="inlineStr">
        <is>
          <t>dočasná úprava pomerov účastníkov konania súdnym rozhodnutím s cieľom umožniť ničím nerušené rozhodovanie vo veci samej, môže slúžiť aj ako záruka úspešnosti budúcej exekúcie vykonateľného súdneho rozhodnutia</t>
        </is>
      </c>
      <c r="CP28" s="2" t="inlineStr">
        <is>
          <t>začasni ukrep|
izdaja začasne odredbe</t>
        </is>
      </c>
      <c r="CQ28" s="2" t="inlineStr">
        <is>
          <t>3|
2</t>
        </is>
      </c>
      <c r="CR28" s="2" t="inlineStr">
        <is>
          <t xml:space="preserve">|
</t>
        </is>
      </c>
      <c r="CS28" t="inlineStr">
        <is>
          <t>določen ukrep, ki ga sodišče lahko naloži za čas proučevanja zadeve, običajno za vzdržanje določenega ravnanja, da bi tako zaščitilo zadevne pravice</t>
        </is>
      </c>
      <c r="CT28" s="2" t="inlineStr">
        <is>
          <t>interimistiska åtgärder</t>
        </is>
      </c>
      <c r="CU28" s="2" t="inlineStr">
        <is>
          <t>3</t>
        </is>
      </c>
      <c r="CV28" s="2" t="inlineStr">
        <is>
          <t/>
        </is>
      </c>
      <c r="CW28" t="inlineStr">
        <is>
          <t/>
        </is>
      </c>
    </row>
    <row r="29">
      <c r="A29" s="1" t="str">
        <f>HYPERLINK("https://iate.europa.eu/entry/result/761721/all", "761721")</f>
        <v>761721</v>
      </c>
      <c r="B29" t="inlineStr">
        <is>
          <t>INTERNATIONAL RELATIONS;INTERNATIONAL ORGANISATIONS</t>
        </is>
      </c>
      <c r="C29" t="inlineStr">
        <is>
          <t>INTERNATIONAL RELATIONS|defence;INTERNATIONAL ORGANISATIONS|United Nations</t>
        </is>
      </c>
      <c r="D29" t="inlineStr">
        <is>
          <t>no</t>
        </is>
      </c>
      <c r="E29" t="inlineStr">
        <is>
          <t/>
        </is>
      </c>
      <c r="F29" t="inlineStr">
        <is>
          <t/>
        </is>
      </c>
      <c r="G29" t="inlineStr">
        <is>
          <t/>
        </is>
      </c>
      <c r="H29" t="inlineStr">
        <is>
          <t/>
        </is>
      </c>
      <c r="I29" t="inlineStr">
        <is>
          <t/>
        </is>
      </c>
      <c r="J29" t="inlineStr">
        <is>
          <t/>
        </is>
      </c>
      <c r="K29" t="inlineStr">
        <is>
          <t/>
        </is>
      </c>
      <c r="L29" t="inlineStr">
        <is>
          <t/>
        </is>
      </c>
      <c r="M29" t="inlineStr">
        <is>
          <t/>
        </is>
      </c>
      <c r="N29" s="2" t="inlineStr">
        <is>
          <t>tvangsforanstaltning</t>
        </is>
      </c>
      <c r="O29" s="2" t="inlineStr">
        <is>
          <t>4</t>
        </is>
      </c>
      <c r="P29" s="2" t="inlineStr">
        <is>
          <t/>
        </is>
      </c>
      <c r="Q29" t="inlineStr">
        <is>
          <t/>
        </is>
      </c>
      <c r="R29" s="2" t="inlineStr">
        <is>
          <t>Zwangsmassnahme</t>
        </is>
      </c>
      <c r="S29" s="2" t="inlineStr">
        <is>
          <t>3</t>
        </is>
      </c>
      <c r="T29" s="2" t="inlineStr">
        <is>
          <t/>
        </is>
      </c>
      <c r="U29" t="inlineStr">
        <is>
          <t>Zwangsmaßnahmen der VN umfassen sowohl nichtmilitärische Sanktionen als auch militärisches Eingreifen (Art. 41 und 42 der VN-Charta)</t>
        </is>
      </c>
      <c r="V29" s="2" t="inlineStr">
        <is>
          <t>αναγκαστικά μέτρα|
εξαναγκαστικά μέτρα</t>
        </is>
      </c>
      <c r="W29" s="2" t="inlineStr">
        <is>
          <t>3|
3</t>
        </is>
      </c>
      <c r="X29" s="2" t="inlineStr">
        <is>
          <t xml:space="preserve">|
</t>
        </is>
      </c>
      <c r="Y29" t="inlineStr">
        <is>
          <t/>
        </is>
      </c>
      <c r="Z29" s="2" t="inlineStr">
        <is>
          <t>enforcement action|
coercive action|
coercive action|
coercive measure</t>
        </is>
      </c>
      <c r="AA29" s="2" t="inlineStr">
        <is>
          <t>3|
1|
1|
1</t>
        </is>
      </c>
      <c r="AB29" s="2" t="inlineStr">
        <is>
          <t xml:space="preserve">|
|
|
</t>
        </is>
      </c>
      <c r="AC29" t="inlineStr">
        <is>
          <t>Military action, with force, to settle a dispute endangering peace and security</t>
        </is>
      </c>
      <c r="AD29" s="2" t="inlineStr">
        <is>
          <t>acción coercitiva</t>
        </is>
      </c>
      <c r="AE29" s="2" t="inlineStr">
        <is>
          <t>3</t>
        </is>
      </c>
      <c r="AF29" s="2" t="inlineStr">
        <is>
          <t/>
        </is>
      </c>
      <c r="AG29" t="inlineStr">
        <is>
          <t>Empleo de medidas colectivas que pueden ir desde la ruptura de relaciones diplomáticas hasta el empleo de la fuerza militar. 
&lt;br&gt;En los casos más graves, las Naciones Unidas pueden recurrir a medidas coercitivas para restablecer o mantener la paz internacional de conformidad con el artículo 45 de la Carta de las Naciones Unidas.</t>
        </is>
      </c>
      <c r="AH29" t="inlineStr">
        <is>
          <t/>
        </is>
      </c>
      <c r="AI29" t="inlineStr">
        <is>
          <t/>
        </is>
      </c>
      <c r="AJ29" t="inlineStr">
        <is>
          <t/>
        </is>
      </c>
      <c r="AK29" t="inlineStr">
        <is>
          <t/>
        </is>
      </c>
      <c r="AL29" s="2" t="inlineStr">
        <is>
          <t>pakkotoimenpide|
pakottamistoiminta</t>
        </is>
      </c>
      <c r="AM29" s="2" t="inlineStr">
        <is>
          <t>2|
2</t>
        </is>
      </c>
      <c r="AN29" s="2" t="inlineStr">
        <is>
          <t xml:space="preserve">|
</t>
        </is>
      </c>
      <c r="AO29" t="inlineStr">
        <is>
          <t>rauhan rikkomisen tai hyökkäysteon johdosta toteutettava toimenpide kansainvälisen rauhan ja turvallisuuden ylläpitämiseksi tai palauttamiseksi</t>
        </is>
      </c>
      <c r="AP29" s="2" t="inlineStr">
        <is>
          <t>action coercitive|
mesures répressives|
mesures coercitives</t>
        </is>
      </c>
      <c r="AQ29" s="2" t="inlineStr">
        <is>
          <t>3|
3|
3</t>
        </is>
      </c>
      <c r="AR29" s="2" t="inlineStr">
        <is>
          <t xml:space="preserve">|
|
</t>
        </is>
      </c>
      <c r="AS29" t="inlineStr">
        <is>
          <t>action militaire avec emploi effectif de la force, ayant pour but de porter atteinte à la souveraineté et à la liberté d'action de la partie contre laquelle elle s'exerce.</t>
        </is>
      </c>
      <c r="AT29" t="inlineStr">
        <is>
          <t/>
        </is>
      </c>
      <c r="AU29" t="inlineStr">
        <is>
          <t/>
        </is>
      </c>
      <c r="AV29" t="inlineStr">
        <is>
          <t/>
        </is>
      </c>
      <c r="AW29" t="inlineStr">
        <is>
          <t/>
        </is>
      </c>
      <c r="AX29" t="inlineStr">
        <is>
          <t/>
        </is>
      </c>
      <c r="AY29" t="inlineStr">
        <is>
          <t/>
        </is>
      </c>
      <c r="AZ29" t="inlineStr">
        <is>
          <t/>
        </is>
      </c>
      <c r="BA29" t="inlineStr">
        <is>
          <t/>
        </is>
      </c>
      <c r="BB29" t="inlineStr">
        <is>
          <t/>
        </is>
      </c>
      <c r="BC29" t="inlineStr">
        <is>
          <t/>
        </is>
      </c>
      <c r="BD29" t="inlineStr">
        <is>
          <t/>
        </is>
      </c>
      <c r="BE29" t="inlineStr">
        <is>
          <t/>
        </is>
      </c>
      <c r="BF29" s="2" t="inlineStr">
        <is>
          <t>azione coercitiva</t>
        </is>
      </c>
      <c r="BG29" s="2" t="inlineStr">
        <is>
          <t>2</t>
        </is>
      </c>
      <c r="BH29" s="2" t="inlineStr">
        <is>
          <t/>
        </is>
      </c>
      <c r="BI29" t="inlineStr">
        <is>
          <t/>
        </is>
      </c>
      <c r="BJ29" s="2" t="inlineStr">
        <is>
          <t>prievartos veiksmas</t>
        </is>
      </c>
      <c r="BK29" s="2" t="inlineStr">
        <is>
          <t>3</t>
        </is>
      </c>
      <c r="BL29" s="2" t="inlineStr">
        <is>
          <t/>
        </is>
      </c>
      <c r="BM29" t="inlineStr">
        <is>
          <t>karinis veiksmas, kuriuo siekiama išpręsti grėsmę taikai ir saugumui keliantį ginčą</t>
        </is>
      </c>
      <c r="BN29" t="inlineStr">
        <is>
          <t/>
        </is>
      </c>
      <c r="BO29" t="inlineStr">
        <is>
          <t/>
        </is>
      </c>
      <c r="BP29" t="inlineStr">
        <is>
          <t/>
        </is>
      </c>
      <c r="BQ29" t="inlineStr">
        <is>
          <t/>
        </is>
      </c>
      <c r="BR29" t="inlineStr">
        <is>
          <t/>
        </is>
      </c>
      <c r="BS29" t="inlineStr">
        <is>
          <t/>
        </is>
      </c>
      <c r="BT29" t="inlineStr">
        <is>
          <t/>
        </is>
      </c>
      <c r="BU29" t="inlineStr">
        <is>
          <t/>
        </is>
      </c>
      <c r="BV29" s="2" t="inlineStr">
        <is>
          <t>dwangmaatregel</t>
        </is>
      </c>
      <c r="BW29" s="2" t="inlineStr">
        <is>
          <t>3</t>
        </is>
      </c>
      <c r="BX29" s="2" t="inlineStr">
        <is>
          <t/>
        </is>
      </c>
      <c r="BY29" t="inlineStr">
        <is>
          <t/>
        </is>
      </c>
      <c r="BZ29" s="2" t="inlineStr">
        <is>
          <t>środek przymusu</t>
        </is>
      </c>
      <c r="CA29" s="2" t="inlineStr">
        <is>
          <t>3</t>
        </is>
      </c>
      <c r="CB29" s="2" t="inlineStr">
        <is>
          <t/>
        </is>
      </c>
      <c r="CC29" t="inlineStr">
        <is>
          <t>działania wojskowe z użyciem siły ukierunkowane na rozwiązanie sytuacji zagrażającej pokojowi i bezpieczeństwu</t>
        </is>
      </c>
      <c r="CD29" t="inlineStr">
        <is>
          <t/>
        </is>
      </c>
      <c r="CE29" t="inlineStr">
        <is>
          <t/>
        </is>
      </c>
      <c r="CF29" t="inlineStr">
        <is>
          <t/>
        </is>
      </c>
      <c r="CG29" t="inlineStr">
        <is>
          <t/>
        </is>
      </c>
      <c r="CH29" t="inlineStr">
        <is>
          <t/>
        </is>
      </c>
      <c r="CI29" t="inlineStr">
        <is>
          <t/>
        </is>
      </c>
      <c r="CJ29" t="inlineStr">
        <is>
          <t/>
        </is>
      </c>
      <c r="CK29" t="inlineStr">
        <is>
          <t/>
        </is>
      </c>
      <c r="CL29" t="inlineStr">
        <is>
          <t/>
        </is>
      </c>
      <c r="CM29" t="inlineStr">
        <is>
          <t/>
        </is>
      </c>
      <c r="CN29" t="inlineStr">
        <is>
          <t/>
        </is>
      </c>
      <c r="CO29" t="inlineStr">
        <is>
          <t/>
        </is>
      </c>
      <c r="CP29" t="inlineStr">
        <is>
          <t/>
        </is>
      </c>
      <c r="CQ29" t="inlineStr">
        <is>
          <t/>
        </is>
      </c>
      <c r="CR29" t="inlineStr">
        <is>
          <t/>
        </is>
      </c>
      <c r="CS29" t="inlineStr">
        <is>
          <t/>
        </is>
      </c>
      <c r="CT29" s="2" t="inlineStr">
        <is>
          <t>tvångsåtgärd|
tvångsåtgärder</t>
        </is>
      </c>
      <c r="CU29" s="2" t="inlineStr">
        <is>
          <t>2|
2</t>
        </is>
      </c>
      <c r="CV29" s="2" t="inlineStr">
        <is>
          <t xml:space="preserve">|
</t>
        </is>
      </c>
      <c r="CW29" t="inlineStr">
        <is>
          <t/>
        </is>
      </c>
    </row>
    <row r="30">
      <c r="A30" s="1" t="str">
        <f>HYPERLINK("https://iate.europa.eu/entry/result/3577048/all", "3577048")</f>
        <v>3577048</v>
      </c>
      <c r="B30" t="inlineStr">
        <is>
          <t>LAW;EUROPEAN UNION</t>
        </is>
      </c>
      <c r="C30" t="inlineStr">
        <is>
          <t>LAW|justice;LAW|rights and freedoms;EUROPEAN UNION|EU finance|EU financing|EU financial instrument</t>
        </is>
      </c>
      <c r="D30" t="inlineStr">
        <is>
          <t>yes</t>
        </is>
      </c>
      <c r="E30" t="inlineStr">
        <is>
          <t>proposed</t>
        </is>
      </c>
      <c r="F30" s="2" t="inlineStr">
        <is>
          <t>фонд „Правосъдие, права и ценности“</t>
        </is>
      </c>
      <c r="G30" s="2" t="inlineStr">
        <is>
          <t>3</t>
        </is>
      </c>
      <c r="H30" s="2" t="inlineStr">
        <is>
          <t/>
        </is>
      </c>
      <c r="I30" t="inlineStr">
        <is>
          <t>предлаган нов инструмент на ЕС, който се състои от две програми за финансиране: програма „Права и ценности“, която подкрепя равенството и правата, и програма „Правосъдие“, която насърчава развитието на пространство на правосъдие в ЕС</t>
        </is>
      </c>
      <c r="J30" s="2" t="inlineStr">
        <is>
          <t>Fond pro spravedlnost, práva a hodnoty</t>
        </is>
      </c>
      <c r="K30" s="2" t="inlineStr">
        <is>
          <t>3</t>
        </is>
      </c>
      <c r="L30" s="2" t="inlineStr">
        <is>
          <t/>
        </is>
      </c>
      <c r="M30" t="inlineStr">
        <is>
          <t>nástroj EU zahrnující dva programy financování: program Práva a hodnoty, který podporuje rovnost a práva, a program Spravedlnost, který podporuje rozvoj prostoru práva v EU</t>
        </is>
      </c>
      <c r="N30" s="2" t="inlineStr">
        <is>
          <t>Fonden for Retfærdighed, Rettigheder og Værdier</t>
        </is>
      </c>
      <c r="O30" s="2" t="inlineStr">
        <is>
          <t>3</t>
        </is>
      </c>
      <c r="P30" s="2" t="inlineStr">
        <is>
          <t/>
        </is>
      </c>
      <c r="Q30" t="inlineStr">
        <is>
          <t>påtænkt EU-instrument, der har til formål at styrke borgernes stilling ved at beskytte og fremme rettigheder og værdier ved at udvikle et EU-område med retfærdighed</t>
        </is>
      </c>
      <c r="R30" s="2" t="inlineStr">
        <is>
          <t>Fonds für Justiz, Rechte und Werte</t>
        </is>
      </c>
      <c r="S30" s="2" t="inlineStr">
        <is>
          <t>3</t>
        </is>
      </c>
      <c r="T30" s="2" t="inlineStr">
        <is>
          <t/>
        </is>
      </c>
      <c r="U30" t="inlineStr">
        <is>
          <t>neues geplantes Instrument der EU, das zwei Finanzierungsprogramme umfasst: das Programm für Rechte und Werte, das Gleichheit und Rechte stärkt, und das Programm für Justiz, mit dem die Entwicklung eines europäischen Rechtsraums gefördert wird</t>
        </is>
      </c>
      <c r="V30" s="2" t="inlineStr">
        <is>
          <t>Ταμείο για τη δικαιοσύνη, τα δικαιώματα και τις αξίες</t>
        </is>
      </c>
      <c r="W30" s="2" t="inlineStr">
        <is>
          <t>3</t>
        </is>
      </c>
      <c r="X30" s="2" t="inlineStr">
        <is>
          <t/>
        </is>
      </c>
      <c r="Y30" t="inlineStr">
        <is>
          <t>προβλεπόμενο μέσο της ΕΕ που περιλαμβάνει δύο χρηματοδοτικά προγράμματα: το Πρόγραμμα για τα δικαιώματα και τις αξίες που στηρίζει την ισότητα και τα δικαιώματα και το Πρόγραμμα για τη δικαιοσύνη που προάγει την ανάπτυξη ενός ενωσιακού χώρου δικαιοσύνης</t>
        </is>
      </c>
      <c r="Z30" s="2" t="inlineStr">
        <is>
          <t>Justice, Rights and Values Fund|
Justice, Rights and Values Programme</t>
        </is>
      </c>
      <c r="AA30" s="2" t="inlineStr">
        <is>
          <t>3|
1</t>
        </is>
      </c>
      <c r="AB30" s="2" t="inlineStr">
        <is>
          <t xml:space="preserve">|
</t>
        </is>
      </c>
      <c r="AC30" t="inlineStr">
        <is>
          <t>planned EU instrument comprising two funding programmes: the Rights and Values Programme supporting equality and rights and the Justice Programme promoting the development of an EU area of justice</t>
        </is>
      </c>
      <c r="AD30" s="2" t="inlineStr">
        <is>
          <t>Fondo de Justicia, Derechos y Valores</t>
        </is>
      </c>
      <c r="AE30" s="2" t="inlineStr">
        <is>
          <t>3</t>
        </is>
      </c>
      <c r="AF30" s="2" t="inlineStr">
        <is>
          <t/>
        </is>
      </c>
      <c r="AG30" t="inlineStr">
        <is>
          <t>Instrumento propuesto por la UE que abarca dos programas de financiaci¡on: el programa «Derechos y Valores», que tiene por objeto proteger y promover los derechos y valores consagrados en los Tratados de la UE, y el programa «Justicia», que persigue contribuir al desarrollo de un espacio europeo de la justicia.</t>
        </is>
      </c>
      <c r="AH30" s="2" t="inlineStr">
        <is>
          <t>õiguse, õiguste ja väärtuste fond</t>
        </is>
      </c>
      <c r="AI30" s="2" t="inlineStr">
        <is>
          <t>3</t>
        </is>
      </c>
      <c r="AJ30" s="2" t="inlineStr">
        <is>
          <t/>
        </is>
      </c>
      <c r="AK30" t="inlineStr">
        <is>
          <t>kavandatav uus ELi rahastamisvahend, mis hõlmab kaht rahastamisprogrammi: õiguste ja väärtuste programm, mille alusel toetatakse võrdsust ja õigusi, ning õigusprogramm ELi õigusruumi arendamiseks</t>
        </is>
      </c>
      <c r="AL30" s="2" t="inlineStr">
        <is>
          <t>oikeusalan, perusoikeuksien ja arvojen rahasto</t>
        </is>
      </c>
      <c r="AM30" s="2" t="inlineStr">
        <is>
          <t>3</t>
        </is>
      </c>
      <c r="AN30" s="2" t="inlineStr">
        <is>
          <t/>
        </is>
      </c>
      <c r="AO30" t="inlineStr">
        <is>
          <t>rahasto, johon sisältyy oikeusalan ohjelma ja perusoikeuksien ja arvojen ohjelma ja jonka tavoitteena on suojella ja edistää EU:n perussopimuksissa vahvistettuja perusoikeuksia ja arvoja, muun muassa tukemalla kansalaisyhteiskunnan organisaatioita avoimen, demokraattisen ja osallisuutta edistävän yhteiskunnan säilyttämiseksi</t>
        </is>
      </c>
      <c r="AP30" s="2" t="inlineStr">
        <is>
          <t>Fonds pour la justice, les droits et les valeurs</t>
        </is>
      </c>
      <c r="AQ30" s="2" t="inlineStr">
        <is>
          <t>3</t>
        </is>
      </c>
      <c r="AR30" s="2" t="inlineStr">
        <is>
          <t/>
        </is>
      </c>
      <c r="AS30" t="inlineStr">
        <is>
          <t>projet d'instrument de l'UE comprenant deux programmes de financement: le programme "Droits et valeurs" soutenant l'égalité et les droits et le programme "Justice" favorisant la mise en place d'un espace européen de la justice</t>
        </is>
      </c>
      <c r="AT30" s="2" t="inlineStr">
        <is>
          <t>an Ciste um Cheartas, Cearta agus Luachanna</t>
        </is>
      </c>
      <c r="AU30" s="2" t="inlineStr">
        <is>
          <t>3</t>
        </is>
      </c>
      <c r="AV30" s="2" t="inlineStr">
        <is>
          <t/>
        </is>
      </c>
      <c r="AW30" t="inlineStr">
        <is>
          <t/>
        </is>
      </c>
      <c r="AX30" s="2" t="inlineStr">
        <is>
          <t>Fond za pravosuđe, prava i vrijednosti</t>
        </is>
      </c>
      <c r="AY30" s="2" t="inlineStr">
        <is>
          <t>3</t>
        </is>
      </c>
      <c r="AZ30" s="2" t="inlineStr">
        <is>
          <t/>
        </is>
      </c>
      <c r="BA30" t="inlineStr">
        <is>
          <t/>
        </is>
      </c>
      <c r="BB30" s="2" t="inlineStr">
        <is>
          <t>Jogérvényesülés, Jogok és Értékek Alap</t>
        </is>
      </c>
      <c r="BC30" s="2" t="inlineStr">
        <is>
          <t>2</t>
        </is>
      </c>
      <c r="BD30" s="2" t="inlineStr">
        <is>
          <t/>
        </is>
      </c>
      <c r="BE30" t="inlineStr">
        <is>
          <t>tervezett uniós eszköz, amelynek célja a részét képező két finanszírozási program – a Jogérvényesülés program és a Jogok és értékek program – révén egyrészről a jogérvényesülés, másrészről pedig a jogok és az európai értékek előmozdítása, erősítése és védelme</t>
        </is>
      </c>
      <c r="BF30" s="2" t="inlineStr">
        <is>
          <t>Fondo per la giustizia, i diritti e i valori</t>
        </is>
      </c>
      <c r="BG30" s="2" t="inlineStr">
        <is>
          <t>3</t>
        </is>
      </c>
      <c r="BH30" s="2" t="inlineStr">
        <is>
          <t/>
        </is>
      </c>
      <c r="BI30" t="inlineStr">
        <is>
          <t>progetto di strumento dell’UE che comprende due programmi di finanziamento: il programma Diritti e valori, a sostegno di uguaglianza e diritti, e il programma Giustizia, che promuove lo sviluppo di uno spazio europeo di giustizia</t>
        </is>
      </c>
      <c r="BJ30" s="2" t="inlineStr">
        <is>
          <t>Teisingumo, teisių ir vertybių fondas</t>
        </is>
      </c>
      <c r="BK30" s="2" t="inlineStr">
        <is>
          <t>3</t>
        </is>
      </c>
      <c r="BL30" s="2" t="inlineStr">
        <is>
          <t/>
        </is>
      </c>
      <c r="BM30" t="inlineStr">
        <is>
          <t>nauja ES priemonė, sudaryta iš dviejų finansavimo programų: Teisių ir vertybių programos, kuria remiama lygybė ir teisės, ir Teisingumo programos, kuria remiama ES teisingumo erdvės plėtra</t>
        </is>
      </c>
      <c r="BN30" s="2" t="inlineStr">
        <is>
          <t>Tiesiskuma, tiesību un vērtību fonds</t>
        </is>
      </c>
      <c r="BO30" s="2" t="inlineStr">
        <is>
          <t>2</t>
        </is>
      </c>
      <c r="BP30" s="2" t="inlineStr">
        <is>
          <t/>
        </is>
      </c>
      <c r="BQ30" t="inlineStr">
        <is>
          <t>iecerēts jauns ES instruments, kas aptver divas finansējuma programmas: Tiesību un vērtību programma, kas atbalsta vienlīdzību un tiesības, un Tieslietu programma, kura veicina ES tiesiskuma telpas izveidi</t>
        </is>
      </c>
      <c r="BR30" s="2" t="inlineStr">
        <is>
          <t>Fond għall-Ġustizzja, għad-Drittijiet u għall-Valuri</t>
        </is>
      </c>
      <c r="BS30" s="2" t="inlineStr">
        <is>
          <t>3</t>
        </is>
      </c>
      <c r="BT30" s="2" t="inlineStr">
        <is>
          <t/>
        </is>
      </c>
      <c r="BU30" t="inlineStr">
        <is>
          <t>strument tal-UE pjanat li se jkun magħmul minn żewġ programmi ta' finanzjament: Il-Programm tad-Drittijiet u tal-Valuri li jappoġġa l-ugwaljanza u d-drittijiet u l-Programm tal-Ġustizzja li jippromwovi l-iżvilupp ta' żona tal-UE tal-ġustizzja</t>
        </is>
      </c>
      <c r="BV30" s="2" t="inlineStr">
        <is>
          <t>Fonds voor justitie, rechten en waarden</t>
        </is>
      </c>
      <c r="BW30" s="2" t="inlineStr">
        <is>
          <t>3</t>
        </is>
      </c>
      <c r="BX30" s="2" t="inlineStr">
        <is>
          <t/>
        </is>
      </c>
      <c r="BY30" t="inlineStr">
        <is>
          <t>voorgesteld nieuw EU-instrument dat bestaat uit twee financieringsprogramma's: het programma Rechten en waarden ter bevordering van gelijkheid en rechten enerzijds en het programma Justitie ter bevordering van de ontwikkeling van een Europese rechtsruimte anderzijds</t>
        </is>
      </c>
      <c r="BZ30" s="2" t="inlineStr">
        <is>
          <t>Fundusz „Sprawiedliwość, Prawa i Wartości”</t>
        </is>
      </c>
      <c r="CA30" s="2" t="inlineStr">
        <is>
          <t>3</t>
        </is>
      </c>
      <c r="CB30" s="2" t="inlineStr">
        <is>
          <t/>
        </is>
      </c>
      <c r="CC30" t="inlineStr">
        <is>
          <t>planowany w budżecie na lata 2021-2017 fundusz obejmujący programy „Prawa i Wartości” oraz „Sprawiedliwość”, mający na celu wspieranie, umacnianie i obronę sprawiedliwości, praw i unijnych wartości, które wywierają głęboki i bezpośredni wpływ na życie polityczne, społeczne, kulturalne i gospodarcze w Europie</t>
        </is>
      </c>
      <c r="CD30" s="2" t="inlineStr">
        <is>
          <t>Fundo para a Justiça, os Direitos e os Valores</t>
        </is>
      </c>
      <c r="CE30" s="2" t="inlineStr">
        <is>
          <t>3</t>
        </is>
      </c>
      <c r="CF30" s="2" t="inlineStr">
        <is>
          <t/>
        </is>
      </c>
      <c r="CG30" t="inlineStr">
        <is>
          <t>Projeto de instrumento da UE destinado a apoiar sociedades abertas, democráticas, pluralistas e inclusivas, e constituído por dois programas de financiamento: 
&lt;br&gt;- o Programa Justiça, que promove a criação de um espaço de justiça da UE, e 
&lt;br&gt;- o Programa Direitos e Valores, que apoia a igualdade e os direitos.</t>
        </is>
      </c>
      <c r="CH30" s="2" t="inlineStr">
        <is>
          <t>Fondul pentru justiție, drepturi și valori</t>
        </is>
      </c>
      <c r="CI30" s="2" t="inlineStr">
        <is>
          <t>3</t>
        </is>
      </c>
      <c r="CJ30" s="2" t="inlineStr">
        <is>
          <t/>
        </is>
      </c>
      <c r="CK30" t="inlineStr">
        <is>
          <t>un nou instrument al UE care cuprinde două programe de finanțare: Programul Drepturi și valori, care sprijină egalitatea de șanse și drepturile, și Programul Justiție, care promovează dezvoltarea unui spațiu european de justiție</t>
        </is>
      </c>
      <c r="CL30" s="2" t="inlineStr">
        <is>
          <t>Fond pre spravodlivosť, práva a hodnoty</t>
        </is>
      </c>
      <c r="CM30" s="2" t="inlineStr">
        <is>
          <t>3</t>
        </is>
      </c>
      <c r="CN30" s="2" t="inlineStr">
        <is>
          <t/>
        </is>
      </c>
      <c r="CO30" t="inlineStr">
        <is>
          <t>nový nástroj EÚ, ktorý pozostáva z dvoch programov financovania: programu v oblasti práv a hodnôt so zameraním na rovnosť a práva a z programu v oblasti justície zameraného na podporu rozvoja priestoru spravodlivosti v EÚ</t>
        </is>
      </c>
      <c r="CP30" s="2" t="inlineStr">
        <is>
          <t>Sklad za pravosodje, pravice in vrednote</t>
        </is>
      </c>
      <c r="CQ30" s="2" t="inlineStr">
        <is>
          <t>3</t>
        </is>
      </c>
      <c r="CR30" s="2" t="inlineStr">
        <is>
          <t/>
        </is>
      </c>
      <c r="CS30" t="inlineStr">
        <is>
          <t>bodoči instrument EU, sestavljen iz dveh programov financiranja: programa za pravice in vrednote, ki bo podpiral enakost in pravice, ter programa za pravosodje, ki bo spodbujal izoblikovanje evropskega pravosodnega prostora; programa naj bi okrepila tudi ključno vlogo, ki jo nevladne organizacije in organizacije civilne družbe imajo pri spodbujanju in varovanju skupnih vrednot EU in ozaveščanju o njih, ter prispevala k dejanskemu uveljavljanju pravic iz prava Unije</t>
        </is>
      </c>
      <c r="CT30" s="2" t="inlineStr">
        <is>
          <t>fonden för rättsliga frågor, rättigheter och värden</t>
        </is>
      </c>
      <c r="CU30" s="2" t="inlineStr">
        <is>
          <t>3</t>
        </is>
      </c>
      <c r="CV30" s="2" t="inlineStr">
        <is>
          <t/>
        </is>
      </c>
      <c r="CW30" t="inlineStr">
        <is>
          <t/>
        </is>
      </c>
    </row>
    <row r="31">
      <c r="A31" s="1" t="str">
        <f>HYPERLINK("https://iate.europa.eu/entry/result/3574955/all", "3574955")</f>
        <v>3574955</v>
      </c>
      <c r="B31" t="inlineStr">
        <is>
          <t>POLITICS</t>
        </is>
      </c>
      <c r="C31" t="inlineStr">
        <is>
          <t>POLITICS|politics and public safety|public safety|civil defence</t>
        </is>
      </c>
      <c r="D31" t="inlineStr">
        <is>
          <t>yes</t>
        </is>
      </c>
      <c r="E31" t="inlineStr">
        <is>
          <t/>
        </is>
      </c>
      <c r="F31" s="2" t="inlineStr">
        <is>
          <t>rescEU</t>
        </is>
      </c>
      <c r="G31" s="2" t="inlineStr">
        <is>
          <t>4</t>
        </is>
      </c>
      <c r="H31" s="2" t="inlineStr">
        <is>
          <t/>
        </is>
      </c>
      <c r="I31" t="inlineStr">
        <is>
          <t>специален резерв от способности за реагиране на равнището на Съюза, решенията за използването на които се вземат от Комисията, като тя запазва командването и контрола върху тях; специалният резерв включва подбрани способности за реагиране по целесъобразност при извънредни ситуации на горски пожари, наводнения, земетресения, както и при извънредни ситуации, свързани със здравословни проблеми</t>
        </is>
      </c>
      <c r="J31" s="2" t="inlineStr">
        <is>
          <t>rescEU|
kapacity rescEU</t>
        </is>
      </c>
      <c r="K31" s="2" t="inlineStr">
        <is>
          <t>3|
3</t>
        </is>
      </c>
      <c r="L31" s="2" t="inlineStr">
        <is>
          <t xml:space="preserve">|
</t>
        </is>
      </c>
      <c r="M31" t="inlineStr">
        <is>
          <t>záložní kapacity civilní ochrany (jako jsou např. protipožární letouny, speciální vodní čerpadla, týmy pro vyhledávání lidí a záchranné akce ve městech, polní nemocnice a zdravotní záchranné týmy), jejichž účelem bude pomáhat zemím zasaženým živelními pohromami, jako jsou povodně, lesní požáry, zemětřesení a epidemie, a které budou doplňovat nástroje jednotlivých států EU a spravovat je bude Evropská komise</t>
        </is>
      </c>
      <c r="N31" s="2" t="inlineStr">
        <is>
          <t>rescEU</t>
        </is>
      </c>
      <c r="O31" s="2" t="inlineStr">
        <is>
          <t>3</t>
        </is>
      </c>
      <c r="P31" s="2" t="inlineStr">
        <is>
          <t/>
        </is>
      </c>
      <c r="Q31" t="inlineStr">
        <is>
          <t>reserve af katastrofeberedskabskapaciteter, som EU-medlemsstaterne ejer og opbevarer, og som er klar til at blive indsat, når der er behov for det, på grundlag af en analyse af katastroferisici i EU og eksisterende mangler i katastroferespons og beredskabsaktiviteter i medlemsstaterne</t>
        </is>
      </c>
      <c r="R31" s="2" t="inlineStr">
        <is>
          <t>rescEU</t>
        </is>
      </c>
      <c r="S31" s="2" t="inlineStr">
        <is>
          <t>3</t>
        </is>
      </c>
      <c r="T31" s="2" t="inlineStr">
        <is>
          <t/>
        </is>
      </c>
      <c r="U31" t="inlineStr">
        <is>
          <t>spezielle Reserve von EU-Einsatzmitteln für eine sinnvolle und kohärente Katastrophenbewältigung</t>
        </is>
      </c>
      <c r="V31" s="2" t="inlineStr">
        <is>
          <t>rescEU</t>
        </is>
      </c>
      <c r="W31" s="2" t="inlineStr">
        <is>
          <t>3</t>
        </is>
      </c>
      <c r="X31" s="2" t="inlineStr">
        <is>
          <t/>
        </is>
      </c>
      <c r="Y31" t="inlineStr">
        <is>
          <t>στο πλαίσιο του μηχανισμού πολιτικής προτασίας της ΕΕ, σύνολο εφεδρικών ικανοτήτων για την αντιμετώπιση καταστροφών, οι οποίες ανήκουν στα κράτη μέλη, φιλοξενούνται απ' αυτά και είναι έτοιμες να αναπτυχθούν όπου παραστεί ανάγκη στην ΕΕ, βάσει ανάλυσης των κινδύνων καταστροφών στην Ένωση και των υφιστάμενων κενών στις δραστηριότητες αντιμετώπισης καταστροφών και ετοιμότητας σε όλα τα κράτη μέλη</t>
        </is>
      </c>
      <c r="Z31" s="2" t="inlineStr">
        <is>
          <t>rescEU|
rescEU programme</t>
        </is>
      </c>
      <c r="AA31" s="2" t="inlineStr">
        <is>
          <t>3|
1</t>
        </is>
      </c>
      <c r="AB31" s="2" t="inlineStr">
        <is>
          <t xml:space="preserve">|
</t>
        </is>
      </c>
      <c r="AC31" t="inlineStr">
        <is>
          <t>reserve of capacities to respond to disasters, owned and hosted by EU Member States, ready to be deployed when needed, based on an analysis of disaster risks in the EU and existing gaps in disaster response and preparedness activities across Member States</t>
        </is>
      </c>
      <c r="AD31" s="2" t="inlineStr">
        <is>
          <t>rescEU</t>
        </is>
      </c>
      <c r="AE31" s="2" t="inlineStr">
        <is>
          <t>3</t>
        </is>
      </c>
      <c r="AF31" s="2" t="inlineStr">
        <is>
          <t/>
        </is>
      </c>
      <c r="AG31" t="inlineStr">
        <is>
          <t>Reserva específica de capacidades de respuesta, controlada y dirigida a nivel de la UE, con la que, junto al Grupo Europeo de Protección Civil [ &lt;a href="/entry/result/3574954/all" id="ENTRY_TO_ENTRY_CONVERTER" target="_blank"&gt;IATE:3574954&lt;/a&gt; ], se pretende reforzar la capacidad colectiva de la UE y los Estados miembros para responder a las catástrofes y abordar las carencias de capacidad recurrentes y emergentes.</t>
        </is>
      </c>
      <c r="AH31" s="2" t="inlineStr">
        <is>
          <t>rescEU</t>
        </is>
      </c>
      <c r="AI31" s="2" t="inlineStr">
        <is>
          <t>3</t>
        </is>
      </c>
      <c r="AJ31" s="2" t="inlineStr">
        <is>
          <t/>
        </is>
      </c>
      <c r="AK31" t="inlineStr">
        <is>
          <t>ELi liikmesriikide vahendite reserv, mis on mõeldud abi andmiseks õnnetuste korral, kus riiklikul tasandil olemasolev üldine suutlikkus ja liikmesriikide poolt &lt;i&gt;Euroopa elanikkonnakaitse ühisressurssi &lt;/i&gt;&lt;a href="/entry/result/3574954/all" id="ENTRY_TO_ENTRY_CONVERTER" target="_blank"&gt;IATE:3574954&lt;/a&gt; eraldatud reageerimisvahendid ei suuda tagada tõhusat reageerimist</t>
        </is>
      </c>
      <c r="AL31" s="2" t="inlineStr">
        <is>
          <t>rescEU</t>
        </is>
      </c>
      <c r="AM31" s="2" t="inlineStr">
        <is>
          <t>3</t>
        </is>
      </c>
      <c r="AN31" s="2" t="inlineStr">
        <is>
          <t/>
        </is>
      </c>
      <c r="AO31" t="inlineStr">
        <is>
          <t>EU:n mekanismi, joka avustaa sellaisissa ylivoimaisissa tilanteissa, joissa kansallisen tason valmiudet ja jäsenvaltioiden Euroopan pelastuspalvelureservin käyttöön ennakkoon sitomat valmiudet eivät riitä varmistamaan tehokkaita avustustoimia</t>
        </is>
      </c>
      <c r="AP31" s="2" t="inlineStr">
        <is>
          <t>rescEU</t>
        </is>
      </c>
      <c r="AQ31" s="2" t="inlineStr">
        <is>
          <t>3</t>
        </is>
      </c>
      <c r="AR31" s="2" t="inlineStr">
        <is>
          <t/>
        </is>
      </c>
      <c r="AS31" t="inlineStr">
        <is>
          <t>réserve de capacités supplémentaires instituée pour fournir une aide dans des situations d'une ampleur particulière lorsque les capacités globales existantes au niveau national et les capacités affectées au préalable par les États membres à la réserve européenne de protection civile ne permettent pas, compte tenu des circonstances, d'assurer une réaction efficace face aux divers types de catastrophes visées par la législation en question</t>
        </is>
      </c>
      <c r="AT31" s="2" t="inlineStr">
        <is>
          <t>rescEU</t>
        </is>
      </c>
      <c r="AU31" s="2" t="inlineStr">
        <is>
          <t>3</t>
        </is>
      </c>
      <c r="AV31" s="2" t="inlineStr">
        <is>
          <t/>
        </is>
      </c>
      <c r="AW31" t="inlineStr">
        <is>
          <t/>
        </is>
      </c>
      <c r="AX31" s="2" t="inlineStr">
        <is>
          <t>rescEU|
sustav rescEU</t>
        </is>
      </c>
      <c r="AY31" s="2" t="inlineStr">
        <is>
          <t>3|
3</t>
        </is>
      </c>
      <c r="AZ31" s="2" t="inlineStr">
        <is>
          <t xml:space="preserve">|
</t>
        </is>
      </c>
      <c r="BA31" t="inlineStr">
        <is>
          <t/>
        </is>
      </c>
      <c r="BB31" s="2" t="inlineStr">
        <is>
          <t>rescEU</t>
        </is>
      </c>
      <c r="BC31" s="2" t="inlineStr">
        <is>
          <t>4</t>
        </is>
      </c>
      <c r="BD31" s="2" t="inlineStr">
        <is>
          <t/>
        </is>
      </c>
      <c r="BE31" t="inlineStr">
        <is>
          <t>veszélyhelyzet-reagálási kapacitások uniós szinten irányított és ellenőrzött, elkülönített tartaléka</t>
        </is>
      </c>
      <c r="BF31" s="2" t="inlineStr">
        <is>
          <t>rescEU</t>
        </is>
      </c>
      <c r="BG31" s="2" t="inlineStr">
        <is>
          <t>3</t>
        </is>
      </c>
      <c r="BH31" s="2" t="inlineStr">
        <is>
          <t/>
        </is>
      </c>
      <c r="BI31" t="inlineStr">
        <is>
          <t>riserva di risorse a livello unionale il cui scopo è fornire assistenza in situazioni particolarmente pressanti in cui l’insieme dei mezzi esistenti a livello nazionale nonché i mezzi impegnati dagli Stati membri nel pool europeo di protezione civile non sono in grado di garantire una risposta efficace alle catastrofi naturali e provocate dall’uomo</t>
        </is>
      </c>
      <c r="BJ31" s="2" t="inlineStr">
        <is>
          <t>„rescEU“|
rezervas „rescEU“</t>
        </is>
      </c>
      <c r="BK31" s="2" t="inlineStr">
        <is>
          <t>3|
3</t>
        </is>
      </c>
      <c r="BL31" s="2" t="inlineStr">
        <is>
          <t xml:space="preserve">|
</t>
        </is>
      </c>
      <c r="BM31" t="inlineStr">
        <is>
          <t>ES lėšomis finansuojami reagavimo į nelaimes ištekliai, kaip antai miškų gaisrų gesinimo lėktuvai, didelio galingumo siurbimo įranga, paieškos ir gelbėjimo operacijų miestuose įranga, lauko ligoninių ir greitosios medicinos pagalbos komandos</t>
        </is>
      </c>
      <c r="BN31" s="2" t="inlineStr">
        <is>
          <t>&lt;i&gt;rescEU&lt;/i&gt;</t>
        </is>
      </c>
      <c r="BO31" s="2" t="inlineStr">
        <is>
          <t>3</t>
        </is>
      </c>
      <c r="BP31" s="2" t="inlineStr">
        <is>
          <t/>
        </is>
      </c>
      <c r="BQ31" t="inlineStr">
        <is>
          <t>plānota reaģēšanas spēju rezerve ar kontroles vadību ES līmenī, kuru veido resursi, kas ļauj ES novērst katastrofas, piemēram, lidaparāti mežu ugunsgrēku dzēšanai, lieljaudas ūdenssūkņi, meklēšana un glābšana pilsētvidē, un kas tiek īrēti vai nomāti ES pasākumu ietvaros vai iegādāti, ES nodrošinot visu finansējumu</t>
        </is>
      </c>
      <c r="BR31" s="2" t="inlineStr">
        <is>
          <t>rescEU</t>
        </is>
      </c>
      <c r="BS31" s="2" t="inlineStr">
        <is>
          <t>3</t>
        </is>
      </c>
      <c r="BT31" s="2" t="inlineStr">
        <is>
          <t/>
        </is>
      </c>
      <c r="BU31" t="inlineStr">
        <is>
          <t>riżerva ta' assi apposta proposta għal reazzjonijient f'każijiet ta' diżastri fl-UE bħal pereżempju ajruplani tat-tifi tan-nar mill-ajru fil-foresti, ippumpjar ta' kapaċità għolja, tiftix u salvataġġ urban, sptarijiet fil-post u timijiet mediċi ta' emerġenza, mikrija permezz ta' arranġamenti min-naħa tal-UE jew akkwistati b'finanzjament sħiħ tal-UE</t>
        </is>
      </c>
      <c r="BV31" s="2" t="inlineStr">
        <is>
          <t>rescEU</t>
        </is>
      </c>
      <c r="BW31" s="2" t="inlineStr">
        <is>
          <t>3</t>
        </is>
      </c>
      <c r="BX31" s="2" t="inlineStr">
        <is>
          <t/>
        </is>
      </c>
      <c r="BY31" t="inlineStr">
        <is>
          <t>speciale reserve van EU-responsmiddelen om rampen aan te pakken, zoals blusvliegtuigen voor bosbranden, pompen met hoog debiet voor overstromingen, stedelijke reddingsteams en capaciteitsopbouw voor risico’s voor de volksgezondheid, zoals veldhospitalen en medische noodteams, die via EU-regelingen wordt gehuurd of geleaset of waarvan de aankoop volledig door de EU wordt gefinancierd</t>
        </is>
      </c>
      <c r="BZ31" s="2" t="inlineStr">
        <is>
          <t>rescEU</t>
        </is>
      </c>
      <c r="CA31" s="2" t="inlineStr">
        <is>
          <t>3</t>
        </is>
      </c>
      <c r="CB31" s="2" t="inlineStr">
        <is>
          <t/>
        </is>
      </c>
      <c r="CC31" t="inlineStr">
        <is>
          <t>wyspecjalizowana rezerwa zdolności reagowania na klęski i katastrofy, z dowództwem i kontrolą na szczeblu unijnym</t>
        </is>
      </c>
      <c r="CD31" s="2" t="inlineStr">
        <is>
          <t>rescEU</t>
        </is>
      </c>
      <c r="CE31" s="2" t="inlineStr">
        <is>
          <t>3</t>
        </is>
      </c>
      <c r="CF31" s="2" t="inlineStr">
        <is>
          <t/>
        </is>
      </c>
      <c r="CG31" t="inlineStr">
        <is>
          <t>&lt;div&gt;Reserva adicional de capacidades da UE destinada a prestar assistência em caso de catástrofe quando as capacidades nacionais e as capacidades anteriormente atribuídas pelos Estados-Membros à &lt;a href="https://iate.europa.eu/entry/result/3574954/pt" target="_blank"&gt;Reserva Europeia de Proteção Civil&lt;/a&gt; são insuficientes para garantir uma resposta eficaz.&lt;/div&gt;</t>
        </is>
      </c>
      <c r="CH31" s="2" t="inlineStr">
        <is>
          <t>rescEU</t>
        </is>
      </c>
      <c r="CI31" s="2" t="inlineStr">
        <is>
          <t>3</t>
        </is>
      </c>
      <c r="CJ31" s="2" t="inlineStr">
        <is>
          <t/>
        </is>
      </c>
      <c r="CK31" t="inlineStr">
        <is>
          <t>rezervă la nivel european de capacități de protecție civilă care să vină în completarea celor naționale și să fie gestionate de Comisia Europeană pentru a veni în sprijinul țărilor lovite de dezastre, cum ar fi inundațiile, incendiile forestiere, cutremurele și epidemiile</t>
        </is>
      </c>
      <c r="CL31" s="2" t="inlineStr">
        <is>
          <t>rescEU</t>
        </is>
      </c>
      <c r="CM31" s="2" t="inlineStr">
        <is>
          <t>3</t>
        </is>
      </c>
      <c r="CN31" s="2" t="inlineStr">
        <is>
          <t/>
        </is>
      </c>
      <c r="CO31" t="inlineStr">
        <is>
          <t>rezerva prostriedkov (ako napr. protipožiarne lietadlá, vysokokapacitné čerpadlá, tímy pre pátracie a záchranné činnosti, poľné nemocnice a núdzové lekárske tímy), prenajaté alebo získané na lízing, ktoré majú EÚ umožniť riešiť katastrofy, ktoré v uplynulých niekoľkých rokoch najčastejšie postihovali sociálnu štruktúru EÚ</t>
        </is>
      </c>
      <c r="CP31" s="2" t="inlineStr">
        <is>
          <t>rescEU</t>
        </is>
      </c>
      <c r="CQ31" s="2" t="inlineStr">
        <is>
          <t>3</t>
        </is>
      </c>
      <c r="CR31" s="2" t="inlineStr">
        <is>
          <t/>
        </is>
      </c>
      <c r="CS31" t="inlineStr">
        <is>
          <t/>
        </is>
      </c>
      <c r="CT31" s="2" t="inlineStr">
        <is>
          <t>rescEU</t>
        </is>
      </c>
      <c r="CU31" s="2" t="inlineStr">
        <is>
          <t>3</t>
        </is>
      </c>
      <c r="CV31" s="2" t="inlineStr">
        <is>
          <t/>
        </is>
      </c>
      <c r="CW31" t="inlineStr">
        <is>
          <t>förslag om inrättandet av rescEU, en reserv på europeisk nivå av civilskyddskapacitet såsom flygplan för bekämpning av skogsbränder, särskilda vattenpumpar, sök- och räddningsinsatser samt fältsjukhus och grupper för akutsjukvård</t>
        </is>
      </c>
    </row>
    <row r="32">
      <c r="A32" s="1" t="str">
        <f>HYPERLINK("https://iate.europa.eu/entry/result/794825/all", "794825")</f>
        <v>794825</v>
      </c>
      <c r="B32" t="inlineStr">
        <is>
          <t>LAW</t>
        </is>
      </c>
      <c r="C32" t="inlineStr">
        <is>
          <t>LAW</t>
        </is>
      </c>
      <c r="D32" t="inlineStr">
        <is>
          <t>yes</t>
        </is>
      </c>
      <c r="E32" t="inlineStr">
        <is>
          <t/>
        </is>
      </c>
      <c r="F32" s="2" t="inlineStr">
        <is>
          <t>търсене на най-благоприятната правна система|
избор на най-благоприятна юрисдикция|
смяна на мястото на установяване</t>
        </is>
      </c>
      <c r="G32" s="2" t="inlineStr">
        <is>
          <t>2|
3|
2</t>
        </is>
      </c>
      <c r="H32" s="2" t="inlineStr">
        <is>
          <t xml:space="preserve">|
|
</t>
        </is>
      </c>
      <c r="I32" t="inlineStr">
        <is>
          <t>търсене на съд, който би решил по най-благоприятен начин даден случай в рамките на международното частно право, съотв. избор на седалище на дружество в зависимост от правния ред, който е най-изгоден за дружеството</t>
        </is>
      </c>
      <c r="J32" s="2" t="inlineStr">
        <is>
          <t>převádění řízení do jiných zemí|
„forum-shopping“|
volba příslušnosti|
spekulativní výběr soudní příslušnosti|
spekulativní výběr jurisdikce</t>
        </is>
      </c>
      <c r="K32" s="2" t="inlineStr">
        <is>
          <t>2|
3|
2|
3|
3</t>
        </is>
      </c>
      <c r="L32" s="2" t="inlineStr">
        <is>
          <t xml:space="preserve">|
|
|
|
</t>
        </is>
      </c>
      <c r="M32" t="inlineStr">
        <is>
          <t/>
        </is>
      </c>
      <c r="N32" s="2" t="inlineStr">
        <is>
          <t>forumshopping|
forum shopping</t>
        </is>
      </c>
      <c r="O32" s="2" t="inlineStr">
        <is>
          <t>3|
3</t>
        </is>
      </c>
      <c r="P32" s="2" t="inlineStr">
        <is>
          <t xml:space="preserve">|
</t>
        </is>
      </c>
      <c r="Q32" t="inlineStr">
        <is>
          <t>udtryk for, at en sagsøger kan vælge den ret til at påkende en retstvist, som byder ham særlige fordele</t>
        </is>
      </c>
      <c r="R32" s="2" t="inlineStr">
        <is>
          <t>Wahl des günstigsten Gerichtsstands</t>
        </is>
      </c>
      <c r="S32" s="2" t="inlineStr">
        <is>
          <t>3</t>
        </is>
      </c>
      <c r="T32" s="2" t="inlineStr">
        <is>
          <t/>
        </is>
      </c>
      <c r="U32" t="inlineStr">
        <is>
          <t>gezielte Auswahl desjenigen Gerichts, das unter mehreren international zuständigen Gerichten das für den Betroffenen günstigste Recht anwenden wird</t>
        </is>
      </c>
      <c r="V32" s="2" t="inlineStr">
        <is>
          <t>άγρα αρμόδιου δικαστηρίου|
forum-shopping|
ευκαιριακή επιλογή φορολογικής αρμοδιότητας</t>
        </is>
      </c>
      <c r="W32" s="2" t="inlineStr">
        <is>
          <t>3|
3|
3</t>
        </is>
      </c>
      <c r="X32" s="2" t="inlineStr">
        <is>
          <t xml:space="preserve">|
|
</t>
        </is>
      </c>
      <c r="Y32" t="inlineStr">
        <is>
          <t>Στην περίπτωση αυτή, ο κίνδυνος είναι να επιλέξει ο διάδικος τα δικαστήρια ενός κράτους μέλους αντί ενός άλλου για τον απλούστατο λόγο ότι το εφαρμοστέο δίκαιο στο κράτος αυτό θα ήταν ευνοϊκότερο γι' αυτόν επί της ουσίας. Η πρακτική είναι γνωστή με τον όρο "forum shopping".</t>
        </is>
      </c>
      <c r="Z32" s="2" t="inlineStr">
        <is>
          <t>forum shopping|
forum-shopping|
jurisdiction shopping|
forum shifting</t>
        </is>
      </c>
      <c r="AA32" s="2" t="inlineStr">
        <is>
          <t>1|
3|
3|
3</t>
        </is>
      </c>
      <c r="AB32" s="2" t="inlineStr">
        <is>
          <t xml:space="preserve">|
|
|
</t>
        </is>
      </c>
      <c r="AC32" t="inlineStr">
        <is>
          <t>The practice of choosing the most favourable jurisdiction or court in which a claim might be heard.</t>
        </is>
      </c>
      <c r="AD32" s="2" t="inlineStr">
        <is>
          <t>búsqueda de un foro de conveniencia|
búsqueda del foro más favorable|
búsqueda del órgano jurisdiccional más ventajoso|
elección del fuero más ventajoso</t>
        </is>
      </c>
      <c r="AE32" s="2" t="inlineStr">
        <is>
          <t>3|
3|
2|
3</t>
        </is>
      </c>
      <c r="AF32" s="2" t="inlineStr">
        <is>
          <t xml:space="preserve">|
|
|
</t>
        </is>
      </c>
      <c r="AG32" t="inlineStr">
        <is>
          <t>Concepto de Derecho internacional privado que designa la tendencia de la persona que inicia la acción judicial a elegir un tribunal (foro) u otro, no porque sea el más adecuado para conocer del litigio, sino porque las normas sobre conflicto de leyes que este tribunal aplica llevarán a la aplicación de la ley más ventajosa para la persona.</t>
        </is>
      </c>
      <c r="AH32" s="2" t="inlineStr">
        <is>
          <t>meelepärase kohtualluvuse valimine</t>
        </is>
      </c>
      <c r="AI32" s="2" t="inlineStr">
        <is>
          <t>3</t>
        </is>
      </c>
      <c r="AJ32" s="2" t="inlineStr">
        <is>
          <t/>
        </is>
      </c>
      <c r="AK32" t="inlineStr">
        <is>
          <t>hagi esitamisel menetleva kohtu valimine selle alusel, millises kohtualluvuses kehtivad hageja jaoks soodsamad õigusnormid</t>
        </is>
      </c>
      <c r="AL32" s="2" t="inlineStr">
        <is>
          <t>oikeuspaikkakeinottelu|
asianosaiselle edullisimman oikeuspaikan etsiminen|
sijoittautumispaikan siirtäminen|
sopivan verotusvaltion valinta</t>
        </is>
      </c>
      <c r="AM32" s="2" t="inlineStr">
        <is>
          <t>3|
2|
2|
3</t>
        </is>
      </c>
      <c r="AN32" s="2" t="inlineStr">
        <is>
          <t xml:space="preserve">|
|
|
</t>
        </is>
      </c>
      <c r="AO32" t="inlineStr">
        <is>
          <t>"ilmiö, jossa kukin riidan osapuolista yrittää saada asian vireille sen valtion tuomioistuimessa, jossa sovelletaan hänelle edullisinta lakia"</t>
        </is>
      </c>
      <c r="AP32" s="2" t="inlineStr">
        <is>
          <t>élection de juridiction|
course aux tribunaux|
course au plus offrant</t>
        </is>
      </c>
      <c r="AQ32" s="2" t="inlineStr">
        <is>
          <t>3|
3|
2</t>
        </is>
      </c>
      <c r="AR32" s="2" t="inlineStr">
        <is>
          <t xml:space="preserve">|
|
</t>
        </is>
      </c>
      <c r="AS32" t="inlineStr">
        <is>
          <t>choix d'une juridiction en raison des avantages, de procédure ou de fond, qu'on en attend</t>
        </is>
      </c>
      <c r="AT32" s="2" t="inlineStr">
        <is>
          <t>siopadóireacht dlínse</t>
        </is>
      </c>
      <c r="AU32" s="2" t="inlineStr">
        <is>
          <t>3</t>
        </is>
      </c>
      <c r="AV32" s="2" t="inlineStr">
        <is>
          <t/>
        </is>
      </c>
      <c r="AW32" t="inlineStr">
        <is>
          <t/>
        </is>
      </c>
      <c r="AX32" s="2" t="inlineStr">
        <is>
          <t>biranje najpovoljnijeg suda|
biranje najpovoljnije jurisdikcije</t>
        </is>
      </c>
      <c r="AY32" s="2" t="inlineStr">
        <is>
          <t>3|
3</t>
        </is>
      </c>
      <c r="AZ32" s="2" t="inlineStr">
        <is>
          <t xml:space="preserve">|
</t>
        </is>
      </c>
      <c r="BA32" t="inlineStr">
        <is>
          <t/>
        </is>
      </c>
      <c r="BB32" s="2" t="inlineStr">
        <is>
          <t>a legkedvezőbb igazságszolgáltatási fórum kiválasztása|
joghatóság megválasztása|
igazságszolgáltatási fórum megválasztása</t>
        </is>
      </c>
      <c r="BC32" s="2" t="inlineStr">
        <is>
          <t>3|
2|
3</t>
        </is>
      </c>
      <c r="BD32" s="2" t="inlineStr">
        <is>
          <t xml:space="preserve">|
|
</t>
        </is>
      </c>
      <c r="BE32" t="inlineStr">
        <is>
          <t>az a visszaélésszerű gyakorlat, hogy az ügy kedvezőbb kimenetele érdekében a felek vagyonukat vagy a bírósági eljárást egyik tagállamból a másikba helyezzék, illetve az, hogy valamely tagállami bíróságot az ott alkalmazott anyagi jogi (vagy eljárásjogi) előnyök alapján kiválasztják</t>
        </is>
      </c>
      <c r="BF32" s="2" t="inlineStr">
        <is>
          <t>"forum shopping"|
ricerca del foro più vantaggioso|
scelta opportunistica del foro|
foro di convenienza</t>
        </is>
      </c>
      <c r="BG32" s="2" t="inlineStr">
        <is>
          <t>3|
3|
3|
3</t>
        </is>
      </c>
      <c r="BH32" s="2" t="inlineStr">
        <is>
          <t xml:space="preserve">|
|
|
</t>
        </is>
      </c>
      <c r="BI32" t="inlineStr">
        <is>
          <t>possibilità per l'attore di scegliere e intentare l'azione davanti alla giurisdizione per lui più vantaggiosa sotto vari profili (ammontare del risarcimento del danno, termini di prescrizione, requisiti procedurali, ecc.)</t>
        </is>
      </c>
      <c r="BJ32" s="2" t="inlineStr">
        <is>
          <t>palankesnio teisinio reglamentavimo ieškojimas|
parankios jurisdikcijos paieškos</t>
        </is>
      </c>
      <c r="BK32" s="2" t="inlineStr">
        <is>
          <t>3|
2</t>
        </is>
      </c>
      <c r="BL32" s="2" t="inlineStr">
        <is>
          <t xml:space="preserve">|
</t>
        </is>
      </c>
      <c r="BM32" t="inlineStr">
        <is>
          <t/>
        </is>
      </c>
      <c r="BN32" s="2" t="inlineStr">
        <is>
          <t>labvēlīgākās tiesas izvēle|
jurisdikcijas izvēle</t>
        </is>
      </c>
      <c r="BO32" s="2" t="inlineStr">
        <is>
          <t>2|
2</t>
        </is>
      </c>
      <c r="BP32" s="2" t="inlineStr">
        <is>
          <t xml:space="preserve">|
</t>
        </is>
      </c>
      <c r="BQ32" t="inlineStr">
        <is>
          <t/>
        </is>
      </c>
      <c r="BR32" s="2" t="inlineStr">
        <is>
          <t>għażla opportunistika tal-ġuriżdizzjoni|
forum shopping</t>
        </is>
      </c>
      <c r="BS32" s="2" t="inlineStr">
        <is>
          <t>3|
2</t>
        </is>
      </c>
      <c r="BT32" s="2" t="inlineStr">
        <is>
          <t xml:space="preserve">|
</t>
        </is>
      </c>
      <c r="BU32" t="inlineStr">
        <is>
          <t>il-prattika li tinvolvi l-għażla tal-aktar ġuriżdizzjoni favorevoli fir-rigward ta' pretensjoni partikolari</t>
        </is>
      </c>
      <c r="BV32" s="2" t="inlineStr">
        <is>
          <t>forumshopping|
forumshoppen</t>
        </is>
      </c>
      <c r="BW32" s="2" t="inlineStr">
        <is>
          <t>3|
3</t>
        </is>
      </c>
      <c r="BX32" s="2" t="inlineStr">
        <is>
          <t xml:space="preserve">|
</t>
        </is>
      </c>
      <c r="BY32" t="inlineStr">
        <is>
          <t>degene die het initiatief neemt om een gerechtelijke procedure in te stellen, kan geneigd zijn de keuze van het gerecht te laten afhangen van de wet die door dit gerecht zal worden toegepast omdat die de betrokkene het beste uitkomt</t>
        </is>
      </c>
      <c r="BZ32" s="2" t="inlineStr">
        <is>
          <t>wybór sądu ze względu na możliwość korzystniejszego rozstrzygnięcia sprawy (ang. &lt;i&gt;forum-shopping&lt;/i&gt;)|
wykorzystywanie różnic w systemach prawnych|
wybór sądu pod kątem własnego interesu|
„turystyka sądowa”</t>
        </is>
      </c>
      <c r="CA32" s="2" t="inlineStr">
        <is>
          <t>3|
2|
2|
3</t>
        </is>
      </c>
      <c r="CB32" s="2" t="inlineStr">
        <is>
          <t xml:space="preserve">|
|
|
</t>
        </is>
      </c>
      <c r="CC32" t="inlineStr">
        <is>
          <t>przenoszenie działalności do kraju, w którym obowiązują łagodniejsze przepisy</t>
        </is>
      </c>
      <c r="CD32" s="2" t="inlineStr">
        <is>
          <t>busca do foro mais vantajoso|
busca do foro mais favorável</t>
        </is>
      </c>
      <c r="CE32" s="2" t="inlineStr">
        <is>
          <t>3|
3</t>
        </is>
      </c>
      <c r="CF32" s="2" t="inlineStr">
        <is>
          <t xml:space="preserve">|
</t>
        </is>
      </c>
      <c r="CG32" t="inlineStr">
        <is>
          <t>Prática seguida em direito internacional privado em que a parte que intenta a ação procura, de entre vários foros igualmente competentes para conhecer da causa, aquele que, ao aplicar as suas normas de conflitos de leis, aplicar a lei que lhe for mais favorável.</t>
        </is>
      </c>
      <c r="CH32" s="2" t="inlineStr">
        <is>
          <t>alegere a unei instanțe mai favorabile</t>
        </is>
      </c>
      <c r="CI32" s="2" t="inlineStr">
        <is>
          <t>3</t>
        </is>
      </c>
      <c r="CJ32" s="2" t="inlineStr">
        <is>
          <t/>
        </is>
      </c>
      <c r="CK32" t="inlineStr">
        <is>
          <t/>
        </is>
      </c>
      <c r="CL32" s="2" t="inlineStr">
        <is>
          <t>taktizovanie pri výbere súdu|
výber najvhodnejšej jurisdikcie|
taktizovanie pri výbere sídla</t>
        </is>
      </c>
      <c r="CM32" s="2" t="inlineStr">
        <is>
          <t>3|
2|
3</t>
        </is>
      </c>
      <c r="CN32" s="2" t="inlineStr">
        <is>
          <t>|
|
admitted</t>
        </is>
      </c>
      <c r="CO32" t="inlineStr">
        <is>
          <t>prax, pri ktorej sa subjekt snaží, aby v prípade nejakej súdnej veci bol jemu príslušný súd ten súd, ktorý by mohol rozhodnúť najviac v jeho propech</t>
        </is>
      </c>
      <c r="CP32" s="2" t="inlineStr">
        <is>
          <t>izbira najugodnejšega sodišča</t>
        </is>
      </c>
      <c r="CQ32" s="2" t="inlineStr">
        <is>
          <t>3</t>
        </is>
      </c>
      <c r="CR32" s="2" t="inlineStr">
        <is>
          <t/>
        </is>
      </c>
      <c r="CS32" t="inlineStr">
        <is>
          <t>odločitev stranke, da med več pristojnimi sodišči sproži postopek na tistem, od katerega pričakuje, da bo uporabilo zanjo bolj ugodno pravo</t>
        </is>
      </c>
      <c r="CT32" s="2" t="inlineStr">
        <is>
          <t>forumshopping</t>
        </is>
      </c>
      <c r="CU32" s="2" t="inlineStr">
        <is>
          <t>3</t>
        </is>
      </c>
      <c r="CV32" s="2" t="inlineStr">
        <is>
          <t/>
        </is>
      </c>
      <c r="CW32" t="inlineStr">
        <is>
          <t>Ett förfaringssätt som går ut på att undersöka de tänkbara processländerna för att kunna väcka talan vid domstolarna i det land som är förmånligast ur kärandens synvinkel.</t>
        </is>
      </c>
    </row>
    <row r="33">
      <c r="A33" s="1" t="str">
        <f>HYPERLINK("https://iate.europa.eu/entry/result/916302/all", "916302")</f>
        <v>916302</v>
      </c>
      <c r="B33" t="inlineStr">
        <is>
          <t>EUROPEAN UNION;TRADE</t>
        </is>
      </c>
      <c r="C33" t="inlineStr">
        <is>
          <t>EUROPEAN UNION|EU finance;TRADE|tariff policy;EUROPEAN UNION|European construction|European Union</t>
        </is>
      </c>
      <c r="D33" t="inlineStr">
        <is>
          <t>yes</t>
        </is>
      </c>
      <c r="E33" t="inlineStr">
        <is>
          <t/>
        </is>
      </c>
      <c r="F33" s="2" t="inlineStr">
        <is>
          <t>информационна система за борба с измамите|
AFIS</t>
        </is>
      </c>
      <c r="G33" s="2" t="inlineStr">
        <is>
          <t>3|
3</t>
        </is>
      </c>
      <c r="H33" s="2" t="inlineStr">
        <is>
          <t xml:space="preserve">|
</t>
        </is>
      </c>
      <c r="I33" t="inlineStr">
        <is>
          <t>„[...] Информационната система за борба с измамите (AFIS) [...] има за цел да подпомогне компетентните органи при предотвратяването и борбата с измамите, които са в ущърб на бюджета на Европейския съюз, като осигурява бърз и сигурен обмен на информация сред съответните органи в държавите-членки и между тях и Комисията.“</t>
        </is>
      </c>
      <c r="J33" s="2" t="inlineStr">
        <is>
          <t>informační systém pro boj proti podvodům|
AFIS</t>
        </is>
      </c>
      <c r="K33" s="2" t="inlineStr">
        <is>
          <t>3|
3</t>
        </is>
      </c>
      <c r="L33" s="2" t="inlineStr">
        <is>
          <t xml:space="preserve">|
</t>
        </is>
      </c>
      <c r="M33" t="inlineStr">
        <is>
          <t/>
        </is>
      </c>
      <c r="N33" s="2" t="inlineStr">
        <is>
          <t>informationssystem til bekæmpelse af svig|
AFIS-systemet (Anti Fraud Information System)|
AFIS</t>
        </is>
      </c>
      <c r="O33" s="2" t="inlineStr">
        <is>
          <t>3|
3|
3</t>
        </is>
      </c>
      <c r="P33" s="2" t="inlineStr">
        <is>
          <t xml:space="preserve">|
|
</t>
        </is>
      </c>
      <c r="Q33" t="inlineStr">
        <is>
          <t>samling af applikationer, hvormed medlemsstaterne og Kommissionen hurtigt kan udveksle (og lagre i det særlige tilfælde med toldinformationssystemet) fortrolige og følsomme oplysninger, der vedrører emner som tilfælde af svig, ulovlig handel og følsomme produkter</t>
        </is>
      </c>
      <c r="R33" s="2" t="inlineStr">
        <is>
          <t>Informationssystem für die Betrugsbekämpfung|
AFIS</t>
        </is>
      </c>
      <c r="S33" s="2" t="inlineStr">
        <is>
          <t>3|
3</t>
        </is>
      </c>
      <c r="T33" s="2" t="inlineStr">
        <is>
          <t xml:space="preserve">|
</t>
        </is>
      </c>
      <c r="U33" t="inlineStr">
        <is>
          <t>von OLAF &lt;a href="/entry/result/911171/all" id="ENTRY_TO_ENTRY_CONVERTER" target="_blank"&gt;IATE:911171&lt;/a&gt; betriebeen Reihe von Anwendungen zur Betrugsbekämpfung, die den zügigen und sicheren Austausch von betrugsbezogenen Informationen zwischen den zuständigen Verwaltungen der Mitgliedstaaten und der EU und die Speicherung und Analyse einschlägiger Daten ermöglichen</t>
        </is>
      </c>
      <c r="V33" s="2" t="inlineStr">
        <is>
          <t>σύστημα πληροφοριών κατά της απάτης|
AFIS</t>
        </is>
      </c>
      <c r="W33" s="2" t="inlineStr">
        <is>
          <t>3|
3</t>
        </is>
      </c>
      <c r="X33" s="2" t="inlineStr">
        <is>
          <t xml:space="preserve">|
</t>
        </is>
      </c>
      <c r="Y33" t="inlineStr">
        <is>
          <t>σύνολο εφαρμογών που επιτρέπουν την κοινοποίηση παρατυπιών στον τομέα των παραδοσιακών ίδιων πόρων και καλύπτουν δύο βασικούς τομείς: την αμοιβαία συνδρομή σε τελωνειακά ζητήματα και την διαχείριση παρατυπιών</t>
        </is>
      </c>
      <c r="Z33" s="2" t="inlineStr">
        <is>
          <t>Anti-Fraud Information System|
AFIS</t>
        </is>
      </c>
      <c r="AA33" s="2" t="inlineStr">
        <is>
          <t>3|
3</t>
        </is>
      </c>
      <c r="AB33" s="2" t="inlineStr">
        <is>
          <t xml:space="preserve">|
</t>
        </is>
      </c>
      <c r="AC33" t="inlineStr">
        <is>
          <t>collection of applications facilitating the exchange of anti-fraud information between OLAF and competent administrations in the framework of the Mutual Assistance Regulation (515/97) [ &lt;a href="http://eur-lex.europa.eu/legal-content/EN/TXT/?uri=CELEX:01997R0515-20080816" target="_blank"&gt;CELEX:01997R0515-20080816&lt;/a&gt; ]</t>
        </is>
      </c>
      <c r="AD33" s="2" t="inlineStr">
        <is>
          <t>sistema de información antifraude|
AFIS</t>
        </is>
      </c>
      <c r="AE33" s="2" t="inlineStr">
        <is>
          <t>3|
3</t>
        </is>
      </c>
      <c r="AF33" s="2" t="inlineStr">
        <is>
          <t xml:space="preserve">|
</t>
        </is>
      </c>
      <c r="AG33" t="inlineStr">
        <is>
          <t>Conjunto de aplicaciones informáticas aduaneras integradas en un sistema de información común gestionado por la Comisión y creado para ejecutar las tareas confiadas a la Comisión por el Reglamento n.º 515/97 del Consejo, relativo a la asistencia mutua entre las autoridades administrativas de los Estados miembros y a la colaboración entre estas y la Comisión.</t>
        </is>
      </c>
      <c r="AH33" s="2" t="inlineStr">
        <is>
          <t>pettusevastane infosüsteem</t>
        </is>
      </c>
      <c r="AI33" s="2" t="inlineStr">
        <is>
          <t>3</t>
        </is>
      </c>
      <c r="AJ33" s="2" t="inlineStr">
        <is>
          <t/>
        </is>
      </c>
      <c r="AK33" t="inlineStr">
        <is>
          <t>pettusevastaste rakenduste kogum, mida OLAF haldab ühise tehnilise taristu kaudu</t>
        </is>
      </c>
      <c r="AL33" s="2" t="inlineStr">
        <is>
          <t>petostentorjunnan tietojärjestelmä|
AFIS</t>
        </is>
      </c>
      <c r="AM33" s="2" t="inlineStr">
        <is>
          <t>3|
3</t>
        </is>
      </c>
      <c r="AN33" s="2" t="inlineStr">
        <is>
          <t xml:space="preserve">|
</t>
        </is>
      </c>
      <c r="AO33" t="inlineStr">
        <is>
          <t>jäsenvaltioiden ja komission välinen verkko luottamuksellisten tietojen nopeaan vaihtoon petoksiin, laittomaan kauppaan ja arkoihin tuotteisiin liittyvistä kysymyksistä</t>
        </is>
      </c>
      <c r="AP33" s="2" t="inlineStr">
        <is>
          <t>système d'information antifraude</t>
        </is>
      </c>
      <c r="AQ33" s="2" t="inlineStr">
        <is>
          <t>3</t>
        </is>
      </c>
      <c r="AR33" s="2" t="inlineStr">
        <is>
          <t/>
        </is>
      </c>
      <c r="AS33" t="inlineStr">
        <is>
          <t>ensemble d'applications antifraude exploitées par l'OLAF sous une infrastructure technique commune visant à échanger, de façon sûre et en temps utile, des informations relatives à la fraude entre les administrations compétentes des États membres et de l’UE et à stocker et analyser des données pertinentes</t>
        </is>
      </c>
      <c r="AT33" s="2" t="inlineStr">
        <is>
          <t>Córas Faisnéise Frithchalaoise|
AFIS</t>
        </is>
      </c>
      <c r="AU33" s="2" t="inlineStr">
        <is>
          <t>3|
3</t>
        </is>
      </c>
      <c r="AV33" s="2" t="inlineStr">
        <is>
          <t xml:space="preserve">|
</t>
        </is>
      </c>
      <c r="AW33" t="inlineStr">
        <is>
          <t/>
        </is>
      </c>
      <c r="AX33" s="2" t="inlineStr">
        <is>
          <t>informacijski sustav za borbu protiv prijevara|
AFIS</t>
        </is>
      </c>
      <c r="AY33" s="2" t="inlineStr">
        <is>
          <t>3|
3</t>
        </is>
      </c>
      <c r="AZ33" s="2" t="inlineStr">
        <is>
          <t xml:space="preserve">|
</t>
        </is>
      </c>
      <c r="BA33" t="inlineStr">
        <is>
          <t/>
        </is>
      </c>
      <c r="BB33" s="2" t="inlineStr">
        <is>
          <t>Csalás Elleni Információs Rendszer|
AFIS</t>
        </is>
      </c>
      <c r="BC33" s="2" t="inlineStr">
        <is>
          <t>4|
4</t>
        </is>
      </c>
      <c r="BD33" s="2" t="inlineStr">
        <is>
          <t xml:space="preserve">|
</t>
        </is>
      </c>
      <c r="BE33" t="inlineStr">
        <is>
          <t>A váminformációs rendszer adattovábbításra szolgáló tagállami része.</t>
        </is>
      </c>
      <c r="BF33" s="2" t="inlineStr">
        <is>
          <t>sistema d'informazione antifrode|
AFIS</t>
        </is>
      </c>
      <c r="BG33" s="2" t="inlineStr">
        <is>
          <t>3|
3</t>
        </is>
      </c>
      <c r="BH33" s="2" t="inlineStr">
        <is>
          <t xml:space="preserve">|
</t>
        </is>
      </c>
      <c r="BI33" t="inlineStr">
        <is>
          <t>insieme di applicazioni antifrode gestite dall'OLAF utilizzato per lo scambio tempestivo e sicuro delle informazioni relative alle frodi tra le amministrazioni competenti nazionali e dell'UE</t>
        </is>
      </c>
      <c r="BJ33" s="2" t="inlineStr">
        <is>
          <t>Kovos su sukčiavimu informacinė sistema|
AFIS</t>
        </is>
      </c>
      <c r="BK33" s="2" t="inlineStr">
        <is>
          <t>3|
3</t>
        </is>
      </c>
      <c r="BL33" s="2" t="inlineStr">
        <is>
          <t xml:space="preserve">|
</t>
        </is>
      </c>
      <c r="BM33" t="inlineStr">
        <is>
          <t/>
        </is>
      </c>
      <c r="BN33" s="2" t="inlineStr">
        <is>
          <t>Krāpšanas apkarošanas informācijas sistēma</t>
        </is>
      </c>
      <c r="BO33" s="2" t="inlineStr">
        <is>
          <t>3</t>
        </is>
      </c>
      <c r="BP33" s="2" t="inlineStr">
        <is>
          <t/>
        </is>
      </c>
      <c r="BQ33" t="inlineStr">
        <is>
          <t/>
        </is>
      </c>
      <c r="BR33" s="2" t="inlineStr">
        <is>
          <t>Sistema ta' Informazzjoni għal Kontra l-Frodi|
AFIS</t>
        </is>
      </c>
      <c r="BS33" s="2" t="inlineStr">
        <is>
          <t>3|
3</t>
        </is>
      </c>
      <c r="BT33" s="2" t="inlineStr">
        <is>
          <t xml:space="preserve">|
</t>
        </is>
      </c>
      <c r="BU33" t="inlineStr">
        <is>
          <t>ġabra ta' applikazzjonijiet li jiffaċilitaw l-iskambju ta' informazzjoni għal kontra l-frodi bejn l-OLAF u l-amministrazzjonijiet kompetenti fil-qafas tar-Regolament dwar Għajnuna Reċiproka (515/97) [ &lt;a href="http://eur-lex.europa.eu/legal-content/EN/TXT/?uri=CELEX:01997R0515" target="_blank"&gt;CELEX:01997R0515&lt;/a&gt;-2008081/MT6 ]</t>
        </is>
      </c>
      <c r="BV33" s="2" t="inlineStr">
        <is>
          <t>antifraude-informatiesysteem|
AFIS</t>
        </is>
      </c>
      <c r="BW33" s="2" t="inlineStr">
        <is>
          <t>3|
2</t>
        </is>
      </c>
      <c r="BX33" s="2" t="inlineStr">
        <is>
          <t xml:space="preserve">|
</t>
        </is>
      </c>
      <c r="BY33" t="inlineStr">
        <is>
          <t>superstructuur van antifraudetoepassingen die worden beheerd door OLAF met behulp van een gemeenschappelijke technische infrastructuur</t>
        </is>
      </c>
      <c r="BZ33" s="2" t="inlineStr">
        <is>
          <t>system informacji w celu zwalczania nadużyć finansowych</t>
        </is>
      </c>
      <c r="CA33" s="2" t="inlineStr">
        <is>
          <t>3</t>
        </is>
      </c>
      <c r="CB33" s="2" t="inlineStr">
        <is>
          <t/>
        </is>
      </c>
      <c r="CC33" t="inlineStr">
        <is>
          <t/>
        </is>
      </c>
      <c r="CD33" s="2" t="inlineStr">
        <is>
          <t>SIAF|
Sistema de Informação Antifraude|
AFIS</t>
        </is>
      </c>
      <c r="CE33" s="2" t="inlineStr">
        <is>
          <t>1|
3|
3</t>
        </is>
      </c>
      <c r="CF33" s="2" t="inlineStr">
        <is>
          <t xml:space="preserve">|
|
</t>
        </is>
      </c>
      <c r="CG33" t="inlineStr">
        <is>
          <t>Sistema administrado pelo Organismo Europeu de Luta Antifraude (OLAF).</t>
        </is>
      </c>
      <c r="CH33" s="2" t="inlineStr">
        <is>
          <t>Sistemul de informații antifraudă|
AFIS</t>
        </is>
      </c>
      <c r="CI33" s="2" t="inlineStr">
        <is>
          <t>3|
3</t>
        </is>
      </c>
      <c r="CJ33" s="2" t="inlineStr">
        <is>
          <t xml:space="preserve">|
</t>
        </is>
      </c>
      <c r="CK33" t="inlineStr">
        <is>
          <t>sistem gestionat de Oficiul European de Luptă Antifraudă (OLAF)&lt;sup&gt;1&lt;/sup&gt; și destinat să sprijine autoritățile competente în prevenirea și combaterea activităților frauduloase care au efecte negative asupra bugetului Uniunii Europene asigurând un schimb de informații rapid și sigur între autoritățile competente din statele membre, precum și între acestea și Comisie</t>
        </is>
      </c>
      <c r="CL33" s="2" t="inlineStr">
        <is>
          <t>informačný systém pre boj proti podvodom|
AFIS</t>
        </is>
      </c>
      <c r="CM33" s="2" t="inlineStr">
        <is>
          <t>3|
3</t>
        </is>
      </c>
      <c r="CN33" s="2" t="inlineStr">
        <is>
          <t xml:space="preserve">|
</t>
        </is>
      </c>
      <c r="CO33" t="inlineStr">
        <is>
          <t/>
        </is>
      </c>
      <c r="CP33" s="2" t="inlineStr">
        <is>
          <t>informacijski sistem za boj proti goljufijam|
AFIS</t>
        </is>
      </c>
      <c r="CQ33" s="2" t="inlineStr">
        <is>
          <t>3|
3</t>
        </is>
      </c>
      <c r="CR33" s="2" t="inlineStr">
        <is>
          <t xml:space="preserve">|
</t>
        </is>
      </c>
      <c r="CS33" t="inlineStr">
        <is>
          <t/>
        </is>
      </c>
      <c r="CT33" s="2" t="inlineStr">
        <is>
          <t>informationssystem för bedrägeribekämpning|
Afis</t>
        </is>
      </c>
      <c r="CU33" s="2" t="inlineStr">
        <is>
          <t>3|
3</t>
        </is>
      </c>
      <c r="CV33" s="2" t="inlineStr">
        <is>
          <t xml:space="preserve">|
</t>
        </is>
      </c>
      <c r="CW33" t="inlineStr">
        <is>
          <t/>
        </is>
      </c>
    </row>
    <row r="34">
      <c r="A34" s="1" t="str">
        <f>HYPERLINK("https://iate.europa.eu/entry/result/3507335/all", "3507335")</f>
        <v>3507335</v>
      </c>
      <c r="B34" t="inlineStr">
        <is>
          <t>POLITICS;EUROPEAN UNION</t>
        </is>
      </c>
      <c r="C34" t="inlineStr">
        <is>
          <t>POLITICS|politics and public safety|public safety;EUROPEAN UNION|European construction|European Union;EUROPEAN UNION|EU finance</t>
        </is>
      </c>
      <c r="D34" t="inlineStr">
        <is>
          <t>yes</t>
        </is>
      </c>
      <c r="E34" t="inlineStr">
        <is>
          <t/>
        </is>
      </c>
      <c r="F34" s="2" t="inlineStr">
        <is>
          <t>фонд „Вътрешна сигурност“|
ФВС</t>
        </is>
      </c>
      <c r="G34" s="2" t="inlineStr">
        <is>
          <t>3|
3</t>
        </is>
      </c>
      <c r="H34" s="2" t="inlineStr">
        <is>
          <t xml:space="preserve">|
</t>
        </is>
      </c>
      <c r="I34" t="inlineStr">
        <is>
          <t>фонд, предложен за следващата многогодишна финансова рамка за периода 2014—2020 г., като част от опростена структура, предназначен за подпомагане изпълнението на петте стратегически цели, определени от Стратегията за вътрешна сигурност</t>
        </is>
      </c>
      <c r="J34" s="2" t="inlineStr">
        <is>
          <t>Fond pro vnitřní bezpečnost|
ISF</t>
        </is>
      </c>
      <c r="K34" s="2" t="inlineStr">
        <is>
          <t>3|
3</t>
        </is>
      </c>
      <c r="L34" s="2" t="inlineStr">
        <is>
          <t xml:space="preserve">|
</t>
        </is>
      </c>
      <c r="M34" t="inlineStr">
        <is>
          <t>fond zřízený na období 2014–2020 za účelem podpory realizace strategie vnitřní bezpečnosti, spolupráce v oblasti prosazování práva a správy vnějších hranic Evropské unie</t>
        </is>
      </c>
      <c r="N34" s="2" t="inlineStr">
        <is>
          <t>Fonden for Intern Sikkerhed</t>
        </is>
      </c>
      <c r="O34" s="2" t="inlineStr">
        <is>
          <t>4</t>
        </is>
      </c>
      <c r="P34" s="2" t="inlineStr">
        <is>
          <t/>
        </is>
      </c>
      <c r="Q34" t="inlineStr">
        <is>
          <t>fond for intern sikkerhed, der oprettes som en fælles ramme for Unionens finansielle støtte på området intern sikkerhed og omfatter instrumentet for finansiel støtte til politisamarbejde, forebyggelse og bekæmpelse af kriminalitet samt krisestyring som en del af Fonden for Intern Sikkerhed samt instrumentet for finansiel støtte til forvaltning af de ydre grænser og den fælles visumpolitik</t>
        </is>
      </c>
      <c r="R34" s="2" t="inlineStr">
        <is>
          <t>Fonds für die innere Sicherheit|
ISF|
Innerer Sicherheitsfonds</t>
        </is>
      </c>
      <c r="S34" s="2" t="inlineStr">
        <is>
          <t>3|
3|
3</t>
        </is>
      </c>
      <c r="T34" s="2" t="inlineStr">
        <is>
          <t>preferred|
|
admitted</t>
        </is>
      </c>
      <c r="U34" t="inlineStr">
        <is>
          <t>Fonds für den Zeitraum 2014-2020 zur Verbesserung der Grenzverwaltung der Mitgliedstaaten sowie der grenzübergreifende Zusammenarbeit bei der Strafverfolgung und zur Stärkung der Fähigkeit der Mitgliedstaaten, sicherheitsbezogenen Risiken wie Terrorismus und gewaltbereiter Radikalisierung, Drogenhandel, Cyberkriminalität und anderen Arten der organisierten Kriminalität wirksam zu begegnen</t>
        </is>
      </c>
      <c r="V34" s="2" t="inlineStr">
        <is>
          <t>Ταμείο Εσωτερικής Ασφάλειας|
ΤΕΑ</t>
        </is>
      </c>
      <c r="W34" s="2" t="inlineStr">
        <is>
          <t>3|
3</t>
        </is>
      </c>
      <c r="X34" s="2" t="inlineStr">
        <is>
          <t xml:space="preserve">|
</t>
        </is>
      </c>
      <c r="Y34" t="inlineStr">
        <is>
          <t/>
        </is>
      </c>
      <c r="Z34" s="2" t="inlineStr">
        <is>
          <t>Internal Security Fund|
ISF</t>
        </is>
      </c>
      <c r="AA34" s="2" t="inlineStr">
        <is>
          <t>3|
3</t>
        </is>
      </c>
      <c r="AB34" s="2" t="inlineStr">
        <is>
          <t xml:space="preserve">|
</t>
        </is>
      </c>
      <c r="AC34" t="inlineStr">
        <is>
          <t>fund set up to promote the implementation of the Internal Security Strategy, law enforcement cooperation and the management of the European Union's external borders</t>
        </is>
      </c>
      <c r="AD34" s="2" t="inlineStr">
        <is>
          <t>Fondo de Seguridad Interior|
FSI</t>
        </is>
      </c>
      <c r="AE34" s="2" t="inlineStr">
        <is>
          <t>3|
3</t>
        </is>
      </c>
      <c r="AF34" s="2" t="inlineStr">
        <is>
          <t xml:space="preserve">|
</t>
        </is>
      </c>
      <c r="AG34" t="inlineStr">
        <is>
          <t>Fondo que tiene por objeto promover la aplicación de la &lt;a href="https://iate.europa.eu/entry/result/3507353/es" target="_blank"&gt;Estrategia de Seguridad Interior&lt;/a&gt;.&lt;div&gt;&lt;br&gt; 
&lt;div&gt;&lt;div&gt;&lt;div&gt;&lt;div&gt;&lt;div&gt;&lt;div&gt;Debido a las particularidades jurídicas aplicables al título V del TFUE, durante el período 2014-2020 no pudo crearse este Fondo como instrumento financiero único y se estableció como marco financiero global compuesto por:&lt;/div&gt;&lt;/div&gt;&lt;/div&gt;&lt;/div&gt;&lt;/div&gt;&lt;/div&gt;
&lt;p&gt;- el &lt;a href="https://iate.europa.eu/entry/result/3540783/es" target="_blank"&gt;instrumento de apoyo financiero a la cooperación policial, la prevención y la lucha contra la delincuencia, y la gestión de crisis&lt;/a&gt;, y&lt;/p&gt;
&lt;p&gt;- el &lt;a href="https://iate.europa.eu/entry/result/3540784/es" target="_blank"&gt;instrumento de apoyo financiero a las fronteras exteriores y los visados&lt;/a&gt;&lt;small&gt;.&lt;/small&gt;&lt;/p&gt;
&lt;p&gt;Para el período 2021-2021, se propone la creación del Fondo como instrumento financiero único.&lt;/p&gt;&lt;/div&gt;</t>
        </is>
      </c>
      <c r="AH34" s="2" t="inlineStr">
        <is>
          <t>Sisejulgeolekufond</t>
        </is>
      </c>
      <c r="AI34" s="2" t="inlineStr">
        <is>
          <t>3</t>
        </is>
      </c>
      <c r="AJ34" s="2" t="inlineStr">
        <is>
          <t/>
        </is>
      </c>
      <c r="AK34" t="inlineStr">
        <is>
          <t>ajavahemikuks 2014-2020 loodud fond, millega edendatakse sisejulgeoleku strateegia rakendamist</t>
        </is>
      </c>
      <c r="AL34" s="2" t="inlineStr">
        <is>
          <t>sisäisen turvallisuuden rahasto|
ISF</t>
        </is>
      </c>
      <c r="AM34" s="2" t="inlineStr">
        <is>
          <t>3|
3</t>
        </is>
      </c>
      <c r="AN34" s="2" t="inlineStr">
        <is>
          <t xml:space="preserve">|
</t>
        </is>
      </c>
      <c r="AO34" t="inlineStr">
        <is>
          <t>asetuksilla (EU) N:o 513/2014 ja 515/2014 perustettu rahasto, jolla edistetään sisäisen turvallisuuden strategian täytäntöönpanoa</t>
        </is>
      </c>
      <c r="AP34" s="2" t="inlineStr">
        <is>
          <t>Fonds pour la sécurité intérieure|
FSI</t>
        </is>
      </c>
      <c r="AQ34" s="2" t="inlineStr">
        <is>
          <t>3|
3</t>
        </is>
      </c>
      <c r="AR34" s="2" t="inlineStr">
        <is>
          <t xml:space="preserve">|
</t>
        </is>
      </c>
      <c r="AS34" t="inlineStr">
        <is>
          <t>fonds créé pour soutenir la mise en œuvre de la stratégie de sécurité intérieure de l'Union européenne</t>
        </is>
      </c>
      <c r="AT34" s="2" t="inlineStr">
        <is>
          <t>Ciste Slándála Inmheánaí|
ISF</t>
        </is>
      </c>
      <c r="AU34" s="2" t="inlineStr">
        <is>
          <t>3|
3</t>
        </is>
      </c>
      <c r="AV34" s="2" t="inlineStr">
        <is>
          <t xml:space="preserve">|
</t>
        </is>
      </c>
      <c r="AW34" t="inlineStr">
        <is>
          <t/>
        </is>
      </c>
      <c r="AX34" s="2" t="inlineStr">
        <is>
          <t>Fond za unutarnju sigurnost</t>
        </is>
      </c>
      <c r="AY34" s="2" t="inlineStr">
        <is>
          <t>3</t>
        </is>
      </c>
      <c r="AZ34" s="2" t="inlineStr">
        <is>
          <t/>
        </is>
      </c>
      <c r="BA34" t="inlineStr">
        <is>
          <t/>
        </is>
      </c>
      <c r="BB34" s="2" t="inlineStr">
        <is>
          <t>Belső Biztonsági Alap|
BBA</t>
        </is>
      </c>
      <c r="BC34" s="2" t="inlineStr">
        <is>
          <t>4|
3</t>
        </is>
      </c>
      <c r="BD34" s="2" t="inlineStr">
        <is>
          <t xml:space="preserve">|
</t>
        </is>
      </c>
      <c r="BE34" t="inlineStr">
        <is>
          <t>a külső határok őrizetét és ehhez kapcsolódóan az uniós vízumpolitikát, a
 bűncselekmények és a terrorizmus megelőzését, illetve a velük szemben 
folytatott harcot szolgáló, illetve a szolidaritás elve alapján 
újraelosztásra kerülő uniós források körét átfogó pénzügyi eszköz</t>
        </is>
      </c>
      <c r="BF34" s="2" t="inlineStr">
        <is>
          <t>Fondo Sicurezza interna</t>
        </is>
      </c>
      <c r="BG34" s="2" t="inlineStr">
        <is>
          <t>3</t>
        </is>
      </c>
      <c r="BH34" s="2" t="inlineStr">
        <is>
          <t/>
        </is>
      </c>
      <c r="BI34" t="inlineStr">
        <is>
          <t>Fondo istituito per contribuire a garantire un elevato livello di sicurezza nell’Unione, in particolare prevenendo e combattendo il terrorismo e la radicalizzazione, i reati gravi e di criminalità organizzata e la criminalità informatica, fornendo assistenza e protezione alle vittime di reato, nonché preparandosi agli incidenti, ai rischi e alle crisi in materia di sicurezza che rientrano nell’ambito di applicazione del presente regolamento, proteggendosi dagli stessi e gestendoli efficacemente</t>
        </is>
      </c>
      <c r="BJ34" s="2" t="inlineStr">
        <is>
          <t>Vidaus saugumo fondas|
VSF</t>
        </is>
      </c>
      <c r="BK34" s="2" t="inlineStr">
        <is>
          <t>3|
3</t>
        </is>
      </c>
      <c r="BL34" s="2" t="inlineStr">
        <is>
          <t xml:space="preserve">|
</t>
        </is>
      </c>
      <c r="BM34" t="inlineStr">
        <is>
          <t/>
        </is>
      </c>
      <c r="BN34" s="2" t="inlineStr">
        <is>
          <t>Iekšējās drošības fonds</t>
        </is>
      </c>
      <c r="BO34" s="2" t="inlineStr">
        <is>
          <t>3</t>
        </is>
      </c>
      <c r="BP34" s="2" t="inlineStr">
        <is>
          <t/>
        </is>
      </c>
      <c r="BQ34" t="inlineStr">
        <is>
          <t>fonds, kurš daudzgadu finanšu shēmas [ &lt;a href="/entry/result/930627/all" id="ENTRY_TO_ENTRY_CONVERTER" target="_blank"&gt;IATE:930627&lt;/a&gt; ] ietvaros izveidots 2014.–2020. gadam un kura mērķis ir palīdzēt nodrošināt augstu drošības līmeni Eiropas Savienībā</t>
        </is>
      </c>
      <c r="BR34" s="2" t="inlineStr">
        <is>
          <t>Fond għas-Sigurtà Interna</t>
        </is>
      </c>
      <c r="BS34" s="2" t="inlineStr">
        <is>
          <t>3</t>
        </is>
      </c>
      <c r="BT34" s="2" t="inlineStr">
        <is>
          <t/>
        </is>
      </c>
      <c r="BU34" t="inlineStr">
        <is>
          <t>fond inizjalment imwaqqaf għall-perjodu li jkopri mill-2014 sal-2020 biex jippromwovi l-implimentazzjoni tal-Istrateġija ta' Sigurtà Interna, il-kooperazzjoni fl-infurzar tal-liġijiet u l-ġestjoni tal-fruntieri esterni tal-Unjoni Ewropea</t>
        </is>
      </c>
      <c r="BV34" s="2" t="inlineStr">
        <is>
          <t>Fonds voor interne veiligheid|
ISF</t>
        </is>
      </c>
      <c r="BW34" s="2" t="inlineStr">
        <is>
          <t>3|
3</t>
        </is>
      </c>
      <c r="BX34" s="2" t="inlineStr">
        <is>
          <t xml:space="preserve">|
</t>
        </is>
      </c>
      <c r="BY34" t="inlineStr">
        <is>
          <t>samen met het Asiel-, Migratie-, en Integratiefonds de opvolger van vier oude migratiefondsen, met als doel het verbeteren van grenscontroles en de infrastructuur bij de grenzen</t>
        </is>
      </c>
      <c r="BZ34" s="2" t="inlineStr">
        <is>
          <t>Fundusz Bezpieczeństwa Wewnętrznego|
FBW</t>
        </is>
      </c>
      <c r="CA34" s="2" t="inlineStr">
        <is>
          <t>3|
3</t>
        </is>
      </c>
      <c r="CB34" s="2" t="inlineStr">
        <is>
          <t xml:space="preserve">|
</t>
        </is>
      </c>
      <c r="CC34" t="inlineStr">
        <is>
          <t>fundusz, którego utworzenie zaproponowała Komisja (wieloletnie ramy finansowe na lata 2014–2020) na potrzeby przyszłych wydatków w obszarze spraw wewnętrznych; przeznaczony na wsparcie pięciu celów strategicznych określonych w strategii bezpieczeństwa wewnętrznego: rozbijanie międzynarodowych siatek przestępczych; zapobieganie terroryzmowi i walka z radykalizacją postaw i werbowaniem terrorystów; podniesienie poziomu ochrony obywateli i przedsiębiorstw w cyberprzestrzeni; poprawa bezpieczeństwa poprzez zarządzanie granicami; oraz zwiększenie odporności Europy na kryzysy i katastrofy</t>
        </is>
      </c>
      <c r="CD34" s="2" t="inlineStr">
        <is>
          <t>Fundo para a Segurança Interna|
FSI</t>
        </is>
      </c>
      <c r="CE34" s="2" t="inlineStr">
        <is>
          <t>3|
3</t>
        </is>
      </c>
      <c r="CF34" s="2" t="inlineStr">
        <is>
          <t xml:space="preserve">|
</t>
        </is>
      </c>
      <c r="CG34" t="inlineStr">
        <is>
          <t>&lt;div&gt;Fundo da UE destinado a contribuir para assegurar um elevado nível de segurança na União, em especial ao prevenir e combater o terrorismo e a radicalização, a criminalidade grave e organizada e a cibercriminalidade.&lt;/div&gt;</t>
        </is>
      </c>
      <c r="CH34" s="2" t="inlineStr">
        <is>
          <t>Fondul pentru securitate internă|
FSI</t>
        </is>
      </c>
      <c r="CI34" s="2" t="inlineStr">
        <is>
          <t>3|
3</t>
        </is>
      </c>
      <c r="CJ34" s="2" t="inlineStr">
        <is>
          <t xml:space="preserve">|
</t>
        </is>
      </c>
      <c r="CK34" t="inlineStr">
        <is>
          <t>fond propus în contextul cadrului financiar multianual 2014-2020, instituit sub forma unui cadru de finanțare care comportă două instrumente:
&lt;br&gt; - instrumentul de sprijin financiar pentru cooperarea polițienească, prevenirea și combaterea criminalității și gestionarea crizelor &lt;a href="/entry/result/3540783/all" id="ENTRY_TO_ENTRY_CONVERTER" target="_blank"&gt;IATE:3540783&lt;/a&gt; 
&lt;br&gt; - instrumentul de sprijin financiar pentru frontiere externe și vize &lt;a href="/entry/result/3540784/all" id="ENTRY_TO_ENTRY_CONVERTER" target="_blank"&gt;IATE:3540784&lt;/a&gt;</t>
        </is>
      </c>
      <c r="CL34" s="2" t="inlineStr">
        <is>
          <t>Fond pre vnútornú bezpečnosť|
ISF</t>
        </is>
      </c>
      <c r="CM34" s="2" t="inlineStr">
        <is>
          <t>3|
3</t>
        </is>
      </c>
      <c r="CN34" s="2" t="inlineStr">
        <is>
          <t xml:space="preserve">|
</t>
        </is>
      </c>
      <c r="CO34" t="inlineStr">
        <is>
          <t>fond zriadený na obdobie rokov 2014 – 2020 s cieľom podporiť vykonávanie stratégie vnútornej bezpečnosti a poskytnúť dostatočnú finančnú podporu členským štátom Európskej únie</t>
        </is>
      </c>
      <c r="CP34" s="2" t="inlineStr">
        <is>
          <t>Sklad za notranjo varnost|
ISF|
SNV</t>
        </is>
      </c>
      <c r="CQ34" s="2" t="inlineStr">
        <is>
          <t>3|
2|
2</t>
        </is>
      </c>
      <c r="CR34" s="2" t="inlineStr">
        <is>
          <t xml:space="preserve">|
|
</t>
        </is>
      </c>
      <c r="CS34" t="inlineStr">
        <is>
          <t/>
        </is>
      </c>
      <c r="CT34" s="2" t="inlineStr">
        <is>
          <t>Fonden för inre säkerhet</t>
        </is>
      </c>
      <c r="CU34" s="2" t="inlineStr">
        <is>
          <t>3</t>
        </is>
      </c>
      <c r="CV34" s="2" t="inlineStr">
        <is>
          <t/>
        </is>
      </c>
      <c r="CW34" t="inlineStr">
        <is>
          <t/>
        </is>
      </c>
    </row>
    <row r="35">
      <c r="A35" s="1" t="str">
        <f>HYPERLINK("https://iate.europa.eu/entry/result/760347/all", "760347")</f>
        <v>760347</v>
      </c>
      <c r="B35" t="inlineStr">
        <is>
          <t>LAW</t>
        </is>
      </c>
      <c r="C35" t="inlineStr">
        <is>
          <t>LAW|civil law;LAW|international law|private international law</t>
        </is>
      </c>
      <c r="D35" t="inlineStr">
        <is>
          <t>yes</t>
        </is>
      </c>
      <c r="E35" t="inlineStr">
        <is>
          <t/>
        </is>
      </c>
      <c r="F35" s="2" t="inlineStr">
        <is>
          <t>доказателствена тежест</t>
        </is>
      </c>
      <c r="G35" s="2" t="inlineStr">
        <is>
          <t>4</t>
        </is>
      </c>
      <c r="H35" s="2" t="inlineStr">
        <is>
          <t/>
        </is>
      </c>
      <c r="I35" t="inlineStr">
        <is>
          <t>необходимост от страна в процеса да докаже, при тяхно оспорване, фактите, от които зависи уважаването на нейното искане в съда</t>
        </is>
      </c>
      <c r="J35" s="2" t="inlineStr">
        <is>
          <t>důkazní břemeno</t>
        </is>
      </c>
      <c r="K35" s="2" t="inlineStr">
        <is>
          <t>4</t>
        </is>
      </c>
      <c r="L35" s="2" t="inlineStr">
        <is>
          <t/>
        </is>
      </c>
      <c r="M35" t="inlineStr">
        <is>
          <t>Souvisí s občanskoprávním řízením, konkrétně pak s řízením označovaným jako tzv. řízení sporné. Dokazování ve sporném řízení vychází z tzv. zásady projednací, což znamená, že iniciativu při navrhování a shromažďování důkazů mají zásadně účastníci řízení. Ti jsou povinni jednak tvrdit skutečnosti, z nichž vyplývá jimi uplatněný nárok, tj. mají tzv. povinnost tvrzení, jednak jsou povinni též označit důkazy k prokázání svých tvrzení, tj. mají i tzv. povinnost důkazní. Nesplnění povinnosti tvrzení a povinnosti důkazní má pro účastníka zpravidla nepříznivé procesní důsledky. Nebude-li totiž potřebné tvrzení dokázáno, ať již na základě důkazů označených účastníkem nebo na základě ostatních provedených důkazů, vyzní rozhodnutí soudu pro účastníka nepříznivě. Tento procesní důsledek spojený s důkazní povinností se nazývá důkazní břemeno.</t>
        </is>
      </c>
      <c r="N35" s="2" t="inlineStr">
        <is>
          <t>bevisbyrde</t>
        </is>
      </c>
      <c r="O35" s="2" t="inlineStr">
        <is>
          <t>4</t>
        </is>
      </c>
      <c r="P35" s="2" t="inlineStr">
        <is>
          <t/>
        </is>
      </c>
      <c r="Q35" t="inlineStr">
        <is>
          <t>"Bevisbyrde: at en part har bevisbyrde for et vist forhold, vil sige, at det bliver til partens egen skade, hvis der ikke tilvejebringes tilstrækkelige oplysninger om forholdet, jfr. bestridelsesbyrde, påberåbelsesbyrde, påstandsbyrde."</t>
        </is>
      </c>
      <c r="R35" s="2" t="inlineStr">
        <is>
          <t>Beweislast</t>
        </is>
      </c>
      <c r="S35" s="2" t="inlineStr">
        <is>
          <t>3</t>
        </is>
      </c>
      <c r="T35" s="2" t="inlineStr">
        <is>
          <t/>
        </is>
      </c>
      <c r="U35" t="inlineStr">
        <is>
          <t>die einer Partei obliegende Aufgabe, das Vorliegen von Tatsachen, die ihre Sachverhaltsschilderung tragen, zu beweisen</t>
        </is>
      </c>
      <c r="V35" s="2" t="inlineStr">
        <is>
          <t>βάρος της αποδείξεως</t>
        </is>
      </c>
      <c r="W35" s="2" t="inlineStr">
        <is>
          <t>3</t>
        </is>
      </c>
      <c r="X35" s="2" t="inlineStr">
        <is>
          <t/>
        </is>
      </c>
      <c r="Y35" t="inlineStr">
        <is>
          <t/>
        </is>
      </c>
      <c r="Z35" s="2" t="inlineStr">
        <is>
          <t>burden of proof|
onus of proof|
onus probandi</t>
        </is>
      </c>
      <c r="AA35" s="2" t="inlineStr">
        <is>
          <t>3|
2|
2</t>
        </is>
      </c>
      <c r="AB35" s="2" t="inlineStr">
        <is>
          <t xml:space="preserve">|
|
</t>
        </is>
      </c>
      <c r="AC35" t="inlineStr">
        <is>
          <t>The duty of a party to litigation to prove a fact or facts in issue. Generally the burden of proof falls upon the party who substantially asserts the truth of a particular fact.</t>
        </is>
      </c>
      <c r="AD35" s="2" t="inlineStr">
        <is>
          <t>carga de la prueba</t>
        </is>
      </c>
      <c r="AE35" s="2" t="inlineStr">
        <is>
          <t>3</t>
        </is>
      </c>
      <c r="AF35" s="2" t="inlineStr">
        <is>
          <t/>
        </is>
      </c>
      <c r="AG35" t="inlineStr">
        <is>
          <t>En los juicios contradictorios, obligación de probar lo alegado, que corresponde a la parte que afirma.</t>
        </is>
      </c>
      <c r="AH35" s="2" t="inlineStr">
        <is>
          <t>tõendamiskoormis|
tõendamiskoormus|
tõendamiskohustus</t>
        </is>
      </c>
      <c r="AI35" s="2" t="inlineStr">
        <is>
          <t>3|
3|
3</t>
        </is>
      </c>
      <c r="AJ35" s="2" t="inlineStr">
        <is>
          <t xml:space="preserve">|
|
</t>
        </is>
      </c>
      <c r="AK35" t="inlineStr">
        <is>
          <t>kohustus tõendada fakte, mis lasub sellel, kes teatavast faktist tuletab ja väidab teatavaid õigusi</t>
        </is>
      </c>
      <c r="AL35" s="2" t="inlineStr">
        <is>
          <t>todistustaakka</t>
        </is>
      </c>
      <c r="AM35" s="2" t="inlineStr">
        <is>
          <t>3</t>
        </is>
      </c>
      <c r="AN35" s="2" t="inlineStr">
        <is>
          <t/>
        </is>
      </c>
      <c r="AO35" t="inlineStr">
        <is>
          <t>"asianosaisen velvollisuus näyttää toteen jk seikka sillä uhalla, että näyttämättä jääminen koituu hänen vahingokseen tuomiota annettaessa"</t>
        </is>
      </c>
      <c r="AP35" s="2" t="inlineStr">
        <is>
          <t>charge de la preuve|
fardeau de la preuve|
fardeau de présentation|
charge de présentation</t>
        </is>
      </c>
      <c r="AQ35" s="2" t="inlineStr">
        <is>
          <t>3|
2|
2|
2</t>
        </is>
      </c>
      <c r="AR35" s="2" t="inlineStr">
        <is>
          <t xml:space="preserve">|
|
|
</t>
        </is>
      </c>
      <c r="AS35" t="inlineStr">
        <is>
          <t>nécessité pour le plaideur d'établir, s'ils sont contestés, les faits dont dépend le succès de sa prétention</t>
        </is>
      </c>
      <c r="AT35" s="2" t="inlineStr">
        <is>
          <t>dualgas cruthúnais</t>
        </is>
      </c>
      <c r="AU35" s="2" t="inlineStr">
        <is>
          <t>3</t>
        </is>
      </c>
      <c r="AV35" s="2" t="inlineStr">
        <is>
          <t/>
        </is>
      </c>
      <c r="AW35" t="inlineStr">
        <is>
          <t/>
        </is>
      </c>
      <c r="AX35" t="inlineStr">
        <is>
          <t/>
        </is>
      </c>
      <c r="AY35" t="inlineStr">
        <is>
          <t/>
        </is>
      </c>
      <c r="AZ35" t="inlineStr">
        <is>
          <t/>
        </is>
      </c>
      <c r="BA35" t="inlineStr">
        <is>
          <t/>
        </is>
      </c>
      <c r="BB35" s="2" t="inlineStr">
        <is>
          <t>bizonyítási teher</t>
        </is>
      </c>
      <c r="BC35" s="2" t="inlineStr">
        <is>
          <t>4</t>
        </is>
      </c>
      <c r="BD35" s="2" t="inlineStr">
        <is>
          <t/>
        </is>
      </c>
      <c r="BE35" t="inlineStr">
        <is>
          <t>Arra ad választ, hogy amennyiben valamilyen, a per eldöntése szempontjából jelentős tényt nem sikerül bizonyítani, az kinek a terhére esik.</t>
        </is>
      </c>
      <c r="BF35" s="2" t="inlineStr">
        <is>
          <t>onere della prova</t>
        </is>
      </c>
      <c r="BG35" s="2" t="inlineStr">
        <is>
          <t>3</t>
        </is>
      </c>
      <c r="BH35" s="2" t="inlineStr">
        <is>
          <t/>
        </is>
      </c>
      <c r="BI35" t="inlineStr">
        <is>
          <t>Per tale principio i diritti ricevono protezione giurisdizionale solo se ed in quanto chi li fa valere in giudizio fornisce la prova dei fatti sui quali si fondano. (...) L'onere della prova è così ripartito fra attore e convenuto: chi fa valere in giudizio un diritto, ossia l'attore, deve provare i fatti che ne costituiscono il fondamento. Chi, all'opposto, contrasta la pretesa dell'attore, ossia il convenuto, deve a sua volta provare i fatti su cui si fonda l'eccezione.</t>
        </is>
      </c>
      <c r="BJ35" s="2" t="inlineStr">
        <is>
          <t>įrodinėjimo pareiga|
prievolė įrodyti|
&lt;i&gt;onus probandi&lt;/i&gt;</t>
        </is>
      </c>
      <c r="BK35" s="2" t="inlineStr">
        <is>
          <t>3|
2|
3</t>
        </is>
      </c>
      <c r="BL35" s="2" t="inlineStr">
        <is>
          <t xml:space="preserve">preferred|
|
</t>
        </is>
      </c>
      <c r="BM35" t="inlineStr">
        <is>
          <t>ginčo šalies prievolė įrodyti ginčijamą faktą arbą faktus; paprastai ši prievolė tenka ieškovui, tačiau tam tikrais atvejais gali tekti ir atsakovui</t>
        </is>
      </c>
      <c r="BN35" s="2" t="inlineStr">
        <is>
          <t>pierādīšanas pienākums</t>
        </is>
      </c>
      <c r="BO35" s="2" t="inlineStr">
        <is>
          <t>3</t>
        </is>
      </c>
      <c r="BP35" s="2" t="inlineStr">
        <is>
          <t/>
        </is>
      </c>
      <c r="BQ35" t="inlineStr">
        <is>
          <t>Katrai pusei jāpierāda tie fakti, uz kuriem tā pamato savus prasījumus vai iebildumus. Prasītājam jāpierāda savu prasījumu pamatotība. Atbildētājam jāpierāda savu iebildumu pamatotība.</t>
        </is>
      </c>
      <c r="BR35" s="2" t="inlineStr">
        <is>
          <t>oneru tal-provi|
obbligu ta' provi|
piż tal-provi</t>
        </is>
      </c>
      <c r="BS35" s="2" t="inlineStr">
        <is>
          <t>4|
4|
4</t>
        </is>
      </c>
      <c r="BT35" s="2" t="inlineStr">
        <is>
          <t xml:space="preserve">preferred|
|
</t>
        </is>
      </c>
      <c r="BU35" t="inlineStr">
        <is>
          <t>L-obbligu f'rikors legali li wieħed jagħti prova ta' allegazzjoni li jkun qed iressaq. F'każijiet kriminali l-prosekuzzjoni għandha l-obbligu li tipprovdi l-provi</t>
        </is>
      </c>
      <c r="BV35" s="2" t="inlineStr">
        <is>
          <t>bewijslast</t>
        </is>
      </c>
      <c r="BW35" s="2" t="inlineStr">
        <is>
          <t>3</t>
        </is>
      </c>
      <c r="BX35" s="2" t="inlineStr">
        <is>
          <t/>
        </is>
      </c>
      <c r="BY35" t="inlineStr">
        <is>
          <t>verplichting tot het leveren van bewijs.</t>
        </is>
      </c>
      <c r="BZ35" s="2" t="inlineStr">
        <is>
          <t>ciężar dowodu</t>
        </is>
      </c>
      <c r="CA35" s="2" t="inlineStr">
        <is>
          <t>3</t>
        </is>
      </c>
      <c r="CB35" s="2" t="inlineStr">
        <is>
          <t/>
        </is>
      </c>
      <c r="CC35" t="inlineStr">
        <is>
          <t>kryterium, według którego określa się, która ze stron procesu cywilnego ma obowiązek wykazania istnienia faktów, z którymi wiążą się określone skutki prawne</t>
        </is>
      </c>
      <c r="CD35" s="2" t="inlineStr">
        <is>
          <t>ónus da prova</t>
        </is>
      </c>
      <c r="CE35" s="2" t="inlineStr">
        <is>
          <t>4</t>
        </is>
      </c>
      <c r="CF35" s="2" t="inlineStr">
        <is>
          <t/>
        </is>
      </c>
      <c r="CG35" t="inlineStr">
        <is>
          <t>Encargo que incumbe a uma parte num litígio de fazer prova dos factos de um direito. Tratando-se de factos constitutivos, a prova cabe àquele que invoca o direito; tratando-se de factos impeditivos, modificativos ou extintivos do direito, a prova cabe àquele contra quem o direito é invocado.</t>
        </is>
      </c>
      <c r="CH35" s="2" t="inlineStr">
        <is>
          <t>sarcina probei</t>
        </is>
      </c>
      <c r="CI35" s="2" t="inlineStr">
        <is>
          <t>4</t>
        </is>
      </c>
      <c r="CJ35" s="2" t="inlineStr">
        <is>
          <t/>
        </is>
      </c>
      <c r="CK35" t="inlineStr">
        <is>
          <t>Obligație ce revine părților dintr-un proces de a face dovada împrejurărilor, faptelor, afirmațiilor, susținerilor pe care își întemeiază pretențiile ori apărările prezentate în fața organului de jurisdicție.</t>
        </is>
      </c>
      <c r="CL35" s="2" t="inlineStr">
        <is>
          <t>dôkazné bremeno</t>
        </is>
      </c>
      <c r="CM35" s="2" t="inlineStr">
        <is>
          <t>3</t>
        </is>
      </c>
      <c r="CN35" s="2" t="inlineStr">
        <is>
          <t/>
        </is>
      </c>
      <c r="CO35" t="inlineStr">
        <is>
          <t/>
        </is>
      </c>
      <c r="CP35" s="2" t="inlineStr">
        <is>
          <t>dokazno breme</t>
        </is>
      </c>
      <c r="CQ35" s="2" t="inlineStr">
        <is>
          <t>3</t>
        </is>
      </c>
      <c r="CR35" s="2" t="inlineStr">
        <is>
          <t/>
        </is>
      </c>
      <c r="CS35" t="inlineStr">
        <is>
          <t>(...) dolžnost stranke, da v postopku dokaže resničnost trditev o dejstvih, na katera opira svoje zahtevke ali ugovore.</t>
        </is>
      </c>
      <c r="CT35" s="2" t="inlineStr">
        <is>
          <t>bevisbörda</t>
        </is>
      </c>
      <c r="CU35" s="2" t="inlineStr">
        <is>
          <t>3</t>
        </is>
      </c>
      <c r="CV35" s="2" t="inlineStr">
        <is>
          <t/>
        </is>
      </c>
      <c r="CW35" t="inlineStr">
        <is>
          <t>Skyldighet i rättegång för part att prestera tillräckligt stark bevisning beträffande ett sakförhållande som åberopats till grund för talan.</t>
        </is>
      </c>
    </row>
    <row r="36">
      <c r="A36" s="1" t="str">
        <f>HYPERLINK("https://iate.europa.eu/entry/result/905466/all", "905466")</f>
        <v>905466</v>
      </c>
      <c r="B36" t="inlineStr">
        <is>
          <t>LAW;FINANCE;POLITICS;EUROPEAN UNION</t>
        </is>
      </c>
      <c r="C36" t="inlineStr">
        <is>
          <t>LAW|criminal law;FINANCE|free movement of capital|free movement of capital|capital movement|recycling of capital|money laundering;POLITICS|executive power and public service|public administration;POLITICS|politics and public safety|public safety|political violence|terrorism;EUROPEAN UNION|European construction|European Union|area of freedom, security and justice</t>
        </is>
      </c>
      <c r="D36" t="inlineStr">
        <is>
          <t>yes</t>
        </is>
      </c>
      <c r="E36" t="inlineStr">
        <is>
          <t/>
        </is>
      </c>
      <c r="F36" s="2" t="inlineStr">
        <is>
          <t>звено за финансово разузнаване|
ЗФР</t>
        </is>
      </c>
      <c r="G36" s="2" t="inlineStr">
        <is>
          <t>3|
3</t>
        </is>
      </c>
      <c r="H36" s="2" t="inlineStr">
        <is>
          <t xml:space="preserve">|
</t>
        </is>
      </c>
      <c r="I36" t="inlineStr">
        <is>
          <t>централизирано национално звено, упълномощено да получава и обработва информация с оглед на борбата с изпирането на пари и финансирането на тероризма</t>
        </is>
      </c>
      <c r="J36" s="2" t="inlineStr">
        <is>
          <t>finanční zpravodajská jednotka</t>
        </is>
      </c>
      <c r="K36" s="2" t="inlineStr">
        <is>
          <t>4</t>
        </is>
      </c>
      <c r="L36" s="2" t="inlineStr">
        <is>
          <t/>
        </is>
      </c>
      <c r="M36" t="inlineStr">
        <is>
          <t>Vnitrostátní ústřední jednotka, která je pro účely boje proti praní peněz pověřena přijímáním sdělovaných finančních informací (a v mezích oprávnění i podáváním žádostí o ně), jejich analýzou a předáváním příslušným orgánům; tyto informace se týkají majetku, u kterého je podezření, že pochází z trestné činnosti, nebo jejich oznámení požadují vnitrostátní právní předpisy</t>
        </is>
      </c>
      <c r="N36" s="2" t="inlineStr">
        <is>
          <t>finansiel efterretningsenhed|
FIU</t>
        </is>
      </c>
      <c r="O36" s="2" t="inlineStr">
        <is>
          <t>4|
4</t>
        </is>
      </c>
      <c r="P36" s="2" t="inlineStr">
        <is>
          <t xml:space="preserve">|
</t>
        </is>
      </c>
      <c r="Q36" t="inlineStr">
        <is>
          <t>national enhed, der indsamler og analyserer oplysninger med henblik på at påvise forbindelser mellem mistænkelige finansielle transaktioner og en underliggende kriminelle aktivit for at forebygge og bekæmpe hvidvaskning af penge</t>
        </is>
      </c>
      <c r="R36" s="2" t="inlineStr">
        <is>
          <t>Zentralstelle für Geldwäsche-Verdachtsanzeigen|
zentrale Meldestelle|
FIU|
Zentralstelle für Verdachtsmeldungen</t>
        </is>
      </c>
      <c r="S36" s="2" t="inlineStr">
        <is>
          <t>3|
3|
3|
1</t>
        </is>
      </c>
      <c r="T36" s="2" t="inlineStr">
        <is>
          <t xml:space="preserve">|
|
|
</t>
        </is>
      </c>
      <c r="U36" t="inlineStr">
        <is>
          <t>eine zentrale nationale Stelle, die zuständig ist für die Entgegennahme (und, sofern zulässig, das Ersuchen um), Analyse und Weitergabe an die zuständigen Behörden von geheimhaltungsbedürftigen Finanzinformationen, die 
&lt;br&gt;i) mutmaßliche Erträge aus Straftaten betreffen oder 
&lt;br&gt;ii) aufgrund nationaler Vorschriften oder Regelungen für die Bekämpfung der Geldwäsche benötigt werden</t>
        </is>
      </c>
      <c r="V36" s="2" t="inlineStr">
        <is>
          <t>μονάδα χρηματοοικονομικών πληροφοριών|
ΜΧΠ</t>
        </is>
      </c>
      <c r="W36" s="2" t="inlineStr">
        <is>
          <t>3|
3</t>
        </is>
      </c>
      <c r="X36" s="2" t="inlineStr">
        <is>
          <t xml:space="preserve">|
</t>
        </is>
      </c>
      <c r="Y36" t="inlineStr">
        <is>
          <t>εθνικό κέντρο παραλαβής, ανάλυσης και διαβίβασης προς τις αρμόδιες αρχές των αναφορών για τις ύποπτες συναλλαγές καθώς και άλλων πληροφοριών σχετικά με την ενδεχόμενη νομιμοποίηση παράνομων εσόδων ή χρηματοδότηση της τρομοκρατίας</t>
        </is>
      </c>
      <c r="Z36" s="2" t="inlineStr">
        <is>
          <t>Financial Intelligence Unit|
Financial Information Unit|
FIU</t>
        </is>
      </c>
      <c r="AA36" s="2" t="inlineStr">
        <is>
          <t>4|
1|
4</t>
        </is>
      </c>
      <c r="AB36" s="2" t="inlineStr">
        <is>
          <t xml:space="preserve">|
|
</t>
        </is>
      </c>
      <c r="AC36" t="inlineStr">
        <is>
          <t>central, national agency responsible for receiving (and, as permitted, requesting), analysing and disseminating to the competent authorities, disclosures of financial information (i) concerning suspected proceeds of crime and potential financing of terrorism, or (ii) required by national legislation or regulation, in order to combat money laundering and financing of terrorism</t>
        </is>
      </c>
      <c r="AD36" s="2" t="inlineStr">
        <is>
          <t>Unidad de Inteligencia Financiera|
UIF|
Unidad de Información Financiera</t>
        </is>
      </c>
      <c r="AE36" s="2" t="inlineStr">
        <is>
          <t>3|
3|
3</t>
        </is>
      </c>
      <c r="AF36" s="2" t="inlineStr">
        <is>
          <t xml:space="preserve">|
|
</t>
        </is>
      </c>
      <c r="AG36" t="inlineStr">
        <is>
          <t>&lt;div&gt; 
 &lt;div&gt; 
 &lt;div&gt; 
 &lt;div&gt; 
 &lt;div&gt; 
 &lt;div&gt;
 Unidad nacional central que, para combatir el blanqueo de capitales, es responsable de recibir (y, si está autorizada para ello, solicitar), analizar y poner en conocimiento de las autoridades competentes la revelación de información financiera relativa a bienes presuntamente derivados de actividades delictivas o requerida por la legislación o normativa nacional.&lt;/div&gt;&lt;/div&gt;&lt;/div&gt;&lt;/div&gt;&lt;/div&gt;&lt;/div&gt;</t>
        </is>
      </c>
      <c r="AH36" s="2" t="inlineStr">
        <is>
          <t>rahapesu andmebüroo</t>
        </is>
      </c>
      <c r="AI36" s="2" t="inlineStr">
        <is>
          <t>3</t>
        </is>
      </c>
      <c r="AJ36" s="2" t="inlineStr">
        <is>
          <t/>
        </is>
      </c>
      <c r="AK36" t="inlineStr">
        <is>
          <t>keskne riiklik üksus rahapesu vastu võitlemiseks, mille ülesanne on vastu võtta (ja lubatud määral taotleda), analüüsida ning pädevatele asutustele teatavaks teha finantsteavet, mis käsitleb kuritegeliku tulu kahtlust või mis on nõutav vastavalt siseriiklikele õigusaktidele või määrusele</t>
        </is>
      </c>
      <c r="AL36" s="2" t="inlineStr">
        <is>
          <t>rahanpesun selvittelykeskus</t>
        </is>
      </c>
      <c r="AM36" s="2" t="inlineStr">
        <is>
          <t>4</t>
        </is>
      </c>
      <c r="AN36" s="2" t="inlineStr">
        <is>
          <t/>
        </is>
      </c>
      <c r="AO36" t="inlineStr">
        <is>
          <t>rahanpesun selvittelystä vastaava kansallinen yksikkö</t>
        </is>
      </c>
      <c r="AP36" s="2" t="inlineStr">
        <is>
          <t>cellule de renseignement financier|
CRF</t>
        </is>
      </c>
      <c r="AQ36" s="2" t="inlineStr">
        <is>
          <t>3|
3</t>
        </is>
      </c>
      <c r="AR36" s="2" t="inlineStr">
        <is>
          <t xml:space="preserve">|
</t>
        </is>
      </c>
      <c r="AS36" t="inlineStr">
        <is>
          <t>unité nationale centrale chargée de recevoir (et, dans la mesure où elle en a le droit, de demander), d'analyser et de transmettre aux autorités compétentes les déclarations d'informations financières: 
&lt;br&gt;i) concernant des avoirs suspectés d'être des produits ou des biens servant au financement du terrorisme, ou 
&lt;br&gt;ii) requises par la législation ou par la réglementation nationale, 
&lt;br&gt;afin de lutter contre le blanchiment et le financement du terrorisme</t>
        </is>
      </c>
      <c r="AT36" s="2" t="inlineStr">
        <is>
          <t>an tAonad um Fhaisnéis Airgeadais|
AFA</t>
        </is>
      </c>
      <c r="AU36" s="2" t="inlineStr">
        <is>
          <t>3|
3</t>
        </is>
      </c>
      <c r="AV36" s="2" t="inlineStr">
        <is>
          <t xml:space="preserve">|
</t>
        </is>
      </c>
      <c r="AW36" t="inlineStr">
        <is>
          <t/>
        </is>
      </c>
      <c r="AX36" s="2" t="inlineStr">
        <is>
          <t>financijsko-obavještajna jedinica|
FOJ</t>
        </is>
      </c>
      <c r="AY36" s="2" t="inlineStr">
        <is>
          <t>3|
3</t>
        </is>
      </c>
      <c r="AZ36" s="2" t="inlineStr">
        <is>
          <t xml:space="preserve">|
</t>
        </is>
      </c>
      <c r="BA36" t="inlineStr">
        <is>
          <t>nacionalni centar za primanje, analizu i distribuciju prijava o sumnjivim transakcijama i ostalih informacija koje se odnose na moguće slučajeve pranja novca ili financiranja terorizma odgovornim nadležnim tijelima</t>
        </is>
      </c>
      <c r="BB36" s="2" t="inlineStr">
        <is>
          <t>pénzügyi információs egység|
FIU</t>
        </is>
      </c>
      <c r="BC36" s="2" t="inlineStr">
        <is>
          <t>4|
4</t>
        </is>
      </c>
      <c r="BD36" s="2" t="inlineStr">
        <is>
          <t>|
admitted</t>
        </is>
      </c>
      <c r="BE36" t="inlineStr">
        <is>
          <t>Olyan egység, amely országos központként működik a gyanús, lehetséges pénzmosásra vagy terrorizmus finanszírozására utaló ügyletekre vonatkozó bejelentések és egyéb információk, fogadása, elemzése és az illetékes hatóságokhoz történő továbbítása tekintetében.</t>
        </is>
      </c>
      <c r="BF36" s="2" t="inlineStr">
        <is>
          <t>Unità di informazione finanziaria|
FIU|
UIF</t>
        </is>
      </c>
      <c r="BG36" s="2" t="inlineStr">
        <is>
          <t>3|
3|
3</t>
        </is>
      </c>
      <c r="BH36" s="2" t="inlineStr">
        <is>
          <t xml:space="preserve">|
|
</t>
        </is>
      </c>
      <c r="BI36" t="inlineStr">
        <is>
          <t>Autorità centrale nazionale incaricata di ricevere (e, ove ciò sia consentito, richiedere), analizzare e divulgare presso le competenti autorità informazioni finanziarie: i) relative a sospetti proventi di reato e potenziale finanziamento del terrorismo, o ii) richieste dalle leggi o dai regolamenti nazionali, al fine di combattere il riciclaggio del denaro e il finanziamento del terrorismo.</t>
        </is>
      </c>
      <c r="BJ36" s="2" t="inlineStr">
        <is>
          <t>finansinės žvalgybos padalinys|
FŽP</t>
        </is>
      </c>
      <c r="BK36" s="2" t="inlineStr">
        <is>
          <t>3|
3</t>
        </is>
      </c>
      <c r="BL36" s="2" t="inlineStr">
        <is>
          <t xml:space="preserve">|
</t>
        </is>
      </c>
      <c r="BM36" t="inlineStr">
        <is>
          <t>centrinis nacionalinis padalinys, kuris siekiant kovoti su pinigų plovimu yra atsakingas už atskleidžiamos finansinės informacijos, susijusios su tariamai nusikalstamu būdu įgytais pinigais ar reikalaujamos pagal nacionalinius teisės aktus, gavimą (...), analizavimą ir platinimą kompetentingoms institucijoms</t>
        </is>
      </c>
      <c r="BN36" s="2" t="inlineStr">
        <is>
          <t>finanšu ziņu vākšanas vienība|
&lt;i&gt;FIU&lt;/i&gt;|
finanšu izlūkošanas vienība</t>
        </is>
      </c>
      <c r="BO36" s="2" t="inlineStr">
        <is>
          <t>3|
3|
2</t>
        </is>
      </c>
      <c r="BP36" s="2" t="inlineStr">
        <is>
          <t xml:space="preserve">preferred|
|
</t>
        </is>
      </c>
      <c r="BQ36" t="inlineStr">
        <is>
          <t>centrālā valsts iestāde, kuras pienākums ir saņemt (un lūgt, ja tas ir atļauts), analizēt, nodot kompetentajām iestādēm konkrētu finanšu informācijas ziņojumus</t>
        </is>
      </c>
      <c r="BR36" s="2" t="inlineStr">
        <is>
          <t>Unità tal-Intelligence Finanzjarja|
UIF</t>
        </is>
      </c>
      <c r="BS36" s="2" t="inlineStr">
        <is>
          <t>3|
3</t>
        </is>
      </c>
      <c r="BT36" s="2" t="inlineStr">
        <is>
          <t xml:space="preserve">|
</t>
        </is>
      </c>
      <c r="BU36" t="inlineStr">
        <is>
          <t>Aġenzija ċentrali nazzjonali li tilqa' (u fejn hu permess, titlob), tanalizza u xxerred ma' l-awtoritajiet kompetenti, informazzjoni finanzjarja: (i) dwar rikavati ssuspettati li ġejjin mill-kriminalità u mill-iffinanzjar tat-terroriżmu, jew (ii) rikjesta mil-leġislazzjoni jew mir-regolamentazjoni nazzjonali, fil-ġlieda kontra l-money laundering u l-iffinanzjar tat-terroriżmu.</t>
        </is>
      </c>
      <c r="BV36" s="2" t="inlineStr">
        <is>
          <t>financiële-inlichtingeneenheid|
FIE</t>
        </is>
      </c>
      <c r="BW36" s="2" t="inlineStr">
        <is>
          <t>4|
4</t>
        </is>
      </c>
      <c r="BX36" s="2" t="inlineStr">
        <is>
          <t xml:space="preserve">|
</t>
        </is>
      </c>
      <c r="BY36" t="inlineStr">
        <is>
          <t>"een centrale, nationale instantie belast met het ontvangen van (en, voorzover toegestaan, verzoeken om), analyseren van en verspreiden onder de bevoegde autoriteiten van meldingen van financiële informatie 
&lt;br&gt; i. betreffende vermoedelijke opbrengsten en mogelijke financiering van terrorisme, of 
&lt;br&gt; ii. vereist krachtens de nationale wet- of regelgeving, teneinde het witwassen van geld en financieren van terrorisme te bestrijden."</t>
        </is>
      </c>
      <c r="BZ36" s="2" t="inlineStr">
        <is>
          <t>jednostka analityki finansowej|
FIU</t>
        </is>
      </c>
      <c r="CA36" s="2" t="inlineStr">
        <is>
          <t>3|
3</t>
        </is>
      </c>
      <c r="CB36" s="2" t="inlineStr">
        <is>
          <t xml:space="preserve">|
</t>
        </is>
      </c>
      <c r="CC36" t="inlineStr">
        <is>
          <t>centralna krajowa agencja odpowiedzialna za odbieranie, analizowanie i rozpowszechnianie wśród właściwych organów władzy informacji dotyczących przychodów mogących pochodzić z przestępstw w celu zwalczania zjawiska prania pieniędzy</t>
        </is>
      </c>
      <c r="CD36" s="2" t="inlineStr">
        <is>
          <t>Unidade de Informação Financeira|
UIF</t>
        </is>
      </c>
      <c r="CE36" s="2" t="inlineStr">
        <is>
          <t>4|
4</t>
        </is>
      </c>
      <c r="CF36" s="2" t="inlineStr">
        <is>
          <t xml:space="preserve">|
</t>
        </is>
      </c>
      <c r="CG36" t="inlineStr">
        <is>
          <t>Serviço nacional centralizado, criado no quadro da Directiva 91/308/CEE do Conselho, de 10 de Junho de 1991, relativa à prevenção da utilização do sistema financeiro para efeitos de branqueamento de capitais. As UIF têm por função recolher, centralizar, tratar e difundir, quer a nível nacional quer a nível internacional, informações financeiras respeitantes a eventuais actividades de branqueamento de capitais. Posteriormente, estas funções foram alargadas de modo a integrar as informações financeiras potencialmente relacionadas com actividades de financiamento do terrorismo.</t>
        </is>
      </c>
      <c r="CH36" s="2" t="inlineStr">
        <is>
          <t>unitate de informații financiare|
FIU</t>
        </is>
      </c>
      <c r="CI36" s="2" t="inlineStr">
        <is>
          <t>4|
3</t>
        </is>
      </c>
      <c r="CJ36" s="2" t="inlineStr">
        <is>
          <t xml:space="preserve">|
</t>
        </is>
      </c>
      <c r="CK36" t="inlineStr">
        <is>
          <t/>
        </is>
      </c>
      <c r="CL36" s="2" t="inlineStr">
        <is>
          <t>finančná spravodajská jednotka|
FIU</t>
        </is>
      </c>
      <c r="CM36" s="2" t="inlineStr">
        <is>
          <t>3|
3</t>
        </is>
      </c>
      <c r="CN36" s="2" t="inlineStr">
        <is>
          <t xml:space="preserve">|
</t>
        </is>
      </c>
      <c r="CO36" t="inlineStr">
        <is>
          <t>ústredná národná agentúra zodpovedná za prijímanie (a v prípade oprávnenia požadovanie), analyzovanie, šírenie a sprístupňovanie finančných informácií príslušným orgánom: i) týkajúcich sa podozrivých ziskov a možného financovania terorizmu alebo ii) vyžadovaných vnútroštátnymi právnymi predpismi, na boj proti praniu špinavých peňazí a financovaniu terorizmu</t>
        </is>
      </c>
      <c r="CP36" s="2" t="inlineStr">
        <is>
          <t>finančnoobveščevalna enota|
FIU</t>
        </is>
      </c>
      <c r="CQ36" s="2" t="inlineStr">
        <is>
          <t>3|
3</t>
        </is>
      </c>
      <c r="CR36" s="2" t="inlineStr">
        <is>
          <t xml:space="preserve">|
</t>
        </is>
      </c>
      <c r="CS36" t="inlineStr">
        <is>
          <t>osrednji nacionalni organ, pristojen za sprejemanje (in če je dovoljeno, zahtevanje), analiziranje in sporočanje finančnih podatkov pristojnim organom: 
&lt;br&gt;i. v zvezi s sumljivo premoženjsko koristjo in možnim financiranjem terorizma, ali 
&lt;br&gt; ii. ki jih zahteva nacionalna zakonodaja ali predpis, 
&lt;br&gt; za boj proti pranju denarja in financiranju terorizma</t>
        </is>
      </c>
      <c r="CT36" s="2" t="inlineStr">
        <is>
          <t>finansunderrättelseenhet|
FIU</t>
        </is>
      </c>
      <c r="CU36" s="2" t="inlineStr">
        <is>
          <t>3|
3</t>
        </is>
      </c>
      <c r="CV36" s="2" t="inlineStr">
        <is>
          <t xml:space="preserve">|
</t>
        </is>
      </c>
      <c r="CW36" t="inlineStr">
        <is>
          <t/>
        </is>
      </c>
    </row>
    <row r="37">
      <c r="A37" s="1" t="str">
        <f>HYPERLINK("https://iate.europa.eu/entry/result/3537682/all", "3537682")</f>
        <v>3537682</v>
      </c>
      <c r="B37" t="inlineStr">
        <is>
          <t>EUROPEAN UNION;SOCIAL QUESTIONS</t>
        </is>
      </c>
      <c r="C37" t="inlineStr">
        <is>
          <t>EUROPEAN UNION|EU finance;SOCIAL QUESTIONS|migration</t>
        </is>
      </c>
      <c r="D37" t="inlineStr">
        <is>
          <t>yes</t>
        </is>
      </c>
      <c r="E37" t="inlineStr">
        <is>
          <t/>
        </is>
      </c>
      <c r="F37" s="2" t="inlineStr">
        <is>
          <t>фонд „Убежище, миграция и интеграция“|
ФУМИ|
фонд „Убежище и миграция“|
ФУМ</t>
        </is>
      </c>
      <c r="G37" s="2" t="inlineStr">
        <is>
          <t>4|
3|
2|
2</t>
        </is>
      </c>
      <c r="H37" s="2" t="inlineStr">
        <is>
          <t xml:space="preserve">|
|
|
</t>
        </is>
      </c>
      <c r="I37" t="inlineStr">
        <is>
          <t>фонд на ЕС, чиято обща цел е да допринася за ефикасното управление на миграционните потоци и за изпълнението, усъвършенстването и развитието на общата политика в областта на убежището, субсидиарната закрила и временната закрила и на общата имиграционна политика при пълно зачитане на правата и принципите, залегнали в Хартата на основните права на Европейския съюз</t>
        </is>
      </c>
      <c r="J37" s="2" t="inlineStr">
        <is>
          <t>Azylový, migrační a integrační fond|
AMIF|
Azylový a migrační fond</t>
        </is>
      </c>
      <c r="K37" s="2" t="inlineStr">
        <is>
          <t>3|
3|
3</t>
        </is>
      </c>
      <c r="L37" s="2" t="inlineStr">
        <is>
          <t xml:space="preserve">|
|
</t>
        </is>
      </c>
      <c r="M37" t="inlineStr">
        <is>
          <t>fond EU, jehož cílem je přispívat k účinnému řízení migračních toků a provádění, posilování a rozvoji společného přístupu EU k azylu a přistěhovalectví</t>
        </is>
      </c>
      <c r="N37" s="2" t="inlineStr">
        <is>
          <t>Asyl-, Migrations- og Integrationsfonden|
AMIF|
Asyl- og Migrationsfonden|
AMF</t>
        </is>
      </c>
      <c r="O37" s="2" t="inlineStr">
        <is>
          <t>4|
4|
4|
4</t>
        </is>
      </c>
      <c r="P37" s="2" t="inlineStr">
        <is>
          <t xml:space="preserve">|
|
|
</t>
        </is>
      </c>
      <c r="Q37" t="inlineStr">
        <is>
          <t>Europæisk fond oprettet for at bidrage til udviklingen af en fælles EU-politik for asyl og indvandring og styrke området med frihed, sikkerhed og retfærdighed i lyset af principperne om solidaritet og ansvarsdeling mellem medlemsstaterne og samarbejde med tredjelande.</t>
        </is>
      </c>
      <c r="R37" s="2" t="inlineStr">
        <is>
          <t>Asyl-, Migrations- und Integrationsfonds|
AMIF</t>
        </is>
      </c>
      <c r="S37" s="2" t="inlineStr">
        <is>
          <t>4|
3</t>
        </is>
      </c>
      <c r="T37" s="2" t="inlineStr">
        <is>
          <t xml:space="preserve">|
</t>
        </is>
      </c>
      <c r="U37" t="inlineStr">
        <is>
          <t>als Beitrag zur Entwicklung der gemeinsamen Asyl- und Einwanderungspolitik der Union und zur Stärkung des Raums der Freiheit, der Sicherheit und des Rechts eingerichteter Fonds, der auf den Grundsätzen der Solidarität und der Lastenteilung zwischen den Mitgliedstaaten und der Zusammenarbeit mit Drittländern beruht</t>
        </is>
      </c>
      <c r="V37" s="2" t="inlineStr">
        <is>
          <t>Ταμείο Ασύλου, Μετανάστευσης και Ένταξης|
ΤΑΜΕ</t>
        </is>
      </c>
      <c r="W37" s="2" t="inlineStr">
        <is>
          <t>3|
3</t>
        </is>
      </c>
      <c r="X37" s="2" t="inlineStr">
        <is>
          <t xml:space="preserve">|
</t>
        </is>
      </c>
      <c r="Y37" t="inlineStr">
        <is>
          <t>ταμείο της Ευρωπαϊκής Ένωσης το οποίο συστάθηκε με στόχο να συμβάλει στην ανάπτυξη της κοινής πολιτικής της Ένωσης σε θέματα ασύλου και μετανάστευσης και στην ενίσχυση του χώρου ελευθερίας, ασφάλειας και δικαιοσύνης, με βάση την εφαρμογή των αρχών της αλληλεγγύης και του επιμερισμού ευθυνών μεταξύ των κρατών μελών</t>
        </is>
      </c>
      <c r="Z37" s="2" t="inlineStr">
        <is>
          <t>Asylum, Migration and Integration Fund|
Migration and Asylum Fund|
AMIF|
Asylum and Migration Fund|
AMF|
Asylum &amp;amp; Migration Fund</t>
        </is>
      </c>
      <c r="AA37" s="2" t="inlineStr">
        <is>
          <t>4|
1|
3|
3|
3|
1</t>
        </is>
      </c>
      <c r="AB37" s="2" t="inlineStr">
        <is>
          <t xml:space="preserve">|
|
|
obsolete|
obsolete|
</t>
        </is>
      </c>
      <c r="AC37" t="inlineStr">
        <is>
          <t>European Union fund set up to apply the principles of solidarity and responsibility-sharing between Member States in developing a common asylum and immigration policy and strengthening the area of freedom, security and justice</t>
        </is>
      </c>
      <c r="AD37" s="2" t="inlineStr">
        <is>
          <t>Fondo de Asilo, Migración e Integración|
FAMI|
Fondo de Asilo y Migración</t>
        </is>
      </c>
      <c r="AE37" s="2" t="inlineStr">
        <is>
          <t>4|
3|
3</t>
        </is>
      </c>
      <c r="AF37" s="2" t="inlineStr">
        <is>
          <t xml:space="preserve">|
|
</t>
        </is>
      </c>
      <c r="AG37" t="inlineStr">
        <is>
          <t>Fondo de la Unión Europea destinado a la aplicación de los principios de solidaridad y reparto de responsabilidades entre los Estados miembros para el desarrollo de una política común de asilo y migración y el refuerzo del espacio de libertad, seguridad y justicia &lt;a href="/entry/result/898494/all" id="ENTRY_TO_ENTRY_CONVERTER" target="_blank"&gt;IATE:898494&lt;/a&gt; respetando la Carta de los Derechos Fundamentales &lt;a href="/entry/result/914255/all" id="ENTRY_TO_ENTRY_CONVERTER" target="_blank"&gt;IATE:914255&lt;/a&gt; .</t>
        </is>
      </c>
      <c r="AH37" s="2" t="inlineStr">
        <is>
          <t>Varjupaiga-, Rände- ja Integratsioonifond|
Varjupaiga- ja Rändefond</t>
        </is>
      </c>
      <c r="AI37" s="2" t="inlineStr">
        <is>
          <t>3|
3</t>
        </is>
      </c>
      <c r="AJ37" s="2" t="inlineStr">
        <is>
          <t xml:space="preserve">|
</t>
        </is>
      </c>
      <c r="AK37" t="inlineStr">
        <is>
          <t>fond, mille üldeesmärk on aidata kaasa rändevoogude tõhusale juhtimisele ning ühise varjupaiga-, täiendava või ajutise kaitse poliitika ja ühise rändepoliitika rakendamisele, tugevdamisele ja edasiarendamisele, austades seejuures täiel määral Euroopa Liidu põhiõiguste hartas sätestatud õigusi ja põhimõtteid</t>
        </is>
      </c>
      <c r="AL37" s="2" t="inlineStr">
        <is>
          <t>turvapaikka-, maahanmuutto- ja kotouttamisrahasto|
AMIF-rahasto|
turvapaikka- ja maahanmuuttorahasto|
AMF</t>
        </is>
      </c>
      <c r="AM37" s="2" t="inlineStr">
        <is>
          <t>3|
3|
3|
3</t>
        </is>
      </c>
      <c r="AN37" s="2" t="inlineStr">
        <is>
          <t xml:space="preserve">|
|
|
</t>
        </is>
      </c>
      <c r="AO37" t="inlineStr">
        <is>
          <t>rahasto, jolla edistetään unionin yhteisen turvapaikka- ja maahanmuuttopolitiikan kehittämistä sekä vapauden, turvallisuuden ja oikeuden alueen vahvistamista soveltamalla jäsenvaltioiden yhteisvastuullisuuden ja vastuunjaon sekä kolmansien maiden kanssa tehtävän yhteistyön periaatteita</t>
        </is>
      </c>
      <c r="AP37" s="2" t="inlineStr">
        <is>
          <t>Fonds «Asile, migration et intégration»|
FAMI</t>
        </is>
      </c>
      <c r="AQ37" s="2" t="inlineStr">
        <is>
          <t>3|
3</t>
        </is>
      </c>
      <c r="AR37" s="2" t="inlineStr">
        <is>
          <t xml:space="preserve">|
</t>
        </is>
      </c>
      <c r="AS37" t="inlineStr">
        <is>
          <t>fonds ayant pour objectif général de contribuer à la gestion efficace des flux migratoires ainsi qu'à la mise en œuvre, au renforcement et au développement de la politique commune en matière d'asile, de protection subsidiaire et de protection temporaire et de la politique commune en matière d'immigration, dans le plein respect des droits et principes consacrés dans la charte des droits fondamentaux de l'UE</t>
        </is>
      </c>
      <c r="AT37" s="2" t="inlineStr">
        <is>
          <t>an Ciste um Thearmann, Imirce agus Lánpháirtíocht|
AMIF</t>
        </is>
      </c>
      <c r="AU37" s="2" t="inlineStr">
        <is>
          <t>3|
3</t>
        </is>
      </c>
      <c r="AV37" s="2" t="inlineStr">
        <is>
          <t xml:space="preserve">|
</t>
        </is>
      </c>
      <c r="AW37" t="inlineStr">
        <is>
          <t/>
        </is>
      </c>
      <c r="AX37" s="2" t="inlineStr">
        <is>
          <t>Fond za azil, migracije i integraciju|
Fond za azil i migracije</t>
        </is>
      </c>
      <c r="AY37" s="2" t="inlineStr">
        <is>
          <t>3|
3</t>
        </is>
      </c>
      <c r="AZ37" s="2" t="inlineStr">
        <is>
          <t xml:space="preserve">|
</t>
        </is>
      </c>
      <c r="BA37" t="inlineStr">
        <is>
          <t/>
        </is>
      </c>
      <c r="BB37" s="2" t="inlineStr">
        <is>
          <t>Menekültügyi, Migrációs és Integrációs Alap|
MMIA|
Menekültügyi és Migrációs Alap|
MMA</t>
        </is>
      </c>
      <c r="BC37" s="2" t="inlineStr">
        <is>
          <t>4|
3|
3|
2</t>
        </is>
      </c>
      <c r="BD37" s="2" t="inlineStr">
        <is>
          <t xml:space="preserve">|
|
|
</t>
        </is>
      </c>
      <c r="BE37" t="inlineStr">
        <is>
          <t>olyan alap, amelynek szakpolitikai célkitűzése, hogy hozzájáruljon a migrációs
áramlások hatékony kezeléséhez, valamint a közös menekültügyi politika és a
közös bevándorlási politika végrehajtásához, megerősítéséhez és fejlesztéséhez</t>
        </is>
      </c>
      <c r="BF37" s="2" t="inlineStr">
        <is>
          <t>Fondo Asilo, migrazione e integrazione|
AMIF|
Fondo Asilo e migrazione|
AMF</t>
        </is>
      </c>
      <c r="BG37" s="2" t="inlineStr">
        <is>
          <t>3|
3|
3|
3</t>
        </is>
      </c>
      <c r="BH37" s="2" t="inlineStr">
        <is>
          <t xml:space="preserve">|
|
|
</t>
        </is>
      </c>
      <c r="BI37" t="inlineStr">
        <is>
          <t>fondo dell'Unione europea istituito per applicare i principi di solidarietà e ripartizione delle responsabilità tra gli Stati membri sviluppando una politica comune in materia di asilo e immigrazione e rafforzando lo spazio di libertà, sicurezza e giustizia</t>
        </is>
      </c>
      <c r="BJ37" s="2" t="inlineStr">
        <is>
          <t>Prieglobsčio, migracijos ir integracijos fondas|
PMIF|
Prieglobsčio ir migracijos fondas</t>
        </is>
      </c>
      <c r="BK37" s="2" t="inlineStr">
        <is>
          <t>4|
3|
3</t>
        </is>
      </c>
      <c r="BL37" s="2" t="inlineStr">
        <is>
          <t xml:space="preserve">|
|
</t>
        </is>
      </c>
      <c r="BM37" t="inlineStr">
        <is>
          <t>Europos Sąjungos fondas, įsteigtas siekiant prisidėti prie Sąjungos bendros prieglobsčio ir imigracijos politikos plėtojimo ir laisvės, saugumo ir teisingumo erdvės stiprinimo atsižvelgiant į valstybių narių solidarumo ir atsakomybės pasidalijimo principų taikymą ir bendradarbiavimą su trečiosiomis šalimis</t>
        </is>
      </c>
      <c r="BN37" s="2" t="inlineStr">
        <is>
          <t>Patvēruma, migrācijas un integrācijas fonds|
&lt;i&gt;AMIF&lt;/i&gt;</t>
        </is>
      </c>
      <c r="BO37" s="2" t="inlineStr">
        <is>
          <t>3|
3</t>
        </is>
      </c>
      <c r="BP37" s="2" t="inlineStr">
        <is>
          <t xml:space="preserve">|
</t>
        </is>
      </c>
      <c r="BQ37" t="inlineStr">
        <is>
          <t>ES fonds, kura mērķis ir sniegt ieguldījumu Savienības kopējā politikā patvēruma un imigrācijas jomā un brīvības, drošības un tiesiskuma telpas stiprināšanā, ņemot vērā dalībvalstu solidaritātes un atbildības dalīšanas principu piemērošanu un sadarbību ar trešām valstīm</t>
        </is>
      </c>
      <c r="BR37" s="2" t="inlineStr">
        <is>
          <t>Fond għall-Ażil, il-Migrazzjoni u l-Integrazzjoni|
AMIF|
Fond għall-Migrazzjoni u l-Ażil</t>
        </is>
      </c>
      <c r="BS37" s="2" t="inlineStr">
        <is>
          <t>3|
3|
3</t>
        </is>
      </c>
      <c r="BT37" s="2" t="inlineStr">
        <is>
          <t xml:space="preserve">|
|
</t>
        </is>
      </c>
      <c r="BU37" t="inlineStr">
        <is>
          <t>fond li għandu l-għan ġenerali li jikkontribwixxi għall-ġestjoni effiċjenti tal-flussi tal-migrazzjoni u għall-implimentazzjoni, it-tisħiħ u l-iżvilupp tal-politika komuni dwar l-asil, il-protezzjoni sussidjarja u l-protezzjoni temporanja u l-politika komuni dwar il-migrazzjoni, filwaqt li jirrispetta bis-sħiħ id-drittijiet u l-prinċipji minquxa fil-Karta tad-Drittijiet Fundamentali tal-Unjoni Ewropea.</t>
        </is>
      </c>
      <c r="BV37" s="2" t="inlineStr">
        <is>
          <t>Fonds voor asiel, migratie en integratie|
AMIF</t>
        </is>
      </c>
      <c r="BW37" s="2" t="inlineStr">
        <is>
          <t>3|
3</t>
        </is>
      </c>
      <c r="BX37" s="2" t="inlineStr">
        <is>
          <t xml:space="preserve">|
</t>
        </is>
      </c>
      <c r="BY37" t="inlineStr">
        <is>
          <t>fonds dat tot doel heeft bij te dragen tot het efficiënte beheer van de migratiestromen en tot de uitvoering, versterking en ontwikkeling van het gemeenschappelijk beleid inzake asiel, subsidiaire bescherming en tijdelijke bescherming, alsook het gemeenschappelijk immigratiebeleid, met volledige eerbiediging van de rechten en beginselen die in het Handvest van de grondrechten van de Europese Unie zijn verankerd</t>
        </is>
      </c>
      <c r="BZ37" s="2" t="inlineStr">
        <is>
          <t>Fundusz Azylu, Migracji i Integracji|
FAMI|
Fundusz Azylu i Migracji|
FAM</t>
        </is>
      </c>
      <c r="CA37" s="2" t="inlineStr">
        <is>
          <t>3|
3|
2|
2</t>
        </is>
      </c>
      <c r="CB37" s="2" t="inlineStr">
        <is>
          <t xml:space="preserve">|
|
|
</t>
        </is>
      </c>
      <c r="CC37" t="inlineStr">
        <is>
          <t>fundusz UE na lata 2014-2020 mający za cel przyczynić się do rozwoju wspólnej unijnej polityki azylowej i imigracyjnej oraz wzmocnić przestrzeń wolności, bezpieczeństwa i sprawiedliwości w świetle stosowania zasad solidarności i podziału odpowiedzialności między państwami członkowskimi oraz współpracy z państwami trzecimi</t>
        </is>
      </c>
      <c r="CD37" s="2" t="inlineStr">
        <is>
          <t>Fundo para o Asilo, a Migração e a Integração|
FAMI</t>
        </is>
      </c>
      <c r="CE37" s="2" t="inlineStr">
        <is>
          <t>3|
3</t>
        </is>
      </c>
      <c r="CF37" s="2" t="inlineStr">
        <is>
          <t xml:space="preserve">|
</t>
        </is>
      </c>
      <c r="CG37" t="inlineStr">
        <is>
          <t>Fundo da UE cujo objetivo é contribuir para a gestão eficaz dos fluxos migratórios e para a aplicação, o reforço e o desenvolvimento da política comum em matéria de asilo e da política comum em matéria de imigração.</t>
        </is>
      </c>
      <c r="CH37" s="2" t="inlineStr">
        <is>
          <t>Fondul pentru azil, migrație și integrare|
FAMI|
Fondul pentru azil și migrație|
FAM</t>
        </is>
      </c>
      <c r="CI37" s="2" t="inlineStr">
        <is>
          <t>4|
3|
3|
3</t>
        </is>
      </c>
      <c r="CJ37" s="2" t="inlineStr">
        <is>
          <t xml:space="preserve">|
|
|
</t>
        </is>
      </c>
      <c r="CK37" t="inlineStr">
        <is>
          <t>fond al Uniunii Europene instituit pentru a contribui la dezvoltarea politicii comune a Uniunii privind azilul și imigrația și la consolidarea spațiului de libertate, securitate și justiție, conform aplicării principiilor de solidaritate și de repartizare a responsabilității între statele membre și de cooperare cu țările terțe</t>
        </is>
      </c>
      <c r="CL37" s="2" t="inlineStr">
        <is>
          <t>Fond pre azyl, migráciu a integráciu|
AMIF|
Fond pre azyl a migráciu</t>
        </is>
      </c>
      <c r="CM37" s="2" t="inlineStr">
        <is>
          <t>3|
3|
3</t>
        </is>
      </c>
      <c r="CN37" s="2" t="inlineStr">
        <is>
          <t xml:space="preserve">|
|
</t>
        </is>
      </c>
      <c r="CO37" t="inlineStr">
        <is>
          <t>fond, ktorého cieľom je prispieť k rozvoju spoločnej azylovej a prisťahovaleckej politiky Únie a posilniť priestor slobody, bezpečnosti a spravodlivosti, zohľadňujúc uplatňovanie zásad solidarity a rozdelenia zodpovednosti medzi členskými štátmi</t>
        </is>
      </c>
      <c r="CP37" s="2" t="inlineStr">
        <is>
          <t>Sklad za azil, migracije in vključevanje|
Sklad za azil in migracije</t>
        </is>
      </c>
      <c r="CQ37" s="2" t="inlineStr">
        <is>
          <t>3|
3</t>
        </is>
      </c>
      <c r="CR37" s="2" t="inlineStr">
        <is>
          <t xml:space="preserve">|
</t>
        </is>
      </c>
      <c r="CS37" t="inlineStr">
        <is>
          <t/>
        </is>
      </c>
      <c r="CT37" s="2" t="inlineStr">
        <is>
          <t>Asyl-, migrations- och integrationsfonden|
Amif|
Asyl- och migrationsfonden</t>
        </is>
      </c>
      <c r="CU37" s="2" t="inlineStr">
        <is>
          <t>4|
3|
3</t>
        </is>
      </c>
      <c r="CV37" s="2" t="inlineStr">
        <is>
          <t xml:space="preserve">|
|
</t>
        </is>
      </c>
      <c r="CW37" t="inlineStr">
        <is>
          <t/>
        </is>
      </c>
    </row>
    <row r="38">
      <c r="A38" s="1" t="str">
        <f>HYPERLINK("https://iate.europa.eu/entry/result/793085/all", "793085")</f>
        <v>793085</v>
      </c>
      <c r="B38" t="inlineStr">
        <is>
          <t>LAW;FINANCE;BUSINESS AND COMPETITION</t>
        </is>
      </c>
      <c r="C38" t="inlineStr">
        <is>
          <t>LAW;FINANCE;BUSINESS AND COMPETITION|business organisation|business activity</t>
        </is>
      </c>
      <c r="D38" t="inlineStr">
        <is>
          <t>yes</t>
        </is>
      </c>
      <c r="E38" t="inlineStr">
        <is>
          <t/>
        </is>
      </c>
      <c r="F38" s="2" t="inlineStr">
        <is>
          <t>ликвидация</t>
        </is>
      </c>
      <c r="G38" s="2" t="inlineStr">
        <is>
          <t>4</t>
        </is>
      </c>
      <c r="H38" s="2" t="inlineStr">
        <is>
          <t/>
        </is>
      </c>
      <c r="I38" t="inlineStr">
        <is>
          <t>производство, което се провежда във връзка с прекратяване на търговско дружество или кооперация, за да се ликвидира имуществото им поради прекратяването им като правни субекти</t>
        </is>
      </c>
      <c r="J38" s="2" t="inlineStr">
        <is>
          <t>likvidace</t>
        </is>
      </c>
      <c r="K38" s="2" t="inlineStr">
        <is>
          <t>3</t>
        </is>
      </c>
      <c r="L38" s="2" t="inlineStr">
        <is>
          <t/>
        </is>
      </c>
      <c r="M38" t="inlineStr">
        <is>
          <t>proces, jehož účelem je vypořádat majetek zrušené právnické osoby (likvidační podstatu), vyrovnat dluhy věřitelům a naložit s čistým majetkovým zůstatkem, jenž vyplyne z likvidace (s likvidačním zůstatkem), podle zákona</t>
        </is>
      </c>
      <c r="N38" s="2" t="inlineStr">
        <is>
          <t>likvidation|
opløsning af insolvente selskaber</t>
        </is>
      </c>
      <c r="O38" s="2" t="inlineStr">
        <is>
          <t>3|
3</t>
        </is>
      </c>
      <c r="P38" s="2" t="inlineStr">
        <is>
          <t xml:space="preserve">|
</t>
        </is>
      </c>
      <c r="Q38" t="inlineStr">
        <is>
          <t>selskabsretlig bobehandlingsmåde, hvorved et aktie- eller anpartsselskab eller anden form for juridisk person, fx en forening eller fond, opløses efter beslutning fra generalforsamlingen eller bestyrelsen</t>
        </is>
      </c>
      <c r="R38" s="2" t="inlineStr">
        <is>
          <t>Liquidation</t>
        </is>
      </c>
      <c r="S38" s="2" t="inlineStr">
        <is>
          <t>3</t>
        </is>
      </c>
      <c r="T38" s="2" t="inlineStr">
        <is>
          <t/>
        </is>
      </c>
      <c r="U38" t="inlineStr">
        <is>
          <t>Vereinigtes Königreich. Es handelt sich nicht um ein speziell konkursrechtliches Verfahren, sondern um ein Rechtsinstitut, das verschiedene Varianten kennt und verschiedenen Zwecken dient. Gemeinsames Merkmal aller Varianten ist, dass die Aktiva veräussert und die Veräusserungserlöse unter die Berechtigten (Gesellschafter und Gläubiger) mit dem Ziel verteilt werden, die Gesellschaft zum Erlöschen zu bringen (s. Quelle S.55).</t>
        </is>
      </c>
      <c r="V38" s="2" t="inlineStr">
        <is>
          <t>εκκαθάριση</t>
        </is>
      </c>
      <c r="W38" s="2" t="inlineStr">
        <is>
          <t>3</t>
        </is>
      </c>
      <c r="X38" s="2" t="inlineStr">
        <is>
          <t/>
        </is>
      </c>
      <c r="Y38" t="inlineStr">
        <is>
          <t/>
        </is>
      </c>
      <c r="Z38" s="2" t="inlineStr">
        <is>
          <t>winding up|
winding-up|
liquidation</t>
        </is>
      </c>
      <c r="AA38" s="2" t="inlineStr">
        <is>
          <t>3|
1|
3</t>
        </is>
      </c>
      <c r="AB38" s="2" t="inlineStr">
        <is>
          <t xml:space="preserve">|
|
</t>
        </is>
      </c>
      <c r="AC38" t="inlineStr">
        <is>
          <t>"The process by which a joint-stock company's existence as a legal entity ceases by the winding-up of the company. Such a process can be initiated at the behest of the creditors where the company is insolvent (a compulsory winding-up), or by the company directors or shareholders, in which case it is known as a voluntary winding-up &lt;a href="/entry/result/1070728/all" id="ENTRY_TO_ENTRY_CONVERTER" target="_blank"&gt;IATE:1070728&lt;/a&gt; ."</t>
        </is>
      </c>
      <c r="AD38" s="2" t="inlineStr">
        <is>
          <t>liquidación</t>
        </is>
      </c>
      <c r="AE38" s="2" t="inlineStr">
        <is>
          <t>3</t>
        </is>
      </c>
      <c r="AF38" s="2" t="inlineStr">
        <is>
          <t/>
        </is>
      </c>
      <c r="AG38" t="inlineStr">
        <is>
          <t>En el contexto de la disolución de una sociedad, ajuste final de su activo y su pasivo, pagando a los acreedores y repartiendo el capital remanente, si lo hubiere, entre los accionistas.</t>
        </is>
      </c>
      <c r="AH38" s="2" t="inlineStr">
        <is>
          <t>likvideerimine</t>
        </is>
      </c>
      <c r="AI38" s="2" t="inlineStr">
        <is>
          <t>3</t>
        </is>
      </c>
      <c r="AJ38" s="2" t="inlineStr">
        <is>
          <t/>
        </is>
      </c>
      <c r="AK38" t="inlineStr">
        <is>
          <t/>
        </is>
      </c>
      <c r="AL38" s="2" t="inlineStr">
        <is>
          <t>likvidaatio|
selvitystila</t>
        </is>
      </c>
      <c r="AM38" s="2" t="inlineStr">
        <is>
          <t>3|
3</t>
        </is>
      </c>
      <c r="AN38" s="2" t="inlineStr">
        <is>
          <t xml:space="preserve">preferred|
</t>
        </is>
      </c>
      <c r="AO38" t="inlineStr">
        <is>
          <t>" 
&lt;i&gt;&lt;b&gt;oik.&lt;/b&gt;&lt;/i&gt; us. konkurssimenettelyä edeltävä tila, jossa yhtiö tm. oikeushenkilö on normaalin toimintansa päättymisen ja purkautumisensa välisenä aikana"</t>
        </is>
      </c>
      <c r="AP38" s="2" t="inlineStr">
        <is>
          <t>liquidation|
mise en liquidation</t>
        </is>
      </c>
      <c r="AQ38" s="2" t="inlineStr">
        <is>
          <t>3|
3</t>
        </is>
      </c>
      <c r="AR38" s="2" t="inlineStr">
        <is>
          <t xml:space="preserve">|
</t>
        </is>
      </c>
      <c r="AS38" t="inlineStr">
        <is>
          <t>Ensemble des opérations qui, après prononcé de la dissolution &lt;a href="/entry/result/761385/all" id="ENTRY_TO_ENTRY_CONVERTER" target="_blank"&gt;IATE:761385&lt;/a&gt; d'une société, ont pour objet la réalisation des actifs et le paiement des créanciers de la société en vue de procéder au partage entre les associés ou actionnaires de l'actif net subsistant.</t>
        </is>
      </c>
      <c r="AT38" s="2" t="inlineStr">
        <is>
          <t>leachtú|
foirceannadh</t>
        </is>
      </c>
      <c r="AU38" s="2" t="inlineStr">
        <is>
          <t>3|
3</t>
        </is>
      </c>
      <c r="AV38" s="2" t="inlineStr">
        <is>
          <t xml:space="preserve">|
</t>
        </is>
      </c>
      <c r="AW38" t="inlineStr">
        <is>
          <t/>
        </is>
      </c>
      <c r="AX38" s="2" t="inlineStr">
        <is>
          <t>likvidacija</t>
        </is>
      </c>
      <c r="AY38" s="2" t="inlineStr">
        <is>
          <t>3</t>
        </is>
      </c>
      <c r="AZ38" s="2" t="inlineStr">
        <is>
          <t/>
        </is>
      </c>
      <c r="BA38" t="inlineStr">
        <is>
          <t>postupak okončanja poslovanja poduzeća</t>
        </is>
      </c>
      <c r="BB38" s="2" t="inlineStr">
        <is>
          <t>felszámolás</t>
        </is>
      </c>
      <c r="BC38" s="2" t="inlineStr">
        <is>
          <t>4</t>
        </is>
      </c>
      <c r="BD38" s="2" t="inlineStr">
        <is>
          <t/>
        </is>
      </c>
      <c r="BE38" t="inlineStr">
        <is>
          <t>A felszámolási eljárás célja, hogy a fizetésképtelen adós jogutód nélküli megszüntetése során a hitelezők törvényben meghatározott módon kielégítést nyerjenek. Felszámolási eljárás indítható az adós, a hitelező és a végelszámoló kérelmére, vagy a cégbíróság értesítése alapján. Az eljárás megindítása még nem jelenti automatikusan azt, hogy az adós megszűnik, a hitelezők sokszor ezt az eljárást választják követelésük hatékony behajtására. Az eljárás célja viszont az adós megszüntetése.</t>
        </is>
      </c>
      <c r="BF38" s="2" t="inlineStr">
        <is>
          <t>liquidazione|
messa in liquidazione</t>
        </is>
      </c>
      <c r="BG38" s="2" t="inlineStr">
        <is>
          <t>3|
3</t>
        </is>
      </c>
      <c r="BH38" s="2" t="inlineStr">
        <is>
          <t xml:space="preserve">|
</t>
        </is>
      </c>
      <c r="BI38" t="inlineStr">
        <is>
          <t>chiusura (volontaria o coatta) di un'attività imprenditoriale o commerciale e conseguente trasformazione in denaro del patrimonio sociale, per saldare i debiti e ripartire l'eventuale residuo tra i soci</t>
        </is>
      </c>
      <c r="BJ38" s="2" t="inlineStr">
        <is>
          <t>likvidavimas</t>
        </is>
      </c>
      <c r="BK38" s="2" t="inlineStr">
        <is>
          <t>4</t>
        </is>
      </c>
      <c r="BL38" s="2" t="inlineStr">
        <is>
          <t/>
        </is>
      </c>
      <c r="BM38" t="inlineStr">
        <is>
          <t>įmonės ar įstaigos turto pardavimas ar padalijimas ir uždarymas</t>
        </is>
      </c>
      <c r="BN38" s="2" t="inlineStr">
        <is>
          <t>likvidācija</t>
        </is>
      </c>
      <c r="BO38" s="2" t="inlineStr">
        <is>
          <t>3</t>
        </is>
      </c>
      <c r="BP38" s="2" t="inlineStr">
        <is>
          <t/>
        </is>
      </c>
      <c r="BQ38" t="inlineStr">
        <is>
          <t/>
        </is>
      </c>
      <c r="BR38" s="2" t="inlineStr">
        <is>
          <t>stralċ|
likwidazzjoni</t>
        </is>
      </c>
      <c r="BS38" s="2" t="inlineStr">
        <is>
          <t>3|
3</t>
        </is>
      </c>
      <c r="BT38" s="2" t="inlineStr">
        <is>
          <t xml:space="preserve">|
</t>
        </is>
      </c>
      <c r="BU38" t="inlineStr">
        <is>
          <t>ir-realizzazzjoni tal-assi ta' istituzzjoni</t>
        </is>
      </c>
      <c r="BV38" s="2" t="inlineStr">
        <is>
          <t>liquidatie</t>
        </is>
      </c>
      <c r="BW38" s="2" t="inlineStr">
        <is>
          <t>3</t>
        </is>
      </c>
      <c r="BX38" s="2" t="inlineStr">
        <is>
          <t/>
        </is>
      </c>
      <c r="BY38" t="inlineStr">
        <is>
          <t>"vereffening, verevening, afwikkeling van het vermogen van een ontbonden rechtspersoon"</t>
        </is>
      </c>
      <c r="BZ38" s="2" t="inlineStr">
        <is>
          <t>likwidacja</t>
        </is>
      </c>
      <c r="CA38" s="2" t="inlineStr">
        <is>
          <t>3</t>
        </is>
      </c>
      <c r="CB38" s="2" t="inlineStr">
        <is>
          <t/>
        </is>
      </c>
      <c r="CC38" t="inlineStr">
        <is>
          <t>postępowanie prowadzone w spółkach osobowych i kapitałowych mające na celu spieniężenie majątku oraz zakończenie bieżących spraw spółki</t>
        </is>
      </c>
      <c r="CD38" s="2" t="inlineStr">
        <is>
          <t>liquidação|
colocação em liquidação</t>
        </is>
      </c>
      <c r="CE38" s="2" t="inlineStr">
        <is>
          <t>3|
3</t>
        </is>
      </c>
      <c r="CF38" s="2" t="inlineStr">
        <is>
          <t xml:space="preserve">|
</t>
        </is>
      </c>
      <c r="CG38" t="inlineStr">
        <is>
          <t/>
        </is>
      </c>
      <c r="CH38" s="2" t="inlineStr">
        <is>
          <t>lichidare</t>
        </is>
      </c>
      <c r="CI38" s="2" t="inlineStr">
        <is>
          <t>4</t>
        </is>
      </c>
      <c r="CJ38" s="2" t="inlineStr">
        <is>
          <t/>
        </is>
      </c>
      <c r="CK38" t="inlineStr">
        <is>
          <t>operație juridică și economică prin care elementele active ale unui patrimoniu se transformă, de regulă, în lichidități servind la plata creditorilor</t>
        </is>
      </c>
      <c r="CL38" s="2" t="inlineStr">
        <is>
          <t>likvidácia</t>
        </is>
      </c>
      <c r="CM38" s="2" t="inlineStr">
        <is>
          <t>3</t>
        </is>
      </c>
      <c r="CN38" s="2" t="inlineStr">
        <is>
          <t/>
        </is>
      </c>
      <c r="CO38" t="inlineStr">
        <is>
          <t>ukončenie existencie subjektu, pri ktorom sa rozpredávajú jeho aktíva a z výnosu sa uspokojujú nároky veriteľov, zvyšok sa rozdeľuje medzi akcionárov</t>
        </is>
      </c>
      <c r="CP38" s="2" t="inlineStr">
        <is>
          <t>prenehanje</t>
        </is>
      </c>
      <c r="CQ38" s="2" t="inlineStr">
        <is>
          <t>3</t>
        </is>
      </c>
      <c r="CR38" s="2" t="inlineStr">
        <is>
          <t/>
        </is>
      </c>
      <c r="CS38" t="inlineStr">
        <is>
          <t/>
        </is>
      </c>
      <c r="CT38" s="2" t="inlineStr">
        <is>
          <t>likvidation</t>
        </is>
      </c>
      <c r="CU38" s="2" t="inlineStr">
        <is>
          <t>3</t>
        </is>
      </c>
      <c r="CV38" s="2" t="inlineStr">
        <is>
          <t/>
        </is>
      </c>
      <c r="CW38" t="inlineStr">
        <is>
          <t>upplösning av ett aktiebolag eller en ekonomisk förening genom att tillgångarna omvandlas i pengar med vilka bolagets skulder betalas, varefter eventuellt överskott fördelas mellan delägarna</t>
        </is>
      </c>
    </row>
    <row r="39">
      <c r="A39" s="1" t="str">
        <f>HYPERLINK("https://iate.europa.eu/entry/result/3581215/all", "3581215")</f>
        <v>3581215</v>
      </c>
      <c r="B39" t="inlineStr">
        <is>
          <t>INTERNATIONAL RELATIONS;EUROPEAN UNION</t>
        </is>
      </c>
      <c r="C39" t="inlineStr">
        <is>
          <t>INTERNATIONAL RELATIONS|cooperation policy|humanitarian aid;INTERNATIONAL RELATIONS|cooperation policy|aid policy|emergency aid;EUROPEAN UNION|EU finance|EU financing|EU financial instrument</t>
        </is>
      </c>
      <c r="D39" t="inlineStr">
        <is>
          <t>yes</t>
        </is>
      </c>
      <c r="E39" t="inlineStr">
        <is>
          <t/>
        </is>
      </c>
      <c r="F39" s="2" t="inlineStr">
        <is>
          <t>резерв за солидарност и спешна помощ|
SEAR</t>
        </is>
      </c>
      <c r="G39" s="2" t="inlineStr">
        <is>
          <t>3|
3</t>
        </is>
      </c>
      <c r="H39" s="2" t="inlineStr">
        <is>
          <t xml:space="preserve">|
</t>
        </is>
      </c>
      <c r="I39" t="inlineStr">
        <is>
          <t>предлаган фонд за реагиране в спешни случаи, който да замени настоящия фонд „Солидарност“ на ЕС [ &lt;a href="/entry/result/929100/all" id="ENTRY_TO_ENTRY_CONVERTER" target="_blank"&gt;IATE:929100&lt;/a&gt; ] и настоящия реверв за спешна помощ [ &lt;a href="/entry/result/136298/all" id="ENTRY_TO_ENTRY_CONVERTER" target="_blank"&gt;IATE:136298&lt;/a&gt; ]</t>
        </is>
      </c>
      <c r="J39" s="2" t="inlineStr">
        <is>
          <t>rezerva na solidaritu a pomoc při mimořádných událostech</t>
        </is>
      </c>
      <c r="K39" s="2" t="inlineStr">
        <is>
          <t>3</t>
        </is>
      </c>
      <c r="L39" s="2" t="inlineStr">
        <is>
          <t/>
        </is>
      </c>
      <c r="M39" t="inlineStr">
        <is>
          <t>navrhovaný fond pro mimořádné události, který by nahradil 
&lt;em&gt; Fond solidarity Evropské unie&lt;/em&gt; [ &lt;a href="/entry/result/929100/all" id="ENTRY_TO_ENTRY_CONVERTER" target="_blank"&gt;IATE:929100&lt;/a&gt; ] a 
&lt;em&gt;rezervu na pomoc při mimořádných událostech&lt;/em&gt; [ &lt;a href="/entry/result/136298/all" id="ENTRY_TO_ENTRY_CONVERTER" target="_blank"&gt;IATE:136298&lt;/a&gt; ]</t>
        </is>
      </c>
      <c r="N39" s="2" t="inlineStr">
        <is>
          <t>solidaritets- og nødhjælpsreserven</t>
        </is>
      </c>
      <c r="O39" s="2" t="inlineStr">
        <is>
          <t>3</t>
        </is>
      </c>
      <c r="P39" s="2" t="inlineStr">
        <is>
          <t/>
        </is>
      </c>
      <c r="Q39" t="inlineStr">
        <is>
          <t>foreslået nødhjælpsfond, der skal erstatte den nuværende Europæiske Unions Solidaritetsfond og den nuværende nødhjælpsreserve</t>
        </is>
      </c>
      <c r="R39" s="2" t="inlineStr">
        <is>
          <t>Solidaritäts- und Soforthilfereserve</t>
        </is>
      </c>
      <c r="S39" s="2" t="inlineStr">
        <is>
          <t>3</t>
        </is>
      </c>
      <c r="T39" s="2" t="inlineStr">
        <is>
          <t/>
        </is>
      </c>
      <c r="U39" t="inlineStr">
        <is>
          <t>neu vorgeschlagener Fonds für Soforthilfe, der den bestehenden EU-Solidaritätsfonds &lt;a href="/entry/result/929100/all" id="ENTRY_TO_ENTRY_CONVERTER" target="_blank"&gt;IATE:929100&lt;/a&gt; und die bestehende Soforthilfereserve &lt;a href="/entry/result/136298/all" id="ENTRY_TO_ENTRY_CONVERTER" target="_blank"&gt;IATE:136298&lt;/a&gt; ersetzen soll</t>
        </is>
      </c>
      <c r="V39" s="2" t="inlineStr">
        <is>
          <t>αποθεματικό αλληλεγγύης και επείγουσας βοήθειας|
SEAR</t>
        </is>
      </c>
      <c r="W39" s="2" t="inlineStr">
        <is>
          <t>3|
3</t>
        </is>
      </c>
      <c r="X39" s="2" t="inlineStr">
        <is>
          <t xml:space="preserve">|
</t>
        </is>
      </c>
      <c r="Y39" t="inlineStr">
        <is>
          <t>προτεινόμενο αποθεματικό αλληλεγγύης που αναμένεται να αντικαταστήσει το υφιστάμενο 
&lt;i&gt;Ταμείο Αλληλεγγύης της Ευρωπαϊκής Ένωσης (ΤΑΕΕ)&lt;/i&gt; [ &lt;a href="/entry/result/929100/all" id="ENTRY_TO_ENTRY_CONVERTER" target="_blank"&gt;IATE:929100&lt;/a&gt; ] και το υφιστάμενο 
&lt;i&gt;αποθεματικό έκτακτης βοήθειας (EAR)&lt;/i&gt; [ &lt;a href="/entry/result/136298/all" id="ENTRY_TO_ENTRY_CONVERTER" target="_blank"&gt;IATE:136298&lt;/a&gt; ]</t>
        </is>
      </c>
      <c r="Z39" s="2" t="inlineStr">
        <is>
          <t>Solidarity and Emergency Aid Reserve|
SEAR</t>
        </is>
      </c>
      <c r="AA39" s="2" t="inlineStr">
        <is>
          <t>3|
3</t>
        </is>
      </c>
      <c r="AB39" s="2" t="inlineStr">
        <is>
          <t xml:space="preserve">|
</t>
        </is>
      </c>
      <c r="AC39" t="inlineStr">
        <is>
          <t>emergency fund replacing the current European Union Solidarity Fund (EUSF - &lt;a href="https://iate.europa.eu/entry/result/929100/en-all" target="_blank"&gt;929100&lt;/a&gt;) and emergency aid reserve (EAR - &lt;a href="https://iate.europa.eu/entry/result/136298/en-all" target="_blank"&gt;136298&lt;/a&gt;)</t>
        </is>
      </c>
      <c r="AD39" s="2" t="inlineStr">
        <is>
          <t>Reserva para Solidaridad y Ayudas de Emergencia</t>
        </is>
      </c>
      <c r="AE39" s="2" t="inlineStr">
        <is>
          <t>3</t>
        </is>
      </c>
      <c r="AF39" s="2" t="inlineStr">
        <is>
          <t/>
        </is>
      </c>
      <c r="AG39" t="inlineStr">
        <is>
          <t>Nuevo fondo cuya creación se ha propuesto para responder a situaciones de emergencia resultantes de grandes catástrofes naturales en los Estados miembros y los países en vías de adhesión y a necesidades de emergencia específicas en la UE o en terceros países a raíz de acontecimientos imprevisibles.</t>
        </is>
      </c>
      <c r="AH39" s="2" t="inlineStr">
        <is>
          <t>solidaarsus-ja hädaabireserv</t>
        </is>
      </c>
      <c r="AI39" s="2" t="inlineStr">
        <is>
          <t>2</t>
        </is>
      </c>
      <c r="AJ39" s="2" t="inlineStr">
        <is>
          <t/>
        </is>
      </c>
      <c r="AK39" t="inlineStr">
        <is>
          <t>kavandatav uus hädaabifond, millega asendataks praegune &lt;a href="https://iate.europa.eu/entry/result/929100" target="_blank"&gt;Euroopa Liidu Solidaarsusfond&lt;/a&gt; (ELSF) ja praegune &lt;a href="https://iate.europa.eu/entry/result/136298" target="_blank"&gt;hädaabireserv&lt;/a&gt;</t>
        </is>
      </c>
      <c r="AL39" s="2" t="inlineStr">
        <is>
          <t>solidaarisuus- ja hätäapuvaraus</t>
        </is>
      </c>
      <c r="AM39" s="2" t="inlineStr">
        <is>
          <t>3</t>
        </is>
      </c>
      <c r="AN39" s="2" t="inlineStr">
        <is>
          <t/>
        </is>
      </c>
      <c r="AO39" t="inlineStr">
        <is>
          <t>Uusi hätärahasto, joka korvaa nykyisen EU:n solidaarisuusrahaston ( &lt;a href="/entry/result/929100/all" id="ENTRY_TO_ENTRY_CONVERTER" target="_blank"&gt;IATE:929100&lt;/a&gt; ) ja hätäapuvarauksen ( &lt;a href="/entry/result/136298/all" id="ENTRY_TO_ENTRY_CONVERTER" target="_blank"&gt;IATE:136298&lt;/a&gt; ).</t>
        </is>
      </c>
      <c r="AP39" s="2" t="inlineStr">
        <is>
          <t>réserve de solidarité et d'aide d'urgence</t>
        </is>
      </c>
      <c r="AQ39" s="2" t="inlineStr">
        <is>
          <t>3</t>
        </is>
      </c>
      <c r="AR39" s="2" t="inlineStr">
        <is>
          <t/>
        </is>
      </c>
      <c r="AS39" t="inlineStr">
        <is>
          <t>nouveau fonds d'urgence qui devrait remplacer les actuels &lt;a href="https://iate.europa.eu/entry/result/929100/fr" target="_blank"&gt;Fonds de solidarité de l'UE&lt;/a&gt; (FSUE) et &lt;a href="https://iate.europa.eu/entry/result/136298/fr" target="_blank"&gt;réserve d'aide d'urgence&lt;/a&gt;</t>
        </is>
      </c>
      <c r="AT39" s="2" t="inlineStr">
        <is>
          <t>cúlchiste um dhlúthpháirtíocht agus cabhair éigeandála</t>
        </is>
      </c>
      <c r="AU39" s="2" t="inlineStr">
        <is>
          <t>3</t>
        </is>
      </c>
      <c r="AV39" s="2" t="inlineStr">
        <is>
          <t/>
        </is>
      </c>
      <c r="AW39" t="inlineStr">
        <is>
          <t/>
        </is>
      </c>
      <c r="AX39" s="2" t="inlineStr">
        <is>
          <t>pričuva za solidarnost i pomoć u nuždi</t>
        </is>
      </c>
      <c r="AY39" s="2" t="inlineStr">
        <is>
          <t>3</t>
        </is>
      </c>
      <c r="AZ39" s="2" t="inlineStr">
        <is>
          <t/>
        </is>
      </c>
      <c r="BA39" t="inlineStr">
        <is>
          <t/>
        </is>
      </c>
      <c r="BB39" s="2" t="inlineStr">
        <is>
          <t>szolidaritási és sürgősségisegély-tartalék|
SEAR</t>
        </is>
      </c>
      <c r="BC39" s="2" t="inlineStr">
        <is>
          <t>3|
3</t>
        </is>
      </c>
      <c r="BD39" s="2" t="inlineStr">
        <is>
          <t xml:space="preserve">|
</t>
        </is>
      </c>
      <c r="BE39" t="inlineStr">
        <is>
          <t>a 2021 utáni időszakra vonatkozó többéves pénzügyi keretben létrehozni javasolt pénzalap, amely a jelenlegi Szolidaritási Alap (EUSZA) [ &lt;a href="/entry/result/929100/all" id="ENTRY_TO_ENTRY_CONVERTER" target="_blank"&gt;IATE:929100&lt;/a&gt; ] és sürgősségisegély-tartalék (EAR) [ &lt;a href="/entry/result/136298/all" id="ENTRY_TO_ENTRY_CONVERTER" target="_blank"&gt;IATE:136298&lt;/a&gt; ] helyébe lépne</t>
        </is>
      </c>
      <c r="BF39" s="2" t="inlineStr">
        <is>
          <t>riserva di solidarietà e per gli aiuti d'urgenza</t>
        </is>
      </c>
      <c r="BG39" s="2" t="inlineStr">
        <is>
          <t>2</t>
        </is>
      </c>
      <c r="BH39" s="2" t="inlineStr">
        <is>
          <t/>
        </is>
      </c>
      <c r="BI39" t="inlineStr">
        <is>
          <t>nuovo fondo di emergenza che dovrebbe sostituire l'attuale Fondo di solidarietà dell'UE (FSUE) [ &lt;a href="/entry/result/929100/all" id="ENTRY_TO_ENTRY_CONVERTER" target="_blank"&gt;IATE:929100&lt;/a&gt; ] e l'attuale riserva per gli aiuti d'urgenza [ &lt;a href="/entry/result/136298/all" id="ENTRY_TO_ENTRY_CONVERTER" target="_blank"&gt;IATE:136298&lt;/a&gt; ]</t>
        </is>
      </c>
      <c r="BJ39" s="2" t="inlineStr">
        <is>
          <t>solidarumo ir neatidėliotinos pagalbos rezervas|
SEAR</t>
        </is>
      </c>
      <c r="BK39" s="2" t="inlineStr">
        <is>
          <t>3|
3</t>
        </is>
      </c>
      <c r="BL39" s="2" t="inlineStr">
        <is>
          <t xml:space="preserve">|
</t>
        </is>
      </c>
      <c r="BM39" t="inlineStr">
        <is>
          <t>rezervas, kuris turėtų pakeisti dabartinį Europos Sąjungos solidarumo fondą (EUSF) ir dabartinį neatidėliotinos pagalbos rezervą (EAR)</t>
        </is>
      </c>
      <c r="BN39" s="2" t="inlineStr">
        <is>
          <t>rezerve solidaritātei un palīdzībai ārkārtas gadījumos|
&lt;em&gt;SEAR&lt;/em&gt;</t>
        </is>
      </c>
      <c r="BO39" s="2" t="inlineStr">
        <is>
          <t>2|
2</t>
        </is>
      </c>
      <c r="BP39" s="2" t="inlineStr">
        <is>
          <t xml:space="preserve">|
</t>
        </is>
      </c>
      <c r="BQ39" t="inlineStr">
        <is>
          <t>ierosināts fonds ārkārtas palīdzībai, ar kuru paredzēts aizstāt Eiropas Solidaritātes fondu [&lt;a href="/entry/result/929100/all" id="ENTRY_TO_ENTRY_CONVERTER" target="_blank"&gt;IATE:929100&lt;/a&gt;] un rezervi palīdzībai ārkārtas gadījumos [&lt;a href="/entry/result/136298/all" id="ENTRY_TO_ENTRY_CONVERTER" target="_blank"&gt;IATE:136298&lt;/a&gt;]</t>
        </is>
      </c>
      <c r="BR39" s="2" t="inlineStr">
        <is>
          <t>Riżerva ta' Solidarjetà u Għajnuna ta' Emerġenza|
SEAR</t>
        </is>
      </c>
      <c r="BS39" s="2" t="inlineStr">
        <is>
          <t>3|
3</t>
        </is>
      </c>
      <c r="BT39" s="2" t="inlineStr">
        <is>
          <t xml:space="preserve">|
</t>
        </is>
      </c>
      <c r="BU39" t="inlineStr">
        <is>
          <t>fond ta' emerġenza propost li jieħu post il-Fond ta' Solidarjetà tal-Unjoni Ewropea attwali (FSUE) [ &lt;a href="/entry/result/href=" id="ENTRY_TO_ENTRY_CONVERTER" target="_blank"&gt;IATE:href="https&lt;/a&gt;" target="_blank"&amp;gt;929100 ] u r-riżerva ta' għajnuna f'emerġenza (EAR) [ &lt;a href="/entry/result/href=" id="ENTRY_TO_ENTRY_CONVERTER" target="_blank"&gt;IATE:href="https&lt;/a&gt;" target="_blank"&amp;gt;136298 ]</t>
        </is>
      </c>
      <c r="BV39" s="2" t="inlineStr">
        <is>
          <t>reserve voor solidariteit en noodhulp</t>
        </is>
      </c>
      <c r="BW39" s="2" t="inlineStr">
        <is>
          <t>3</t>
        </is>
      </c>
      <c r="BX39" s="2" t="inlineStr">
        <is>
          <t/>
        </is>
      </c>
      <c r="BY39" t="inlineStr">
        <is>
          <t>voorgesteld noodfonds dat in de plaats zou komen van het Solidariteitsfonds van de EU [ &lt;a href="/entry/result/929100/all" id="ENTRY_TO_ENTRY_CONVERTER" target="_blank"&gt;IATE:929100&lt;/a&gt; ] en de reserve voor noodhulp [ &lt;a href="/entry/result/136298/all" id="ENTRY_TO_ENTRY_CONVERTER" target="_blank"&gt;IATE:136298&lt;/a&gt; ] en waarop een beroep zou kunnen worden gedaan om te reageren op noodsituaties als gevolg van grote natuurrampen in de lidstaten en kandidaat-lidstaten en voor snelle respons op specifieke dringende behoeften in de EU of in derde landen na gebeurtenissen die niet te voorzien waren, met name noodrespons en humanitaire crisissituaties</t>
        </is>
      </c>
      <c r="BZ39" s="2" t="inlineStr">
        <is>
          <t>rezerwa na rzecz solidarności i pomocy nadzwyczajnej|
SEAR</t>
        </is>
      </c>
      <c r="CA39" s="2" t="inlineStr">
        <is>
          <t>3|
3</t>
        </is>
      </c>
      <c r="CB39" s="2" t="inlineStr">
        <is>
          <t xml:space="preserve">|
</t>
        </is>
      </c>
      <c r="CC39" t="inlineStr">
        <is>
          <t>fundusz, który powinien zastąpić dotychczasowe instrumenty: Fundusz Solidarności UE (FSUE &lt;a href="https://iate.europa.eu/entry/result/929100/en-all" target="_blank"&gt;929100&lt;/a&gt;) i rezerwę na pomoc nadzwyczajną &lt;a href="https://iate.europa.eu/entry/result/136298/en-all" target="_blank"&gt;136298&lt;/a&gt;</t>
        </is>
      </c>
      <c r="CD39" s="2" t="inlineStr">
        <is>
          <t>Reserva para a Solidariedade e as Ajudas de Emergência|
RSAE|
reserva de solidariedade e de ajuda de emergência</t>
        </is>
      </c>
      <c r="CE39" s="2" t="inlineStr">
        <is>
          <t>3|
3|
3</t>
        </is>
      </c>
      <c r="CF39" s="2" t="inlineStr">
        <is>
          <t xml:space="preserve">preferred|
|
</t>
        </is>
      </c>
      <c r="CG39" t="inlineStr">
        <is>
          <t>Reserva
de emergência prevista no &lt;a href="https://iate.europa.eu/entry/slideshow/1609205660447/930627/en-pt" target="_blank"&gt;quadro financeiro plurianual&lt;/a&gt; 2021-2027 destinada a:&lt;br&gt;- responder a emergências
resultantes de catástrofes de grandes proporções nos Estados-Membros e nos
países em fase de adesão à UE e&lt;br&gt;- dar rapidamente resposta a necessidades
específicas de emergência na UE ou em países terceiros na sequência de
acontecimentos imprevisíveis, em especial em caso de emergências
e crises humanitárias.</t>
        </is>
      </c>
      <c r="CH39" s="2" t="inlineStr">
        <is>
          <t>rezervă pentru solidaritate și ajutoare de urgență</t>
        </is>
      </c>
      <c r="CI39" s="2" t="inlineStr">
        <is>
          <t>3</t>
        </is>
      </c>
      <c r="CJ39" s="2" t="inlineStr">
        <is>
          <t/>
        </is>
      </c>
      <c r="CK39" t="inlineStr">
        <is>
          <t>nou fond de urgență care ar urma să înlocuiască Fondul de solidaritate al UE [ &lt;a href="/entry/result/929100/all" id="ENTRY_TO_ENTRY_CONVERTER" target="_blank"&gt;IATE:929100&lt;/a&gt; ] și rezerva pentru ajutoare de urgență [ &lt;a href="/entry/result/136298/all" id="ENTRY_TO_ENTRY_CONVERTER" target="_blank"&gt;IATE:136298&lt;/a&gt; ]</t>
        </is>
      </c>
      <c r="CL39" s="2" t="inlineStr">
        <is>
          <t>rezerva na solidaritu a núdzovú pomoc|
SEAR</t>
        </is>
      </c>
      <c r="CM39" s="2" t="inlineStr">
        <is>
          <t>3|
3</t>
        </is>
      </c>
      <c r="CN39" s="2" t="inlineStr">
        <is>
          <t xml:space="preserve">|
</t>
        </is>
      </c>
      <c r="CO39" t="inlineStr">
        <is>
          <t>navrhovaná rezerva, ktorou by sa mal nahradiť súčasný Fond solidarity Európskej únie (EUSF) a súčasná rezerva na núdzovú pomoc (EAR)</t>
        </is>
      </c>
      <c r="CP39" s="2" t="inlineStr">
        <is>
          <t>rezerva za solidarnost in nujno pomoč</t>
        </is>
      </c>
      <c r="CQ39" s="2" t="inlineStr">
        <is>
          <t>3</t>
        </is>
      </c>
      <c r="CR39" s="2" t="inlineStr">
        <is>
          <t/>
        </is>
      </c>
      <c r="CS39" t="inlineStr">
        <is>
          <t>predlagani sklad za nujne primere, ki bo nadomestil 
&lt;b&gt;Solidarnostni sklad EU&lt;/b&gt; [ &lt;a href="/entry/result/929100/all" id="ENTRY_TO_ENTRY_CONVERTER" target="_blank"&gt;IATE:929100&lt;/a&gt; ] in 
&lt;b&gt;rezervo za nujno pomoč &lt;/b&gt;[ &lt;a href="/entry/result/136298/all" id="ENTRY_TO_ENTRY_CONVERTER" target="_blank"&gt;IATE:136298&lt;/a&gt; ]</t>
        </is>
      </c>
      <c r="CT39" s="2" t="inlineStr">
        <is>
          <t>reserv för solidaritet och katastrofbistånd</t>
        </is>
      </c>
      <c r="CU39" s="2" t="inlineStr">
        <is>
          <t>3</t>
        </is>
      </c>
      <c r="CV39" s="2" t="inlineStr">
        <is>
          <t/>
        </is>
      </c>
      <c r="CW39" t="inlineStr">
        <is>
          <t/>
        </is>
      </c>
    </row>
    <row r="40">
      <c r="A40" s="1" t="str">
        <f>HYPERLINK("https://iate.europa.eu/entry/result/875411/all", "875411")</f>
        <v>875411</v>
      </c>
      <c r="B40" t="inlineStr">
        <is>
          <t>INTERNATIONAL RELATIONS</t>
        </is>
      </c>
      <c r="C40" t="inlineStr">
        <is>
          <t>INTERNATIONAL RELATIONS|cooperation policy|humanitarian aid</t>
        </is>
      </c>
      <c r="D40" t="inlineStr">
        <is>
          <t>yes</t>
        </is>
      </c>
      <c r="E40" t="inlineStr">
        <is>
          <t/>
        </is>
      </c>
      <c r="F40" s="2" t="inlineStr">
        <is>
          <t>хуманитарна помощ</t>
        </is>
      </c>
      <c r="G40" s="2" t="inlineStr">
        <is>
          <t>4</t>
        </is>
      </c>
      <c r="H40" s="2" t="inlineStr">
        <is>
          <t/>
        </is>
      </c>
      <c r="I40" t="inlineStr">
        <is>
          <t>обусловена от потребностите помощ, предоставяна с цел опазване на живота, предотвратяване и облекчаване на човешкото страдание и запазване на човешкото достойнство, където и да възникне такава нужда, когато правителствата и местните действащи фактори са претоварени, неспособни или не желаят да предприемат действия</t>
        </is>
      </c>
      <c r="J40" s="2" t="inlineStr">
        <is>
          <t>humanitární pomoc|
humanitární podpora</t>
        </is>
      </c>
      <c r="K40" s="2" t="inlineStr">
        <is>
          <t>4|
3</t>
        </is>
      </c>
      <c r="L40" s="2" t="inlineStr">
        <is>
          <t xml:space="preserve">preferred|
</t>
        </is>
      </c>
      <c r="M40" t="inlineStr">
        <is>
          <t>poskytování nouzové reakce na základě potřeb; tato reakce je zaměřená na ochranu životů, předcházení a zmírňování lidského utrpení a zachování lidské důstojnosti, kdekoliv je toho zapotřebí, pokud jsou vlády a místní aktéři ochromeni, nejsou schopni nebo ochotni zasáhnout</t>
        </is>
      </c>
      <c r="N40" s="2" t="inlineStr">
        <is>
          <t>humanitær bistand</t>
        </is>
      </c>
      <c r="O40" s="2" t="inlineStr">
        <is>
          <t>4</t>
        </is>
      </c>
      <c r="P40" s="2" t="inlineStr">
        <is>
          <t/>
        </is>
      </c>
      <c r="Q40" t="inlineStr">
        <is>
          <t>behovsbaseret indsats i nødsituationer med det formål at bevare liv, hindre og lindre menneskelige lidelser og bevare menneskelig værdighed, hvor der opstår et behov, hvis regeringerne og de lokale aktører er overbebyrdede eller ikke kan eller vil handle</t>
        </is>
      </c>
      <c r="R40" s="2" t="inlineStr">
        <is>
          <t>humanitäre Hilfe</t>
        </is>
      </c>
      <c r="S40" s="2" t="inlineStr">
        <is>
          <t>4</t>
        </is>
      </c>
      <c r="T40" s="2" t="inlineStr">
        <is>
          <t/>
        </is>
      </c>
      <c r="U40" t="inlineStr">
        <is>
          <t>bedarfsorientierte Nothilfe, um Menschenleben retten, menschliches Leiden vermeiden oder lindern und den Menschen ein Dasein in Würde ermöglichen zu können, wenn Regierungen und lokale Akteure überfordert, außer Stande beziehungsweise nicht willens sind, angemessene Hilfe zu leisten</t>
        </is>
      </c>
      <c r="V40" s="2" t="inlineStr">
        <is>
          <t>ανθρωπιστική βοήθεια</t>
        </is>
      </c>
      <c r="W40" s="2" t="inlineStr">
        <is>
          <t>4</t>
        </is>
      </c>
      <c r="X40" s="2" t="inlineStr">
        <is>
          <t/>
        </is>
      </c>
      <c r="Y40" t="inlineStr">
        <is>
          <t>παροχή βοήθειας βάσει αναγκών, η οποία θα αποβλέπει στην διάσωση ζωών, στην πρόληψη και ανακούφιση των δεινών των ανθρώπων και στη διαφύλαξη της ανθρώπινης αξιοπρέπειας οσάκις παρίσταται ανάγκη και σε περίπτωση που οι κυβερνήσεις και οι τοπικοί φορείς δεν έχουν τις δυνάμεις, την ικανότητα ή τη βούληση για δράση</t>
        </is>
      </c>
      <c r="Z40" s="2" t="inlineStr">
        <is>
          <t>humanitarian aid|
humanitarian assistance|
humanitarian support|
essential aid</t>
        </is>
      </c>
      <c r="AA40" s="2" t="inlineStr">
        <is>
          <t>4|
3|
3|
1</t>
        </is>
      </c>
      <c r="AB40" s="2" t="inlineStr">
        <is>
          <t xml:space="preserve">|
|
|
</t>
        </is>
      </c>
      <c r="AC40" t="inlineStr">
        <is>
          <t>needs-based assistance provided with the aim of preserving life, preventing and alleviating human suffering and maintaining human dignity wherever the need arises if governments and local actors are overwhelmed, unable or unwilling to act</t>
        </is>
      </c>
      <c r="AD40" s="2" t="inlineStr">
        <is>
          <t>ayuda humanitaria|
asistencia humanitaria</t>
        </is>
      </c>
      <c r="AE40" s="2" t="inlineStr">
        <is>
          <t>4|
3</t>
        </is>
      </c>
      <c r="AF40" s="2" t="inlineStr">
        <is>
          <t xml:space="preserve">|
</t>
        </is>
      </c>
      <c r="AG40" t="inlineStr">
        <is>
          <t>Ayuda
de tipo material o logístico que tiene por objeto salvar vidas, aliviar el
sufrimiento y mantener y proteger la dignidad humana, con carácter preventivo o
en situaciones de emergencia o rehabilitación, y que se presta donde que surge la necesidad si los gobiernos y los agentes
locales se encuentran excedidos, son incapaces de actuar o no están dispuestos
a hacerlo.</t>
        </is>
      </c>
      <c r="AH40" s="2" t="inlineStr">
        <is>
          <t>humanitaarabi</t>
        </is>
      </c>
      <c r="AI40" s="2" t="inlineStr">
        <is>
          <t>3</t>
        </is>
      </c>
      <c r="AJ40" s="2" t="inlineStr">
        <is>
          <t/>
        </is>
      </c>
      <c r="AK40" t="inlineStr">
        <is>
          <t>vajadustel põhinev hädaabi elude kaitsmiseks, inimkannatuste ennetamiseks ja leevendamiseks ning inimväärikuse säilitamiseks, kui valitsused ja kohalikud abiandjad on ülekoormatud, võimetud või ei soovi tegutseda</t>
        </is>
      </c>
      <c r="AL40" s="2" t="inlineStr">
        <is>
          <t>humanitaarinen apu|
humanitaarinen tuki</t>
        </is>
      </c>
      <c r="AM40" s="2" t="inlineStr">
        <is>
          <t>4|
3</t>
        </is>
      </c>
      <c r="AN40" s="2" t="inlineStr">
        <is>
          <t xml:space="preserve">|
</t>
        </is>
      </c>
      <c r="AO40" t="inlineStr">
        <is>
          <t>avustus- ja suojelutoimet ihmishenkien pelastamiseksi ja säilyttämiseksi, jota toimitetaan tarvittaessa ihmisten aiheuttamiin kriiseihin ja luonnonkatastrofeihin vastaamiseksi, myös toimet, joiden tarkoituksena on helpottaa tai mahdollistaa uhrien luokse pääsemistä ja avun esteetöntä toimittamista</t>
        </is>
      </c>
      <c r="AP40" s="2" t="inlineStr">
        <is>
          <t>aide humanitaire|
assistance humanitaire|
soutien humanitaire</t>
        </is>
      </c>
      <c r="AQ40" s="2" t="inlineStr">
        <is>
          <t>3|
3|
3</t>
        </is>
      </c>
      <c r="AR40" s="2" t="inlineStr">
        <is>
          <t xml:space="preserve">|
|
</t>
        </is>
      </c>
      <c r="AS40" t="inlineStr">
        <is>
          <t>aide matérielle ou logistique fournie aux populations dans le besoin pour faire face à des catastrophes naturelles ou à des crises provoquées par l'homme, dans le but de sauver et protéger des vies, de prévenir et d'atténuer la souffrance humaine ainsi que de préserver la dignité humaine, chaque fois que le besoin s'en fait sentir, si les gouvernements et les acteurs locaux sont débordés ou impuissants, ou s'ils ne sont pas disposés à agir</t>
        </is>
      </c>
      <c r="AT40" s="2" t="inlineStr">
        <is>
          <t>cabhair dhaonnúil</t>
        </is>
      </c>
      <c r="AU40" s="2" t="inlineStr">
        <is>
          <t>3</t>
        </is>
      </c>
      <c r="AV40" s="2" t="inlineStr">
        <is>
          <t/>
        </is>
      </c>
      <c r="AW40" t="inlineStr">
        <is>
          <t>cúnamh riachtanaisbhunaithe a chur ar fáil, dírithe ar an mbeatha a chaomhnú, ar fhulaingt an duine a chosc agus a mhaolú agus ar dhínit an duine a chothabháil in aon chás a mbeidh gá leis nuair atá rialtais agus gníomhaithe áitiúla sáraithe, nó nuair nach féidir leo nó nach mian leo gníomhú</t>
        </is>
      </c>
      <c r="AX40" s="2" t="inlineStr">
        <is>
          <t>humanitarna pomoć</t>
        </is>
      </c>
      <c r="AY40" s="2" t="inlineStr">
        <is>
          <t>3</t>
        </is>
      </c>
      <c r="AZ40" s="2" t="inlineStr">
        <is>
          <t/>
        </is>
      </c>
      <c r="BA40" t="inlineStr">
        <is>
          <t>pomoć utemeljena na potrebama koja se pruža s ciljem očuvanja života, sprečavanja i ublažavanja ljudske patnje te očuvanja ljudskog dostojanstva kad god je to potrebno ako su vlade i lokalni akteri preopterećeni odnosno nisu sposobni ili ne žele djelovati</t>
        </is>
      </c>
      <c r="BB40" s="2" t="inlineStr">
        <is>
          <t>humanitárius segítségnyújtás|
humanitárius támogatás|
humanitárius segély|
humanitárius segítség</t>
        </is>
      </c>
      <c r="BC40" s="2" t="inlineStr">
        <is>
          <t>4|
4|
4|
3</t>
        </is>
      </c>
      <c r="BD40" s="2" t="inlineStr">
        <is>
          <t xml:space="preserve">|
|
|
</t>
        </is>
      </c>
      <c r="BE40" t="inlineStr">
        <is>
          <t>szükségleteken alapuló segítség, amelyet az életek megóvása, az emberi szenvedés megelőzése és enyhítése, továbbá az emberi méltóság megőrzése érdekében nyújtanak, szükség esetén bármikor, ha a kormányok és a helyi szereplők túlterheltek, vagy nem képesek, illetve nem hajlandóak cselekedni</t>
        </is>
      </c>
      <c r="BF40" s="2" t="inlineStr">
        <is>
          <t>aiuto umanitario|
assistenza umanitaria</t>
        </is>
      </c>
      <c r="BG40" s="2" t="inlineStr">
        <is>
          <t>4|
3</t>
        </is>
      </c>
      <c r="BH40" s="2" t="inlineStr">
        <is>
          <t xml:space="preserve">|
</t>
        </is>
      </c>
      <c r="BI40" t="inlineStr">
        <is>
          <t>esecuzione di interventi di assistenza, di soccorso e di protezione finalizzati a salvare e proteggere vite umane in crisi umanitarie o in situazioni di post-crisi, ma anche attuazione di tutte le misure intese ad agevolare o a consentire l'accesso alle popolazioni bisognose e il libero transito dell'aiuto</t>
        </is>
      </c>
      <c r="BJ40" s="2" t="inlineStr">
        <is>
          <t>humanitarinė pagalba</t>
        </is>
      </c>
      <c r="BK40" s="2" t="inlineStr">
        <is>
          <t>4</t>
        </is>
      </c>
      <c r="BL40" s="2" t="inlineStr">
        <is>
          <t/>
        </is>
      </c>
      <c r="BM40" t="inlineStr">
        <is>
          <t>veiksmai, kuriais, atsižvelgus į poreikius, reaguojama į ekstremaliąją situaciją, siekiant išsaugoti gyvybes, užkirsti kelią žmonių kančioms ir jas palengvinti bei išsaugoti žmonių orumą, jei valdžios organai ir vietos dalyviai nesusitvarko su padėtimi, negali arba nenori imtis veiksmų</t>
        </is>
      </c>
      <c r="BN40" s="2" t="inlineStr">
        <is>
          <t>humānā palīdzība</t>
        </is>
      </c>
      <c r="BO40" s="2" t="inlineStr">
        <is>
          <t>3</t>
        </is>
      </c>
      <c r="BP40" s="2" t="inlineStr">
        <is>
          <t/>
        </is>
      </c>
      <c r="BQ40" t="inlineStr">
        <is>
          <t>materiāla vai materiāltehniska palīdzība, ko sniedz krīzes situācijā nonākušām personām</t>
        </is>
      </c>
      <c r="BR40" s="2" t="inlineStr">
        <is>
          <t>għajnuna umanitarja|
assistenza umanitarja|
appoġġ umanitarju</t>
        </is>
      </c>
      <c r="BS40" s="2" t="inlineStr">
        <is>
          <t>3|
3|
3</t>
        </is>
      </c>
      <c r="BT40" s="2" t="inlineStr">
        <is>
          <t xml:space="preserve">|
|
</t>
        </is>
      </c>
      <c r="BU40" t="inlineStr">
        <is>
          <t>għoti ta' għajnuna skont il-ħtiġijiet, immirata lejn il-preservazzjoni tal-ħajja, il-prevenzjoni u t-tnaqqis tas-sofferenza umana u ż-żamma tad-dinjità umana fejn ikun meħtieġ jekk il-gvernijiet u l-atturi lokali jsibu ruħhom f'diffikultà, ma jkunux jistgħu jew ma jkunux iridu jaġixxu</t>
        </is>
      </c>
      <c r="BV40" s="2" t="inlineStr">
        <is>
          <t>humanitaire hulp|
humanitaire bijstand|
humanitaire steun|
humanitaire hulpverlening</t>
        </is>
      </c>
      <c r="BW40" s="2" t="inlineStr">
        <is>
          <t>4|
3|
3|
3</t>
        </is>
      </c>
      <c r="BX40" s="2" t="inlineStr">
        <is>
          <t xml:space="preserve">|
|
|
</t>
        </is>
      </c>
      <c r="BY40" t="inlineStr">
        <is>
          <t>op de behoeften toegesneden spoedrespons die gericht is op het redden van levens, het voorkomen en verlichten van menselijk leed en de verdediging van de menselijke waardigheid wanneer dat nodig is, als de regering en de plaatselijke actoren de situatie niet aankunnen ofwel niet kunnen of willen optreden</t>
        </is>
      </c>
      <c r="BZ40" s="2" t="inlineStr">
        <is>
          <t>pomoc humanitarna</t>
        </is>
      </c>
      <c r="CA40" s="2" t="inlineStr">
        <is>
          <t>3</t>
        </is>
      </c>
      <c r="CB40" s="2" t="inlineStr">
        <is>
          <t/>
        </is>
      </c>
      <c r="CC40" t="inlineStr">
        <is>
          <t>działania i akcje [...] mające zapewnić zgodne z potrzebami wsparcie w sytuacjach kryzysowych, którego celem jest ochrona życia, przynoszenie ulgi w cierpieniu ludzi i zapobieganie mu, a także zachowanie godności ludzkiej w obliczu klęsk żywiołowych lub sytuacji kryzysowych wywołanych przez człowieka</t>
        </is>
      </c>
      <c r="CD40" s="2" t="inlineStr">
        <is>
          <t>ajuda humanitária|
auxílio humanitário</t>
        </is>
      </c>
      <c r="CE40" s="2" t="inlineStr">
        <is>
          <t>3|
3</t>
        </is>
      </c>
      <c r="CF40" s="2" t="inlineStr">
        <is>
          <t xml:space="preserve">preferred|
</t>
        </is>
      </c>
      <c r="CG40" t="inlineStr">
        <is>
          <t>Qualquer ação, material ou logística, organizada e realizada por um país, organismo ou organização internacional ou não governamental, que contribua de forma imediata e eficaz para minimizar os efeitos das catástrofes de vária natureza (naturais ou de origem humana) junto das populações diretamente afetadas.</t>
        </is>
      </c>
      <c r="CH40" s="2" t="inlineStr">
        <is>
          <t>ajutor umanitar|
asistență umanitară</t>
        </is>
      </c>
      <c r="CI40" s="2" t="inlineStr">
        <is>
          <t>4|
3</t>
        </is>
      </c>
      <c r="CJ40" s="2" t="inlineStr">
        <is>
          <t xml:space="preserve">|
</t>
        </is>
      </c>
      <c r="CK40" t="inlineStr">
        <is>
          <t>acțiuni prin care se acordă ajutor material sau de altă natură, care au drept scop salvarea de vieți, reducerea suferinței, păstrarea și protecția demnității umane atât pe durata, cât și după declanșarea crizelor umanitare</t>
        </is>
      </c>
      <c r="CL40" s="2" t="inlineStr">
        <is>
          <t>humanitárna pomoc</t>
        </is>
      </c>
      <c r="CM40" s="2" t="inlineStr">
        <is>
          <t>3</t>
        </is>
      </c>
      <c r="CN40" s="2" t="inlineStr">
        <is>
          <t/>
        </is>
      </c>
      <c r="CO40" t="inlineStr">
        <is>
          <t>pomoc, podpora, záchrana životov, ľudskej dôstojnosti a zmierňovanie utrpenia ľudí v prípade prírodných katastrof alebo kríz spôsobených človekom, predovšetkým v rozvojových krajinách</t>
        </is>
      </c>
      <c r="CP40" s="2" t="inlineStr">
        <is>
          <t>humanitarna pomoč|
humanitarna podpora</t>
        </is>
      </c>
      <c r="CQ40" s="2" t="inlineStr">
        <is>
          <t>4|
3</t>
        </is>
      </c>
      <c r="CR40" s="2" t="inlineStr">
        <is>
          <t xml:space="preserve">|
</t>
        </is>
      </c>
      <c r="CS40" t="inlineStr">
        <is>
          <t>pomoč, ki se ob nesrečah zagotovi na osnovi potreb, da bi se obvarovalo življenje, preprečilo in olajšalo človeško trpljenje ter ohranilo človekovo dostojanstvo</t>
        </is>
      </c>
      <c r="CT40" s="2" t="inlineStr">
        <is>
          <t>humanitärt bistånd|
humanitärt stöd</t>
        </is>
      </c>
      <c r="CU40" s="2" t="inlineStr">
        <is>
          <t>4|
3</t>
        </is>
      </c>
      <c r="CV40" s="2" t="inlineStr">
        <is>
          <t xml:space="preserve">|
</t>
        </is>
      </c>
      <c r="CW40" t="inlineStr">
        <is>
          <t/>
        </is>
      </c>
    </row>
    <row r="41">
      <c r="A41" s="1" t="str">
        <f>HYPERLINK("https://iate.europa.eu/entry/result/759902/all", "759902")</f>
        <v>759902</v>
      </c>
      <c r="B41" t="inlineStr">
        <is>
          <t>EUROPEAN UNION</t>
        </is>
      </c>
      <c r="C41" t="inlineStr">
        <is>
          <t>EUROPEAN UNION|EU finance|Community budget</t>
        </is>
      </c>
      <c r="D41" t="inlineStr">
        <is>
          <t>yes</t>
        </is>
      </c>
      <c r="E41" t="inlineStr">
        <is>
          <t/>
        </is>
      </c>
      <c r="F41" s="2" t="inlineStr">
        <is>
          <t>разрешаване на разход</t>
        </is>
      </c>
      <c r="G41" s="2" t="inlineStr">
        <is>
          <t>4</t>
        </is>
      </c>
      <c r="H41" s="2" t="inlineStr">
        <is>
          <t/>
        </is>
      </c>
      <c r="I41" t="inlineStr">
        <is>
          <t>действието, чрез което отговорният разпоредител с бюджетни кредити, след като е проверил наличността на бюджетните кредити и посредством издаване на платежно нареждане, дава указание на счетоводителя да плати сумата за утвърдения от него разход</t>
        </is>
      </c>
      <c r="J41" s="2" t="inlineStr">
        <is>
          <t>schvalování výdajů|
schválení výdaje</t>
        </is>
      </c>
      <c r="K41" s="2" t="inlineStr">
        <is>
          <t>3|
3</t>
        </is>
      </c>
      <c r="L41" s="2" t="inlineStr">
        <is>
          <t xml:space="preserve">|
</t>
        </is>
      </c>
      <c r="M41" t="inlineStr">
        <is>
          <t>&lt;div&gt;úkon, kterým příslušná schvalující osoba po ověření, že jsou prostředky k dispozici, 
vydá platební příkaz, jímž dá pokyn účetnímu, aby uhradil částku výdaje,
 který byl předtím potvrzen&lt;br&gt;&lt;/div&gt;</t>
        </is>
      </c>
      <c r="N41" s="2" t="inlineStr">
        <is>
          <t>anvisning af udgifter</t>
        </is>
      </c>
      <c r="O41" s="2" t="inlineStr">
        <is>
          <t>4</t>
        </is>
      </c>
      <c r="P41" s="2" t="inlineStr">
        <is>
          <t/>
        </is>
      </c>
      <c r="Q41" t="inlineStr">
        <is>
          <t>handling, hvorved den ansvarlige anvisningsberettigede efter at have sikret sig, at bevillingerne er til stede, udsteder en betalingsordre for at give regnskabsføreren instruks om at betale en udgift, som den ansvarlige anvisningsberettigede har fastsat</t>
        </is>
      </c>
      <c r="R41" s="2" t="inlineStr">
        <is>
          <t>Anordnung der Ausgabe</t>
        </is>
      </c>
      <c r="S41" s="2" t="inlineStr">
        <is>
          <t>3</t>
        </is>
      </c>
      <c r="T41" s="2" t="inlineStr">
        <is>
          <t/>
        </is>
      </c>
      <c r="U41" t="inlineStr">
        <is>
          <t>Handlung, mit der der zuständige Anweisungsbefugte &lt;a href="/entry/result/791008/all" id="ENTRY_TO_ENTRY_CONVERTER" target="_blank"&gt;IATE:791008&lt;/a&gt; , nachdem er die Verfügbarkeit der Mittel überprüft hat, durch Ausstellung einer Auszahlungsanordnung den Rechnungsführer anweist, den Betrag der von dem zuständigen Anweisungsbefugten festgestellten Ausgabe auszuzahlen</t>
        </is>
      </c>
      <c r="V41" s="2" t="inlineStr">
        <is>
          <t>εντολή πληρωμής των δαπανών</t>
        </is>
      </c>
      <c r="W41" s="2" t="inlineStr">
        <is>
          <t>3</t>
        </is>
      </c>
      <c r="X41" s="2" t="inlineStr">
        <is>
          <t/>
        </is>
      </c>
      <c r="Y41" t="inlineStr">
        <is>
          <t>πράξη με την οποία ο αρμόδιος &lt;a href="https://iate.europa.eu/entry/result/791008/el" target="_blank"&gt;διατάκτης&lt;/a&gt;, αφού προηγουμένως επαληθεύσει ότι οι &lt;a href="https://iate.europa.eu/entry/result/768329/el" target="_blank"&gt;πιστώσεις&lt;/a&gt; είναι διαθέσιμες, ζητά από τον &lt;a href="https://iate.europa.eu/entry/result/790994/el" target="_blank"&gt;υπόλογο&lt;/a&gt;, μέσω της έκδοσης &lt;a href="https://iate.europa.eu/entry/result/1077702/el" target="_blank"&gt;εντάλματος πληρωμής&lt;/a&gt;, να καταβάλει το ποσό της &lt;a href="https://iate.europa.eu/entry/result/2215412/el" target="_blank"&gt;δαπάνης&lt;/a&gt; που έχει ήδη εκκαθαριστεί</t>
        </is>
      </c>
      <c r="Z41" s="2" t="inlineStr">
        <is>
          <t>authorisation of expenditure|
authorisation</t>
        </is>
      </c>
      <c r="AA41" s="2" t="inlineStr">
        <is>
          <t>3|
3</t>
        </is>
      </c>
      <c r="AB41" s="2" t="inlineStr">
        <is>
          <t xml:space="preserve">|
</t>
        </is>
      </c>
      <c r="AC41" t="inlineStr">
        <is>
          <t>act by which the &lt;a href="https://iate.europa.eu/entry/result/791008" target="_blank"&gt;authorising officer&lt;/a&gt; responsible, having verified that the &lt;a href="https://iate.europa.eu/entry/result/768329" target="_blank"&gt;appropriations&lt;/a&gt; are available, instructs the &lt;a href="https://iate.europa.eu/entry/result/790994" target="_blank"&gt;accounting officer&lt;/a&gt;, by issuing a &lt;a href="https://iate.europa.eu/entry/result/1077702" target="_blank"&gt;payment order&lt;/a&gt;, to pay an amount of expenditure which the authorising officer responsible has validated</t>
        </is>
      </c>
      <c r="AD41" s="2" t="inlineStr">
        <is>
          <t>autorización de gasto</t>
        </is>
      </c>
      <c r="AE41" s="2" t="inlineStr">
        <is>
          <t>3</t>
        </is>
      </c>
      <c r="AF41" s="2" t="inlineStr">
        <is>
          <t/>
        </is>
      </c>
      <c r="AG41" t="inlineStr">
        <is>
          <t>Acto por el cual el &lt;a href="https://iate.europa.eu/entry/result/791008/es" target="_blank"&gt;ordenador &lt;/a&gt;competente, tras haber efectuado la &lt;a href="https://iate.europa.eu/entry/result/1077820/es" target="_blank"&gt;liquidación&lt;/a&gt; de un gasto y verificado la disponibilidad de los correspondientes &lt;a href="https://iate.europa.eu/entry/result/768329/es" target="_blank"&gt;créditos presupuestarios&lt;/a&gt;, emite una &lt;a href="https://iate.europa.eu/entry/result/1077702/es" target="_blank"&gt;orden de pago&lt;/a&gt; mediante la cual da al contable la instrucción de pagar el importe de dicho gasto.</t>
        </is>
      </c>
      <c r="AH41" s="2" t="inlineStr">
        <is>
          <t>kulude kinnitamine</t>
        </is>
      </c>
      <c r="AI41" s="2" t="inlineStr">
        <is>
          <t>3</t>
        </is>
      </c>
      <c r="AJ41" s="2" t="inlineStr">
        <is>
          <t/>
        </is>
      </c>
      <c r="AK41" t="inlineStr">
        <is>
          <t>üks ELi eelarve täitmisega seotud &lt;i&gt;kulutoimingutest &lt;/i&gt;&lt;a href="/entry/result/3514261/all" id="ENTRY_TO_ENTRY_CONVERTER" target="_blank"&gt;IATE:3514261&lt;/a&gt;, millega vastutav&lt;i&gt; eelarvevahendite käsutaja&lt;/i&gt; &lt;a href="/entry/result/791008/all" id="ENTRY_TO_ENTRY_CONVERTER" target="_blank"&gt;IATE:791008&lt;/a&gt; (olles kindlaks teinud, et&lt;i&gt; assigneeringud&lt;/i&gt; &lt;a href="/entry/result/768329/all" id="ENTRY_TO_ENTRY_CONVERTER" target="_blank"&gt;IATE:768329&lt;/a&gt; on kättesaadavad) väljastab &lt;i&gt;maksekorralduse&lt;/i&gt; &lt;a href="/entry/result/1077702/all" id="ENTRY_TO_ENTRY_CONVERTER" target="_blank"&gt;IATE:1077702&lt;/a&gt;, millega annab &lt;i&gt;peaarvepidajale&lt;/i&gt; &lt;a href="/entry/result/790994/all" id="ENTRY_TO_ENTRY_CONVERTER" target="_blank"&gt;IATE:790994&lt;/a&gt; juhised maksta kuluna välja summa, mille vastutav eelarvevahendite käsutaja on eelnevalt tõendanud</t>
        </is>
      </c>
      <c r="AL41" s="2" t="inlineStr">
        <is>
          <t>menojen hyväksyminen</t>
        </is>
      </c>
      <c r="AM41" s="2" t="inlineStr">
        <is>
          <t>3</t>
        </is>
      </c>
      <c r="AN41" s="2" t="inlineStr">
        <is>
          <t/>
        </is>
      </c>
      <c r="AO41" t="inlineStr">
        <is>
          <t>toimenpide, jossa toimivaltainen tulojen ja menojen hyväksyjä antaa maksumääräyksen, jolla tilinpitäjälle annetaan toimeksi maksaa aiemmin vahvistetun menon määrä</t>
        </is>
      </c>
      <c r="AP41" s="2" t="inlineStr">
        <is>
          <t>ordonnancement des dépenses|
ordonnancement</t>
        </is>
      </c>
      <c r="AQ41" s="2" t="inlineStr">
        <is>
          <t>3|
3</t>
        </is>
      </c>
      <c r="AR41" s="2" t="inlineStr">
        <is>
          <t xml:space="preserve">|
</t>
        </is>
      </c>
      <c r="AS41" t="inlineStr">
        <is>
          <t>acte par lequel l'&lt;a href="https://iate.europa.eu/entry/result/791008/fr-en" target="_blank"&gt;ordonnateur&lt;/a&gt; compétent, après avoir vérifié la disponibilité des &lt;a href="https://iate.europa.eu/entry/result/768329/fr-en" target="_blank"&gt;crédits&lt;/a&gt;, donne au &lt;a href="https://iate.europa.eu/entry/result/790994/fr-en" target="_blank"&gt;comptable&lt;/a&gt;, par l'émission d'un &lt;a href="https://iate.europa.eu/entry/result/1077702/fr-en" target="_blank"&gt;ordre de paiement&lt;/a&gt;, l'instruction de payer le montant de la dépense dont il a effectué la liquidation</t>
        </is>
      </c>
      <c r="AT41" s="2" t="inlineStr">
        <is>
          <t>údarú caiteachais</t>
        </is>
      </c>
      <c r="AU41" s="2" t="inlineStr">
        <is>
          <t>3</t>
        </is>
      </c>
      <c r="AV41" s="2" t="inlineStr">
        <is>
          <t/>
        </is>
      </c>
      <c r="AW41" t="inlineStr">
        <is>
          <t/>
        </is>
      </c>
      <c r="AX41" s="2" t="inlineStr">
        <is>
          <t>odobravanje rashoda</t>
        </is>
      </c>
      <c r="AY41" s="2" t="inlineStr">
        <is>
          <t>3</t>
        </is>
      </c>
      <c r="AZ41" s="2" t="inlineStr">
        <is>
          <t/>
        </is>
      </c>
      <c r="BA41" t="inlineStr">
        <is>
          <t/>
        </is>
      </c>
      <c r="BB41" s="2" t="inlineStr">
        <is>
          <t>a kiadások engedélyezése</t>
        </is>
      </c>
      <c r="BC41" s="2" t="inlineStr">
        <is>
          <t>4</t>
        </is>
      </c>
      <c r="BD41" s="2" t="inlineStr">
        <is>
          <t/>
        </is>
      </c>
      <c r="BE41" t="inlineStr">
        <is>
          <t>az az eljárás, amellyel az illetékes
&lt;a href="https://iate.europa.eu/entry/result/791008/hu" target="_blank"&gt;engedélyezésre jogosult tisztviselő&lt;/a&gt; – miután
ellenőrizte, hogy az előirányzatok rendelkezésre állnak – &lt;a href="https://iate.europa.eu/entry/result/1077702/hu" target="_blank"&gt;fizetési megbízás&lt;/a&gt; kiállításával utasítja a &lt;a href="https://iate.europa.eu/entry/result/790994/hu" target="_blank"&gt;számvitelért felelős tisztviselőt&lt;/a&gt;, hogy fizesse ki az engedélyezésre
jogosult tisztviselő által jóváhagyott kiadások összegét</t>
        </is>
      </c>
      <c r="BF41" s="2" t="inlineStr">
        <is>
          <t>ordinazione delle spese|
ordinazione</t>
        </is>
      </c>
      <c r="BG41" s="2" t="inlineStr">
        <is>
          <t>3|
3</t>
        </is>
      </c>
      <c r="BH41" s="2" t="inlineStr">
        <is>
          <t xml:space="preserve">|
</t>
        </is>
      </c>
      <c r="BI41" t="inlineStr">
        <is>
          <t>atto con il quale l'ordinatore responsabile, previa verifica della disponibilità degli stanziamenti, dà al contabile, mediante l'emissione di un ordine di pagamento, l'istruzione di pagare l'importo della spesa di cui ha effettuato la convalida</t>
        </is>
      </c>
      <c r="BJ41" s="2" t="inlineStr">
        <is>
          <t>leidimas daryti išlaidas|
leidimas išlaidoms</t>
        </is>
      </c>
      <c r="BK41" s="2" t="inlineStr">
        <is>
          <t>3|
3</t>
        </is>
      </c>
      <c r="BL41" s="2" t="inlineStr">
        <is>
          <t xml:space="preserve">preferred|
</t>
        </is>
      </c>
      <c r="BM41" t="inlineStr">
        <is>
          <t>veiksmas, kuriuo atsakingas leidimus suteikiantis pareigūnas, patikrinęs, ar skirta asignavimų, išduodamas mokėjimo pavedimą, nurodo apskaitos pareigūnui išmokėti patvirtintą išlaidų sumą</t>
        </is>
      </c>
      <c r="BN41" s="2" t="inlineStr">
        <is>
          <t>izdevumu apstiprināšana</t>
        </is>
      </c>
      <c r="BO41" s="2" t="inlineStr">
        <is>
          <t>3</t>
        </is>
      </c>
      <c r="BP41" s="2" t="inlineStr">
        <is>
          <t/>
        </is>
      </c>
      <c r="BQ41" t="inlineStr">
        <is>
          <t>akts, ar kuru atbildīgais &lt;a href="https://iate.europa.eu/entry/result/791008/lv" target="_blank"&gt;kredītrīkotājs&lt;/a&gt;, pārliecinājies, ka &lt;a href="https://iate.europa.eu/entry/result/768329/lv" target="_blank"&gt;apropriācijas&lt;/a&gt; ir pieejamas, izdodot &lt;a href="https://iate.europa.eu/entry/result/1077702/lv" target="_blank"&gt;maksājuma rīkojumu,&lt;/a&gt; uzdod &lt;a href="https://iate.europa.eu/entry/result/790994/lv" target="_blank"&gt;grāmatvedim&lt;/a&gt; samaksāt izdevumu summu, kuru atbildīgais kredītrīkotājs ir apzinājis</t>
        </is>
      </c>
      <c r="BR41" s="2" t="inlineStr">
        <is>
          <t>awtorizzazzjoni tan-nefqa|
awtorizzazzjoni</t>
        </is>
      </c>
      <c r="BS41" s="2" t="inlineStr">
        <is>
          <t>3|
3</t>
        </is>
      </c>
      <c r="BT41" s="2" t="inlineStr">
        <is>
          <t xml:space="preserve">|
</t>
        </is>
      </c>
      <c r="BU41" t="inlineStr">
        <is>
          <t>att li permezz tiegħu l-&lt;a href="https://iate.europa.eu/entry/slideshow/1602576014641/791008/mt" target="_blank"&gt;uffiċjal tal-awtorizzazzjoni&lt;/a&gt;, wara li jkun ivverifika li l-&lt;a href="https://iate.europa.eu/entry/result/768329/mt" target="_blank"&gt;approprjazzjonijiet&lt;/a&gt; ikunu disponibbli, jagħti struzzjonijiet lill-&lt;a href="https://iate.europa.eu/entry/result/790994/all" target="_blank"&gt;uffiċjal tal-kontabilità&lt;/a&gt;, billi joħroġ &lt;a href="https://iate.europa.eu/entry/result/1077702/mt" target="_blank"&gt;ordni għall-pagament&lt;/a&gt;, biex iħallas ammont tan-nefqa li l-uffiċjal tal-awtorizzazzjoni jkun ivvalida</t>
        </is>
      </c>
      <c r="BV41" s="2" t="inlineStr">
        <is>
          <t>betalingsopdracht</t>
        </is>
      </c>
      <c r="BW41" s="2" t="inlineStr">
        <is>
          <t>3</t>
        </is>
      </c>
      <c r="BX41" s="2" t="inlineStr">
        <is>
          <t/>
        </is>
      </c>
      <c r="BY41" t="inlineStr">
        <is>
          <t>handeling waarbij de bevoegde ordonnateur, nadat hij heeft geverifieerd of de kredieten beschikbaar zijn, de rekenplichtige door middel van een betalingsopdracht opdraagt het bedrag van de door hem betaalbaar gestelde uitgaven te betalen</t>
        </is>
      </c>
      <c r="BZ41" s="2" t="inlineStr">
        <is>
          <t>zatwierdzenie wydatków</t>
        </is>
      </c>
      <c r="CA41" s="2" t="inlineStr">
        <is>
          <t>3</t>
        </is>
      </c>
      <c r="CB41" s="2" t="inlineStr">
        <is>
          <t/>
        </is>
      </c>
      <c r="CC41" t="inlineStr">
        <is>
          <t>następująca czynność dokonywana przez &lt;a href="https://iate.europa.eu/entry/result/791008/pl" target="_blank"&gt;urzędnika zatwierdzającego&lt;/a&gt;: po sprawdzeniu dostępności &lt;a href="https://iate.europa.eu/entry/result/768329/pl" target="_blank"&gt;środków&lt;/a&gt; wystawia zlecenie płatnicze, aby polecić księgowemu dokonanie płatności z tytułu wydatku, którego zasadność została uprzednio poświadczona</t>
        </is>
      </c>
      <c r="CD41" s="2" t="inlineStr">
        <is>
          <t>emissão de ordens de pagamento das despesas</t>
        </is>
      </c>
      <c r="CE41" s="2" t="inlineStr">
        <is>
          <t>3</t>
        </is>
      </c>
      <c r="CF41" s="2" t="inlineStr">
        <is>
          <t/>
        </is>
      </c>
      <c r="CG41" t="inlineStr">
        <is>
          <t>No contexto do orçamento da UE, ato pelo qual o &lt;a href="https://iate.europa.eu/entry/result/791008/en-pt" target="_blank"&gt;gestor orçamental&lt;/a&gt; competente, após verificar a disponibilidade das dotações, dá ao &lt;a href="https://iate.europa.eu/entry/result/790994/en-pt" target="_blank"&gt;contabilista&lt;/a&gt;, através de uma &lt;a href="https://iate.europa.eu/entry/result/1077702/en-pt" target="_blank"&gt;ordem de pagamento&lt;/a&gt;, instruções para pagar o montante da despesa previamente liquidada.</t>
        </is>
      </c>
      <c r="CH41" s="2" t="inlineStr">
        <is>
          <t>ordonanțare a cheltuielilor|
ordonanțare</t>
        </is>
      </c>
      <c r="CI41" s="2" t="inlineStr">
        <is>
          <t>4|
3</t>
        </is>
      </c>
      <c r="CJ41" s="2" t="inlineStr">
        <is>
          <t xml:space="preserve">|
</t>
        </is>
      </c>
      <c r="CK41" t="inlineStr">
        <is>
          <t>actul prin care ordonatorul de credite competent, după verificarea disponibilității creditelor și prin emiterea unui ordin de plată, dă dispoziție contabilulului să plătească suma unei cheltuieli pe care acesta a lichidat-o.</t>
        </is>
      </c>
      <c r="CL41" s="2" t="inlineStr">
        <is>
          <t>povolenie výdavkov</t>
        </is>
      </c>
      <c r="CM41" s="2" t="inlineStr">
        <is>
          <t>3</t>
        </is>
      </c>
      <c r="CN41" s="2" t="inlineStr">
        <is>
          <t/>
        </is>
      </c>
      <c r="CO41" t="inlineStr">
        <is>
          <t>úkon, ktorým zodpovedný povoľujúci úradník po overení, že rozpočtové prostriedky sú k dispozícii, 
vydá platobný príkaz, ktorým dá účtovníkovi pokyn zaplatiť sumu výdavkov, ktoré sa predtým potvrdili</t>
        </is>
      </c>
      <c r="CP41" s="2" t="inlineStr">
        <is>
          <t>odobritev odhodkov</t>
        </is>
      </c>
      <c r="CQ41" s="2" t="inlineStr">
        <is>
          <t>3</t>
        </is>
      </c>
      <c r="CR41" s="2" t="inlineStr">
        <is>
          <t/>
        </is>
      </c>
      <c r="CS41" t="inlineStr">
        <is>
          <t>dejanje, s katerim odgovorni &lt;a href="https://iate.europa.eu/entry/result/791008/sl" target="_blank"&gt;odredbodajalec&lt;/a&gt;, ki je preveril, da so &lt;a href="https://iate.europa.eu/entry/result/768329/sl" target="_blank"&gt;odobritve&lt;/a&gt; na voljo, z izdajo &lt;a href="https://iate.europa.eu/entry/result/1077702/sl" target="_blank"&gt;naloga za plačilo&lt;/a&gt; da navodilo &lt;a href="https://iate.europa.eu/entry/result/790994/sl" target="_blank"&gt;računovodji&lt;/a&gt;, da plača znesek odhodka, ki ga je odgovorni odredbodajalec potrdil</t>
        </is>
      </c>
      <c r="CT41" s="2" t="inlineStr">
        <is>
          <t>godkännande av utgifter|
godkännande</t>
        </is>
      </c>
      <c r="CU41" s="2" t="inlineStr">
        <is>
          <t>3|
3</t>
        </is>
      </c>
      <c r="CV41" s="2" t="inlineStr">
        <is>
          <t xml:space="preserve">|
</t>
        </is>
      </c>
      <c r="CW41" t="inlineStr">
        <is>
          <t>den handling genom vilken den behöriga &lt;a href="https://iate.europa.eu/entry/result/791008/sv" target="_blank"&gt;utanordnaren&lt;/a&gt;, efter att ha bekräftat att det finns disponibla &lt;a href="https://iate.europa.eu/entry/result/768329/sv" target="_blank"&gt;anslag&lt;/a&gt;, upprättar en &lt;a href="https://iate.europa.eu/entry/result/1077702/sv" target="_blank"&gt;betalningsorder&lt;/a&gt; för att instruera &lt;a href="https://iate.europa.eu/entry/result/790994/sv" target="_blank"&gt;räkenskapsföraren&lt;/a&gt; att betala den utgift som tidigare kontrollerats</t>
        </is>
      </c>
    </row>
    <row r="42">
      <c r="A42" s="1" t="str">
        <f>HYPERLINK("https://iate.europa.eu/entry/result/890102/all", "890102")</f>
        <v>890102</v>
      </c>
      <c r="B42" t="inlineStr">
        <is>
          <t>INTERNATIONAL RELATIONS;GEOGRAPHY</t>
        </is>
      </c>
      <c r="C42" t="inlineStr">
        <is>
          <t>INTERNATIONAL RELATIONS|cooperation policy;GEOGRAPHY|overseas countries and territories</t>
        </is>
      </c>
      <c r="D42" t="inlineStr">
        <is>
          <t>yes</t>
        </is>
      </c>
      <c r="E42" t="inlineStr">
        <is>
          <t/>
        </is>
      </c>
      <c r="F42" s="2" t="inlineStr">
        <is>
          <t>отвъдморски страни и територии</t>
        </is>
      </c>
      <c r="G42" s="2" t="inlineStr">
        <is>
          <t>4</t>
        </is>
      </c>
      <c r="H42" s="2" t="inlineStr">
        <is>
          <t/>
        </is>
      </c>
      <c r="I42" t="inlineStr">
        <is>
          <t>неевропейски страни и територии, които
имат специални отношения с Дания, Франция и Нидерландия и за които се отнася четвъртата част на Договора за функционирането на ЕС</t>
        </is>
      </c>
      <c r="J42" s="2" t="inlineStr">
        <is>
          <t>zámořské země a území|
ZZÚ</t>
        </is>
      </c>
      <c r="K42" s="2" t="inlineStr">
        <is>
          <t>3|
3</t>
        </is>
      </c>
      <c r="L42" s="2" t="inlineStr">
        <is>
          <t xml:space="preserve">|
</t>
        </is>
      </c>
      <c r="M42" t="inlineStr">
        <is>
          <t>ostrovy, které mají ústavněprávní vztahy s některými členskými státy EU, ale nejsou součástí území EU ani jejího jednotného trhu</t>
        </is>
      </c>
      <c r="N42" s="2" t="inlineStr">
        <is>
          <t>oversøiske lande og territorier|
OLT'er</t>
        </is>
      </c>
      <c r="O42" s="2" t="inlineStr">
        <is>
          <t>3|
3</t>
        </is>
      </c>
      <c r="P42" s="2" t="inlineStr">
        <is>
          <t xml:space="preserve">|
</t>
        </is>
      </c>
      <c r="Q42" t="inlineStr">
        <is>
          <t/>
        </is>
      </c>
      <c r="R42" s="2" t="inlineStr">
        <is>
          <t>überseeische Länder und Hoheitsgebiete|
überseeische Länder und Gebiete|
ÜLG</t>
        </is>
      </c>
      <c r="S42" s="2" t="inlineStr">
        <is>
          <t>4|
3|
3</t>
        </is>
      </c>
      <c r="T42" s="2" t="inlineStr">
        <is>
          <t xml:space="preserve">|
|
</t>
        </is>
      </c>
      <c r="U42" t="inlineStr">
        <is>
          <t>außereuropäische Länder u. Gebiete, die mit Dänemark, Frankreich und den Niederlanden besondere Beziehungen unterhalten, jedoch weder zum Gebiet der EU noch zum EU-Binnenmarkt gehören</t>
        </is>
      </c>
      <c r="V42" s="2" t="inlineStr">
        <is>
          <t>υπερπόντιες χώρες και εδάφη|
YXE</t>
        </is>
      </c>
      <c r="W42" s="2" t="inlineStr">
        <is>
          <t>4|
4</t>
        </is>
      </c>
      <c r="X42" s="2" t="inlineStr">
        <is>
          <t xml:space="preserve">|
</t>
        </is>
      </c>
      <c r="Y42" t="inlineStr">
        <is>
          <t>μη ευρωπαϊκές χώρες και εδάφη που διατηρούν ιδιαίτερες σχέσεις με τη Δανία, τη Γαλλία και τις Κάτω Χώρες</t>
        </is>
      </c>
      <c r="Z42" s="2" t="inlineStr">
        <is>
          <t>overseas countries and territories|
OCTs</t>
        </is>
      </c>
      <c r="AA42" s="2" t="inlineStr">
        <is>
          <t>3|
3</t>
        </is>
      </c>
      <c r="AB42" s="2" t="inlineStr">
        <is>
          <t xml:space="preserve">|
</t>
        </is>
      </c>
      <c r="AC42" t="inlineStr">
        <is>
          <t>countries and territories that depend to varying degrees on the Member States with which they maintain special links, but are neither part of EU territory nor of the EU single market</t>
        </is>
      </c>
      <c r="AD42" s="2" t="inlineStr">
        <is>
          <t>países y territorios de ultramar|
PTU</t>
        </is>
      </c>
      <c r="AE42" s="2" t="inlineStr">
        <is>
          <t>4|
4</t>
        </is>
      </c>
      <c r="AF42" s="2" t="inlineStr">
        <is>
          <t xml:space="preserve">|
</t>
        </is>
      </c>
      <c r="AG42" t="inlineStr">
        <is>
          <t>Países y territorios que mantienen relaciones especiales con tres países de la UE (Dinamarca, Francia y los Países Bajos), pero que —a diferencia de las &lt;a href="https://iate.europa.eu/entry/result/865746/es" target="_blank"&gt;regiones ultraperiféricas&lt;/a&gt;— no forman parte del territorio de la UE ni de su mercado único, por lo que únicamente se les aplican, en diversos grados, las disposiciones de la cuarta parte del Tratado de Funcionamiento de la UE (artículos 198 a 204).</t>
        </is>
      </c>
      <c r="AH42" s="2" t="inlineStr">
        <is>
          <t>ülemeremaad ja -territooriumid|
ÜMT</t>
        </is>
      </c>
      <c r="AI42" s="2" t="inlineStr">
        <is>
          <t>3|
3</t>
        </is>
      </c>
      <c r="AJ42" s="2" t="inlineStr">
        <is>
          <t xml:space="preserve">|
</t>
        </is>
      </c>
      <c r="AK42" t="inlineStr">
        <is>
          <t/>
        </is>
      </c>
      <c r="AL42" s="2" t="inlineStr">
        <is>
          <t>merentakaiset maat ja alueet|
MMA</t>
        </is>
      </c>
      <c r="AM42" s="2" t="inlineStr">
        <is>
          <t>3|
3</t>
        </is>
      </c>
      <c r="AN42" s="2" t="inlineStr">
        <is>
          <t xml:space="preserve">|
</t>
        </is>
      </c>
      <c r="AO42" t="inlineStr">
        <is>
          <t>Euroopan ulkopuoliset maat ja alueet, jotka eivät ole itsenäisiä ja joilla on erityiset
suhteet Tanskaan, Ranskaan tai Alankomaihin</t>
        </is>
      </c>
      <c r="AP42" s="2" t="inlineStr">
        <is>
          <t>pays et territoires d'outre-mer|
PTOM</t>
        </is>
      </c>
      <c r="AQ42" s="2" t="inlineStr">
        <is>
          <t>4|
3</t>
        </is>
      </c>
      <c r="AR42" s="2" t="inlineStr">
        <is>
          <t xml:space="preserve">|
</t>
        </is>
      </c>
      <c r="AS42" t="inlineStr">
        <is>
          <t>pays et territoires qui ont des relations particulières avec trois États membres de l'UE (Danemark, France, Pays-Bas) mais qui ne font pas partie du territoire de l'UE et auxquels s'appliquent la quatrième partie du Traité sur le fonctionnement de l'UE (articles 198 à 204)</t>
        </is>
      </c>
      <c r="AT42" s="2" t="inlineStr">
        <is>
          <t>tíortha agus críocha thar lear</t>
        </is>
      </c>
      <c r="AU42" s="2" t="inlineStr">
        <is>
          <t>3</t>
        </is>
      </c>
      <c r="AV42" s="2" t="inlineStr">
        <is>
          <t/>
        </is>
      </c>
      <c r="AW42" t="inlineStr">
        <is>
          <t/>
        </is>
      </c>
      <c r="AX42" s="2" t="inlineStr">
        <is>
          <t>prekomorske zemlje i područja</t>
        </is>
      </c>
      <c r="AY42" s="2" t="inlineStr">
        <is>
          <t>3</t>
        </is>
      </c>
      <c r="AZ42" s="2" t="inlineStr">
        <is>
          <t/>
        </is>
      </c>
      <c r="BA42" t="inlineStr">
        <is>
          <t>posebna područja nekoliko zemalja članica Europske Unije, koja iz povijesnih, zemljopisnih, ili političkih razloga, uživaju poseban status unutar ili izvan Europske Unije</t>
        </is>
      </c>
      <c r="BB42" s="2" t="inlineStr">
        <is>
          <t>tengerentúli országok és területek|
TOT-ok</t>
        </is>
      </c>
      <c r="BC42" s="2" t="inlineStr">
        <is>
          <t>4|
4</t>
        </is>
      </c>
      <c r="BD42" s="2" t="inlineStr">
        <is>
          <t xml:space="preserve">|
</t>
        </is>
      </c>
      <c r="BE42" t="inlineStr">
        <is>
          <t>az EU területén kívül elhelyezkedő azon országok és területek, amelyek három uniós tagállam (Dánia, Franciaország, Hollandia) valamelyikétől különböző mértékben függenek, ám nem részei az Unió egységes piacának</t>
        </is>
      </c>
      <c r="BF42" s="2" t="inlineStr">
        <is>
          <t>paesi e territori d'oltremare|
PTOM</t>
        </is>
      </c>
      <c r="BG42" s="2" t="inlineStr">
        <is>
          <t>3|
3</t>
        </is>
      </c>
      <c r="BH42" s="2" t="inlineStr">
        <is>
          <t xml:space="preserve">|
</t>
        </is>
      </c>
      <c r="BI42" t="inlineStr">
        <is>
          <t>paesi e i territori che mantengono relazioni particolari con tre paesi dell'UE (Danimarca, Francia e Paesi Bassi), ma che non fanno parte del territorio dell'UE e ai quali si applicano le disposizioni della parte quarta del trattato sul funzionamento dell'Unione europea (articoli da 198 a 204)</t>
        </is>
      </c>
      <c r="BJ42" s="2" t="inlineStr">
        <is>
          <t>užjūrio šalys ir teritorijos|
UŠT</t>
        </is>
      </c>
      <c r="BK42" s="2" t="inlineStr">
        <is>
          <t>3|
3</t>
        </is>
      </c>
      <c r="BL42" s="2" t="inlineStr">
        <is>
          <t xml:space="preserve">|
</t>
        </is>
      </c>
      <c r="BM42" t="inlineStr">
        <is>
          <t>Europos bendrijos steigimo sutarties II priede išvardytos šalys ir teritorijos</t>
        </is>
      </c>
      <c r="BN42" s="2" t="inlineStr">
        <is>
          <t>aizjūras zemes un teritorijas|
AZT</t>
        </is>
      </c>
      <c r="BO42" s="2" t="inlineStr">
        <is>
          <t>4|
3</t>
        </is>
      </c>
      <c r="BP42" s="2" t="inlineStr">
        <is>
          <t xml:space="preserve">|
</t>
        </is>
      </c>
      <c r="BQ42" t="inlineStr">
        <is>
          <t/>
        </is>
      </c>
      <c r="BR42" s="2" t="inlineStr">
        <is>
          <t>pajjiżi u territorji ekstra-Ewropej|
PTEE</t>
        </is>
      </c>
      <c r="BS42" s="2" t="inlineStr">
        <is>
          <t>3|
3</t>
        </is>
      </c>
      <c r="BT42" s="2" t="inlineStr">
        <is>
          <t xml:space="preserve">|
</t>
        </is>
      </c>
      <c r="BU42" t="inlineStr">
        <is>
          <t>pajjiżi u territorji li għandhom rabtiet speċjali ma' tliet Stati Membri tal-UE, jiġifieri d-Danimarka, Franza u l-Olanda, li la huma parti mit-territorju tal-UE u lanqas mis-suq uniku tal-UE u li għalihom tapplika r-Raba' Parti tal-&lt;a href="https://eur-lex.europa.eu/legal-content/MT/TXT/?uri=CELEX:12012E/TXT" target="_blank"&gt;Verżjoni konsolidata tat-Trattat dwar il-Funzjonament ta' l-Unjoni Ewropea&lt;/a&gt;</t>
        </is>
      </c>
      <c r="BV42" s="2" t="inlineStr">
        <is>
          <t>landen en gebieden overzee|
LGO</t>
        </is>
      </c>
      <c r="BW42" s="2" t="inlineStr">
        <is>
          <t>3|
3</t>
        </is>
      </c>
      <c r="BX42" s="2" t="inlineStr">
        <is>
          <t xml:space="preserve">|
</t>
        </is>
      </c>
      <c r="BY42" t="inlineStr">
        <is>
          <t>bestuurlijke
eenheden die constitutionele betrekkingen hebben met Denemarken, Frankrijk en
Nederland en bijgevolg banden hebben met de Europese Unie, maar geen
deel uitmaken van het grondgebied van de EU, noch van diens interne markt</t>
        </is>
      </c>
      <c r="BZ42" s="2" t="inlineStr">
        <is>
          <t>kraje i terytoria zamorskie|
KTZ</t>
        </is>
      </c>
      <c r="CA42" s="2" t="inlineStr">
        <is>
          <t>3|
3</t>
        </is>
      </c>
      <c r="CB42" s="2" t="inlineStr">
        <is>
          <t xml:space="preserve">|
</t>
        </is>
      </c>
      <c r="CC42" t="inlineStr">
        <is>
          <t>kraje i terytoria, z którymi Dania, Francja, Niderlandy i Zjednoczone Królestwo utrzymują szczególne więzi</t>
        </is>
      </c>
      <c r="CD42" s="2" t="inlineStr">
        <is>
          <t>países e territórios ultramarinos|
PTU</t>
        </is>
      </c>
      <c r="CE42" s="2" t="inlineStr">
        <is>
          <t>3|
4</t>
        </is>
      </c>
      <c r="CF42" s="2" t="inlineStr">
        <is>
          <t xml:space="preserve">|
</t>
        </is>
      </c>
      <c r="CG42" t="inlineStr">
        <is>
          <t>Países e territórios não europeus que mantêm relações especiais com Estados-Membros da UE.</t>
        </is>
      </c>
      <c r="CH42" s="2" t="inlineStr">
        <is>
          <t>țări și teritorii de peste mări|
TTPM</t>
        </is>
      </c>
      <c r="CI42" s="2" t="inlineStr">
        <is>
          <t>4|
3</t>
        </is>
      </c>
      <c r="CJ42" s="2" t="inlineStr">
        <is>
          <t xml:space="preserve">|
</t>
        </is>
      </c>
      <c r="CK42" t="inlineStr">
        <is>
          <t>țări și teritorii neeuropene care întrețin relații speciale cu Danemarca, Franța și Țările de jos și pe care statele membre au convenit să le asocieze la Uniune</t>
        </is>
      </c>
      <c r="CL42" s="2" t="inlineStr">
        <is>
          <t>zámorské krajiny a územia|
ZKÚ</t>
        </is>
      </c>
      <c r="CM42" s="2" t="inlineStr">
        <is>
          <t>3|
3</t>
        </is>
      </c>
      <c r="CN42" s="2" t="inlineStr">
        <is>
          <t xml:space="preserve">|
</t>
        </is>
      </c>
      <c r="CO42" t="inlineStr">
        <is>
          <t/>
        </is>
      </c>
      <c r="CP42" s="2" t="inlineStr">
        <is>
          <t>čezmorske države in ozemlja</t>
        </is>
      </c>
      <c r="CQ42" s="2" t="inlineStr">
        <is>
          <t>3</t>
        </is>
      </c>
      <c r="CR42" s="2" t="inlineStr">
        <is>
          <t/>
        </is>
      </c>
      <c r="CS42" t="inlineStr">
        <is>
          <t/>
        </is>
      </c>
      <c r="CT42" s="2" t="inlineStr">
        <is>
          <t>utomeuropeiska länder och territorier|
ULT</t>
        </is>
      </c>
      <c r="CU42" s="2" t="inlineStr">
        <is>
          <t>3|
3</t>
        </is>
      </c>
      <c r="CV42" s="2" t="inlineStr">
        <is>
          <t xml:space="preserve">|
</t>
        </is>
      </c>
      <c r="CW42" t="inlineStr">
        <is>
          <t>länder och territorier som upprätthåller särskilda förbindelser med tre av Europeiska unionens medlemsstater (Danmark, Frankrike och Nederländerna), som inte ingår i EU:s territorium eller den inre marknaden men som omfattas av fjärde delen i fördraget om Europeiska unionens funktionssätt (artiklarna 198-204)</t>
        </is>
      </c>
    </row>
    <row r="43">
      <c r="A43" s="1" t="str">
        <f>HYPERLINK("https://iate.europa.eu/entry/result/755195/all", "755195")</f>
        <v>755195</v>
      </c>
      <c r="B43" t="inlineStr">
        <is>
          <t>EUROPEAN UNION;PRODUCTION, TECHNOLOGY AND RESEARCH</t>
        </is>
      </c>
      <c r="C43" t="inlineStr">
        <is>
          <t>EUROPEAN UNION|European construction|EU relations;PRODUCTION, TECHNOLOGY AND RESEARCH|research and intellectual property|research</t>
        </is>
      </c>
      <c r="D43" t="inlineStr">
        <is>
          <t>yes</t>
        </is>
      </c>
      <c r="E43" t="inlineStr">
        <is>
          <t/>
        </is>
      </c>
      <c r="F43" s="2" t="inlineStr">
        <is>
          <t>покана за представяне на предложения|
конкурс</t>
        </is>
      </c>
      <c r="G43" s="2" t="inlineStr">
        <is>
          <t>3|
3</t>
        </is>
      </c>
      <c r="H43" s="2" t="inlineStr">
        <is>
          <t xml:space="preserve">|
</t>
        </is>
      </c>
      <c r="I43" t="inlineStr">
        <is>
          <t/>
        </is>
      </c>
      <c r="J43" s="2" t="inlineStr">
        <is>
          <t>výzva k podávání návrhů|
výzva</t>
        </is>
      </c>
      <c r="K43" s="2" t="inlineStr">
        <is>
          <t>3|
3</t>
        </is>
      </c>
      <c r="L43" s="2" t="inlineStr">
        <is>
          <t xml:space="preserve">|
</t>
        </is>
      </c>
      <c r="M43" t="inlineStr">
        <is>
          <t>výzva, na jejímž základě mohou žadatelé podávat návrhy projektů za účelem získání finančních prostředků na tyto projekty</t>
        </is>
      </c>
      <c r="N43" s="2" t="inlineStr">
        <is>
          <t>indkaldelse af forslag|
forslagsindkaldelse</t>
        </is>
      </c>
      <c r="O43" s="2" t="inlineStr">
        <is>
          <t>3|
3</t>
        </is>
      </c>
      <c r="P43" s="2" t="inlineStr">
        <is>
          <t xml:space="preserve">|
</t>
        </is>
      </c>
      <c r="Q43" t="inlineStr">
        <is>
          <t>CONTEXT: I forb. med indkaldelse af forslag til projekter, der kan tildeles støtte under bl.a. programmer for forskning og teknologisk udvikling.</t>
        </is>
      </c>
      <c r="R43" s="2" t="inlineStr">
        <is>
          <t>Aufforderung zur Einreichung von Vorschlägen</t>
        </is>
      </c>
      <c r="S43" s="2" t="inlineStr">
        <is>
          <t>3</t>
        </is>
      </c>
      <c r="T43" s="2" t="inlineStr">
        <is>
          <t/>
        </is>
      </c>
      <c r="U43" t="inlineStr">
        <is>
          <t>öffentliche Ankündigung einer nationalen oder internationalen Einrichtung (z.B. der Kommission oder der VN), nach der sich Bewerber um Finanzhilfen bzw. um Liefer- oder Dienstleistungsaufträge bewerben können und die genaue Angaben über die von den Bewerbern zu erfüllenden Bedingungen enthält</t>
        </is>
      </c>
      <c r="V43" s="2" t="inlineStr">
        <is>
          <t>πρόσκληση υποβολής προτάσεων</t>
        </is>
      </c>
      <c r="W43" s="2" t="inlineStr">
        <is>
          <t>4</t>
        </is>
      </c>
      <c r="X43" s="2" t="inlineStr">
        <is>
          <t/>
        </is>
      </c>
      <c r="Y43" t="inlineStr">
        <is>
          <t/>
        </is>
      </c>
      <c r="Z43" s="2" t="inlineStr">
        <is>
          <t>call for proposals|
call</t>
        </is>
      </c>
      <c r="AA43" s="2" t="inlineStr">
        <is>
          <t>3|
2</t>
        </is>
      </c>
      <c r="AB43" s="2" t="inlineStr">
        <is>
          <t xml:space="preserve">|
</t>
        </is>
      </c>
      <c r="AC43" t="inlineStr">
        <is>
          <t>a request for submission of proposals whereby a national or international entity announces to the public its intention to provide, under the conditions established in the relevant documentation of the request, financial contributions to projects submitted to it within a given deadline, in order to achieve clearly defined objectives</t>
        </is>
      </c>
      <c r="AD43" s="2" t="inlineStr">
        <is>
          <t>convocatoria de propuestas|
invitación a presentar propuestas</t>
        </is>
      </c>
      <c r="AE43" s="2" t="inlineStr">
        <is>
          <t>3|
3</t>
        </is>
      </c>
      <c r="AF43" s="2" t="inlineStr">
        <is>
          <t xml:space="preserve">|
</t>
        </is>
      </c>
      <c r="AG43" t="inlineStr">
        <is>
          <t>anuncio mediante el cual un organismo nacional o internacional invita al público a presentar proyectos, dentro de un plazo determinado y con arreglo a unos criterios previamente definidos, con el fin de optar a una subvención.</t>
        </is>
      </c>
      <c r="AH43" s="2" t="inlineStr">
        <is>
          <t>konkursikutse|
projektikonkurss|
taotlusvoor</t>
        </is>
      </c>
      <c r="AI43" s="2" t="inlineStr">
        <is>
          <t>3|
3|
3</t>
        </is>
      </c>
      <c r="AJ43" s="2" t="inlineStr">
        <is>
          <t xml:space="preserve">|
|
</t>
        </is>
      </c>
      <c r="AK43" t="inlineStr">
        <is>
          <t/>
        </is>
      </c>
      <c r="AL43" s="2" t="inlineStr">
        <is>
          <t>ehdotuspyyntö</t>
        </is>
      </c>
      <c r="AM43" s="2" t="inlineStr">
        <is>
          <t>3</t>
        </is>
      </c>
      <c r="AN43" s="2" t="inlineStr">
        <is>
          <t/>
        </is>
      </c>
      <c r="AO43" t="inlineStr">
        <is>
          <t>kansallisen tai kansainvälisen tahon julkaisema ilmoitus, jossa pyydetään toimittamaan tiettyyn määräaikaan mennessä rahoitushakemuksia tietyn alan ja tietyt tavoitteet täyttäville hankkeille</t>
        </is>
      </c>
      <c r="AP43" s="2" t="inlineStr">
        <is>
          <t>appel à propositions|
appel aux candidatures</t>
        </is>
      </c>
      <c r="AQ43" s="2" t="inlineStr">
        <is>
          <t>3|
3</t>
        </is>
      </c>
      <c r="AR43" s="2" t="inlineStr">
        <is>
          <t xml:space="preserve">|
</t>
        </is>
      </c>
      <c r="AS43" t="inlineStr">
        <is>
          <t>appel visant à recevoir des dossiers de candidature dans le cadre d'offres de financement émises par des entités nationales ou internationales (par exemple Commission, ONU, mais aussi Conseils régionaux, etc.) pour des actions dont les priorités sont clairement définies</t>
        </is>
      </c>
      <c r="AT43" s="2" t="inlineStr">
        <is>
          <t>glao ar thograí</t>
        </is>
      </c>
      <c r="AU43" s="2" t="inlineStr">
        <is>
          <t>3</t>
        </is>
      </c>
      <c r="AV43" s="2" t="inlineStr">
        <is>
          <t/>
        </is>
      </c>
      <c r="AW43" t="inlineStr">
        <is>
          <t/>
        </is>
      </c>
      <c r="AX43" s="2" t="inlineStr">
        <is>
          <t>poziv na dostavu prijedloga|
poziv na podnošenje prijedloga|
natječaj</t>
        </is>
      </c>
      <c r="AY43" s="2" t="inlineStr">
        <is>
          <t>3|
3|
2</t>
        </is>
      </c>
      <c r="AZ43" s="2" t="inlineStr">
        <is>
          <t xml:space="preserve">|
|
</t>
        </is>
      </c>
      <c r="BA43" t="inlineStr">
        <is>
          <t/>
        </is>
      </c>
      <c r="BB43" s="2" t="inlineStr">
        <is>
          <t>pályázati felhívás</t>
        </is>
      </c>
      <c r="BC43" s="2" t="inlineStr">
        <is>
          <t>4</t>
        </is>
      </c>
      <c r="BD43" s="2" t="inlineStr">
        <is>
          <t/>
        </is>
      </c>
      <c r="BE43" t="inlineStr">
        <is>
          <t>nemzeti vagy nemzetközi szerv által valamely egyedileg meghatározott gazdasági, társadalmi vagy egyéb közérdekű hatás elérését célzó támogatási program végrehajtása érdekében megjelentetett felhívás a támogatási programban való részvételre, mely a hozzá tartozó útmutatóval együttesen tartalmazza a pályázáshoz szükséges összes feltételt</t>
        </is>
      </c>
      <c r="BF43" s="2" t="inlineStr">
        <is>
          <t>invito a presentare proposte</t>
        </is>
      </c>
      <c r="BG43" s="2" t="inlineStr">
        <is>
          <t>3</t>
        </is>
      </c>
      <c r="BH43" s="2" t="inlineStr">
        <is>
          <t/>
        </is>
      </c>
      <c r="BI43" t="inlineStr">
        <is>
          <t>nel settore delle sovvenzioni, bando, pubblicato sulla Gazzetta Ufficiale dell'Unione Europea, mediante il quale l'Unione europea invita a presentare proposte di azioni da cofinanziare o, in pochi e rari casi, da finanziare al 100%</t>
        </is>
      </c>
      <c r="BJ43" s="2" t="inlineStr">
        <is>
          <t>kvietimas teikti pasiūlymus</t>
        </is>
      </c>
      <c r="BK43" s="2" t="inlineStr">
        <is>
          <t>3</t>
        </is>
      </c>
      <c r="BL43" s="2" t="inlineStr">
        <is>
          <t/>
        </is>
      </c>
      <c r="BM43" t="inlineStr">
        <is>
          <t/>
        </is>
      </c>
      <c r="BN43" s="2" t="inlineStr">
        <is>
          <t>uzaicinājums iesniegt priekšlikumus</t>
        </is>
      </c>
      <c r="BO43" s="2" t="inlineStr">
        <is>
          <t>3</t>
        </is>
      </c>
      <c r="BP43" s="2" t="inlineStr">
        <is>
          <t/>
        </is>
      </c>
      <c r="BQ43" t="inlineStr">
        <is>
          <t/>
        </is>
      </c>
      <c r="BR43" s="2" t="inlineStr">
        <is>
          <t>sejħa għal proposti</t>
        </is>
      </c>
      <c r="BS43" s="2" t="inlineStr">
        <is>
          <t>3</t>
        </is>
      </c>
      <c r="BT43" s="2" t="inlineStr">
        <is>
          <t/>
        </is>
      </c>
      <c r="BU43" t="inlineStr">
        <is>
          <t>talba biex jitressqu proposti li permezz tagħha entità nazzjonali jew internazzjonali tavża lill-pubbliku bil-ħsieb tagħha li tipprovdi, bil-kondizzjonijiet stabbiliti fid-dokumentazzjoni rilevanti tat-talba, kontribuzzjonijiet finanzjarji għall-proġetti ppreżentati lilha fi skadenza ta' żmien partikolari, sabiex jintlaħqu objettivi definiti b'mod ċar</t>
        </is>
      </c>
      <c r="BV43" s="2" t="inlineStr">
        <is>
          <t>oproep tot het indienen van voorstellen|
uitnodiging tot het indienen van voorstellen</t>
        </is>
      </c>
      <c r="BW43" s="2" t="inlineStr">
        <is>
          <t>3|
2</t>
        </is>
      </c>
      <c r="BX43" s="2" t="inlineStr">
        <is>
          <t xml:space="preserve">|
</t>
        </is>
      </c>
      <c r="BY43" t="inlineStr">
        <is>
          <t>proces waarbij inschrijvers op basis van concurrentie worden geselecteerd voor het uitvoeren van projecten die door de EU worden medegefinancierd door middel van subsidies</t>
        </is>
      </c>
      <c r="BZ43" s="2" t="inlineStr">
        <is>
          <t>zaproszenie do składania wniosków</t>
        </is>
      </c>
      <c r="CA43" s="2" t="inlineStr">
        <is>
          <t>3</t>
        </is>
      </c>
      <c r="CB43" s="2" t="inlineStr">
        <is>
          <t/>
        </is>
      </c>
      <c r="CC43" t="inlineStr">
        <is>
          <t>wezwanie skierowane do jednostek badawczych, aby ubiegały się o fundusze, które będą przeznaczone na realizację projektów w określonych dziedzinach finansowanych z budżetu UE</t>
        </is>
      </c>
      <c r="CD43" s="2" t="inlineStr">
        <is>
          <t>convite para apresentação de propostas|
convite à apresentação de propostas</t>
        </is>
      </c>
      <c r="CE43" s="2" t="inlineStr">
        <is>
          <t>1|
3</t>
        </is>
      </c>
      <c r="CF43" s="2" t="inlineStr">
        <is>
          <t xml:space="preserve">|
</t>
        </is>
      </c>
      <c r="CG43" t="inlineStr">
        <is>
          <t/>
        </is>
      </c>
      <c r="CH43" s="2" t="inlineStr">
        <is>
          <t>cerere de propuneri</t>
        </is>
      </c>
      <c r="CI43" s="2" t="inlineStr">
        <is>
          <t>3</t>
        </is>
      </c>
      <c r="CJ43" s="2" t="inlineStr">
        <is>
          <t/>
        </is>
      </c>
      <c r="CK43" t="inlineStr">
        <is>
          <t/>
        </is>
      </c>
      <c r="CL43" s="2" t="inlineStr">
        <is>
          <t>výzva na predkladanie návrhov</t>
        </is>
      </c>
      <c r="CM43" s="2" t="inlineStr">
        <is>
          <t>3</t>
        </is>
      </c>
      <c r="CN43" s="2" t="inlineStr">
        <is>
          <t/>
        </is>
      </c>
      <c r="CO43" t="inlineStr">
        <is>
          <t/>
        </is>
      </c>
      <c r="CP43" s="2" t="inlineStr">
        <is>
          <t>razpis za zbiranje predlogov</t>
        </is>
      </c>
      <c r="CQ43" s="2" t="inlineStr">
        <is>
          <t>3</t>
        </is>
      </c>
      <c r="CR43" s="2" t="inlineStr">
        <is>
          <t/>
        </is>
      </c>
      <c r="CS43" t="inlineStr">
        <is>
          <t/>
        </is>
      </c>
      <c r="CT43" s="2" t="inlineStr">
        <is>
          <t>inbjudan att lämna förslag|
förslagsinfordran|
inbjudan att lämna projektförslag|
ansökningsomgång|
meddelande om ansökningsomgång</t>
        </is>
      </c>
      <c r="CU43" s="2" t="inlineStr">
        <is>
          <t>3|
3|
2|
2|
2</t>
        </is>
      </c>
      <c r="CV43" s="2" t="inlineStr">
        <is>
          <t xml:space="preserve">|
|
|
|
</t>
        </is>
      </c>
      <c r="CW43" t="inlineStr">
        <is>
          <t/>
        </is>
      </c>
    </row>
    <row r="44">
      <c r="A44" s="1" t="str">
        <f>HYPERLINK("https://iate.europa.eu/entry/result/772609/all", "772609")</f>
        <v>772609</v>
      </c>
      <c r="B44" t="inlineStr">
        <is>
          <t>TRADE</t>
        </is>
      </c>
      <c r="C44" t="inlineStr">
        <is>
          <t>TRADE|trade policy|public contract</t>
        </is>
      </c>
      <c r="D44" t="inlineStr">
        <is>
          <t>yes</t>
        </is>
      </c>
      <c r="E44" t="inlineStr">
        <is>
          <t/>
        </is>
      </c>
      <c r="F44" s="2" t="inlineStr">
        <is>
          <t>покана за представяне на оферти</t>
        </is>
      </c>
      <c r="G44" s="2" t="inlineStr">
        <is>
          <t>3</t>
        </is>
      </c>
      <c r="H44" s="2" t="inlineStr">
        <is>
          <t/>
        </is>
      </c>
      <c r="I44" t="inlineStr">
        <is>
          <t>при ограничени процедури възлагащите органи едновременно и в писмен вид канят избраните кандидати да представят своите оферти</t>
        </is>
      </c>
      <c r="J44" s="2" t="inlineStr">
        <is>
          <t>výzva k podání nabídky</t>
        </is>
      </c>
      <c r="K44" s="2" t="inlineStr">
        <is>
          <t>3</t>
        </is>
      </c>
      <c r="L44" s="2" t="inlineStr">
        <is>
          <t/>
        </is>
      </c>
      <c r="M44" t="inlineStr">
        <is>
          <t/>
        </is>
      </c>
      <c r="N44" s="2" t="inlineStr">
        <is>
          <t>opfordring til at afgive tilbud|
opfordring til at afgive bud</t>
        </is>
      </c>
      <c r="O44" s="2" t="inlineStr">
        <is>
          <t>4|
4</t>
        </is>
      </c>
      <c r="P44" s="2" t="inlineStr">
        <is>
          <t xml:space="preserve">|
</t>
        </is>
      </c>
      <c r="Q44" t="inlineStr">
        <is>
          <t>En skriftlig opfordring, der sendes samtidigt til de udvalgte ansøgere, til at afgive tilbud.</t>
        </is>
      </c>
      <c r="R44" s="2" t="inlineStr">
        <is>
          <t>Aufforderung zur Angebotsabgabe|
Aufforderung zur Abgabe von Angeboten</t>
        </is>
      </c>
      <c r="S44" s="2" t="inlineStr">
        <is>
          <t>3|
3</t>
        </is>
      </c>
      <c r="T44" s="2" t="inlineStr">
        <is>
          <t xml:space="preserve">|
</t>
        </is>
      </c>
      <c r="U44" t="inlineStr">
        <is>
          <t/>
        </is>
      </c>
      <c r="V44" s="2" t="inlineStr">
        <is>
          <t>πρόσκληση υποβολής προσφορών</t>
        </is>
      </c>
      <c r="W44" s="2" t="inlineStr">
        <is>
          <t>4</t>
        </is>
      </c>
      <c r="X44" s="2" t="inlineStr">
        <is>
          <t/>
        </is>
      </c>
      <c r="Y44" t="inlineStr">
        <is>
          <t/>
        </is>
      </c>
      <c r="Z44" s="2" t="inlineStr">
        <is>
          <t>invitation to submit a tender|
invitation to tender</t>
        </is>
      </c>
      <c r="AA44" s="2" t="inlineStr">
        <is>
          <t>4|
4</t>
        </is>
      </c>
      <c r="AB44" s="2" t="inlineStr">
        <is>
          <t xml:space="preserve">|
</t>
        </is>
      </c>
      <c r="AC44" t="inlineStr">
        <is>
          <t>written invitation sent simultaneously to selected candidates in restricted procurement procedures, competitive dialogue procedures and innovation partnerships, through which they are invited to submit a tender</t>
        </is>
      </c>
      <c r="AD44" s="2" t="inlineStr">
        <is>
          <t>invitación a presentar ofertas</t>
        </is>
      </c>
      <c r="AE44" s="2" t="inlineStr">
        <is>
          <t>3</t>
        </is>
      </c>
      <c r="AF44" s="2" t="inlineStr">
        <is>
          <t/>
        </is>
      </c>
      <c r="AG44" t="inlineStr">
        <is>
          <t>En los&lt;a href="https://iate.europa.eu/entry/result/852563/es" target="_blank"&gt; procedimientos restringidos&lt;/a&gt;,, en los procedimientos de &lt;a href="https://iate.europa.eu/entry/result/927801/es" target="_blank"&gt;diálogo competitivo&lt;/a&gt;, en las &lt;a href="https://iate.europa.eu/entry/result/3545032/es" target="_blank"&gt;asociaciones para la innovación&lt;/a&gt; y en los &lt;a href="https://iate.europa.eu/entry/result/3540772/es" target="_blank"&gt;procedimientos de licitación con negociación&lt;/a&gt;, documento escrito que los &lt;a href="https://iate.europa.eu/entry/result/767662/es" target="_blank"&gt;poderes adjudicadores&lt;/a&gt; envían simultáneamente a los candidatos seleccionados para invitarles a presentar sus &lt;a href="https://iate.europa.eu/entry/result/768680/es" target="_blank"&gt;ofertas&lt;/a&gt;, o, en el caso del diálogo competitivo, a participar en el diálogo.</t>
        </is>
      </c>
      <c r="AH44" s="2" t="inlineStr">
        <is>
          <t>pakkumuse esitamise ettepanek|
pakkumiskutse</t>
        </is>
      </c>
      <c r="AI44" s="2" t="inlineStr">
        <is>
          <t>3|
3</t>
        </is>
      </c>
      <c r="AJ44" s="2" t="inlineStr">
        <is>
          <t xml:space="preserve">preferred|
</t>
        </is>
      </c>
      <c r="AK44" t="inlineStr">
        <is>
          <t/>
        </is>
      </c>
      <c r="AL44" s="2" t="inlineStr">
        <is>
          <t>tarjouspyyntö</t>
        </is>
      </c>
      <c r="AM44" s="2" t="inlineStr">
        <is>
          <t>3</t>
        </is>
      </c>
      <c r="AN44" s="2" t="inlineStr">
        <is>
          <t/>
        </is>
      </c>
      <c r="AO44" t="inlineStr">
        <is>
          <t>"Ostajan laatima asiakirja, jossa määritellään hankinnan kohde ja sisältö, annetaan tarjouksen laatimista koskevat ohjeet sekä määritetään tarjoajan kyvykkyyttä koskevat vähimmäisvaatimukset, hankittavaa tuotetta koskevat vaatimukset, hankinnan valinta- ja vertailuperusteet sekä muut hankintaa koskevat ehdot. Tarjouspyyntö on hankintaprosessin tärkein asiakirja."</t>
        </is>
      </c>
      <c r="AP44" s="2" t="inlineStr">
        <is>
          <t>invitation à présenter une offre|
invitation à soumissionner</t>
        </is>
      </c>
      <c r="AQ44" s="2" t="inlineStr">
        <is>
          <t>3|
3</t>
        </is>
      </c>
      <c r="AR44" s="2" t="inlineStr">
        <is>
          <t xml:space="preserve">|
</t>
        </is>
      </c>
      <c r="AS44" t="inlineStr">
        <is>
          <t>dans les procédures restreintes, les dialogues compétitifs, les partenariats d'innovation et les procédures concurrentielles avec négociation, document écrit que les pouvoirs adjudicateurs envoient simultanément aux candidats retenus pour les inviter à présenter leurs offres ou, dans le cas du dialogue compétitif, à participer au dialogue</t>
        </is>
      </c>
      <c r="AT44" s="2" t="inlineStr">
        <is>
          <t>cuireadh chun tairisceana</t>
        </is>
      </c>
      <c r="AU44" s="2" t="inlineStr">
        <is>
          <t>3</t>
        </is>
      </c>
      <c r="AV44" s="2" t="inlineStr">
        <is>
          <t/>
        </is>
      </c>
      <c r="AW44" t="inlineStr">
        <is>
          <t/>
        </is>
      </c>
      <c r="AX44" s="2" t="inlineStr">
        <is>
          <t>poziv na dostavu ponuda|
poziv za sudjelovanje u natječaju</t>
        </is>
      </c>
      <c r="AY44" s="2" t="inlineStr">
        <is>
          <t>4|
4</t>
        </is>
      </c>
      <c r="AZ44" s="2" t="inlineStr">
        <is>
          <t xml:space="preserve">|
</t>
        </is>
      </c>
      <c r="BA44" t="inlineStr">
        <is>
          <t/>
        </is>
      </c>
      <c r="BB44" s="2" t="inlineStr">
        <is>
          <t>ajánlattételi felhívás</t>
        </is>
      </c>
      <c r="BC44" s="2" t="inlineStr">
        <is>
          <t>3</t>
        </is>
      </c>
      <c r="BD44" s="2" t="inlineStr">
        <is>
          <t/>
        </is>
      </c>
      <c r="BE44" t="inlineStr">
        <is>
          <t>a meghívásos és a tárgyalásos eljárás során, valamint a versenypárbeszéd és az innovációs partnerség keretében a kiválasztott jelentkezőknek az ajánlatkérő szerv által egyidejűleg, írásban küldött felhívás ajánlattételre, vagy versenypárbeszéd esetében a párbeszédben való részvételre</t>
        </is>
      </c>
      <c r="BF44" s="2" t="inlineStr">
        <is>
          <t>invito a presentare un'offerta</t>
        </is>
      </c>
      <c r="BG44" s="2" t="inlineStr">
        <is>
          <t>2</t>
        </is>
      </c>
      <c r="BH44" s="2" t="inlineStr">
        <is>
          <t/>
        </is>
      </c>
      <c r="BI44" t="inlineStr">
        <is>
          <t>Atto con cui le amministrazioni aggiudicatrici invitano i candidati selezionati a presentare le rispettive offerte nell'ambito di una procedura d'appalto.</t>
        </is>
      </c>
      <c r="BJ44" s="2" t="inlineStr">
        <is>
          <t>kvietimas pateikti pasiūlymus</t>
        </is>
      </c>
      <c r="BK44" s="2" t="inlineStr">
        <is>
          <t>3</t>
        </is>
      </c>
      <c r="BL44" s="2" t="inlineStr">
        <is>
          <t/>
        </is>
      </c>
      <c r="BM44" t="inlineStr">
        <is>
          <t>rengiant ribotus konkursus, konkurencinio dialogo procedūras, inovacijų partnerystės ir konkurso procedūras su derybomis, perkančiosios organizacijos vienu metu raštu pateikiamas kvietimas atrinktiems kandidatams pateikti pasiūlymus; taikant konkurencinį dialogą – dalyvauti dialoge</t>
        </is>
      </c>
      <c r="BN44" s="2" t="inlineStr">
        <is>
          <t>uzaicinājums iesniegt piedāvājumu</t>
        </is>
      </c>
      <c r="BO44" s="2" t="inlineStr">
        <is>
          <t>3</t>
        </is>
      </c>
      <c r="BP44" s="2" t="inlineStr">
        <is>
          <t/>
        </is>
      </c>
      <c r="BQ44" t="inlineStr">
        <is>
          <t>Slēgtā konkursā un konkursa dialogā pasūtītāja atlasītajiem kandidātiem vienlaicīgi nosūtīts rakstveida uzaicinājums iesniegt piedāvājumu.</t>
        </is>
      </c>
      <c r="BR44" s="2" t="inlineStr">
        <is>
          <t>stedina għall-preżentazzjoni tal-offerti</t>
        </is>
      </c>
      <c r="BS44" s="2" t="inlineStr">
        <is>
          <t>3</t>
        </is>
      </c>
      <c r="BT44" s="2" t="inlineStr">
        <is>
          <t/>
        </is>
      </c>
      <c r="BU44" t="inlineStr">
        <is>
          <t>fi proċeduri ristretti relatati mal-akkwist, stedina bil-miktub mibgħuta simultanjament lil diversi kandidati magħżula biex jippreżentaw offerta</t>
        </is>
      </c>
      <c r="BV44" s="2" t="inlineStr">
        <is>
          <t>uitnodiging tot inschrijving</t>
        </is>
      </c>
      <c r="BW44" s="2" t="inlineStr">
        <is>
          <t>3</t>
        </is>
      </c>
      <c r="BX44" s="2" t="inlineStr">
        <is>
          <t/>
        </is>
      </c>
      <c r="BY44" t="inlineStr">
        <is>
          <t/>
        </is>
      </c>
      <c r="BZ44" s="2" t="inlineStr">
        <is>
          <t>zaproszenie do składania ofert</t>
        </is>
      </c>
      <c r="CA44" s="2" t="inlineStr">
        <is>
          <t>3</t>
        </is>
      </c>
      <c r="CB44" s="2" t="inlineStr">
        <is>
          <t/>
        </is>
      </c>
      <c r="CC44" t="inlineStr">
        <is>
          <t>pisemne zaproszenie, które w ramach procedur ograniczonych [ &lt;a href="/entry/result/852563/all" id="ENTRY_TO_ENTRY_CONVERTER" target="_blank"&gt;IATE:852563&lt;/a&gt; ] instytucje zamawiające przekazują równocześnie wybranym kandydatom; zaproszenie zawiera niezbędne informacje związane z zamówieniem</t>
        </is>
      </c>
      <c r="CD44" s="2" t="inlineStr">
        <is>
          <t>convite para apresentação de propostas|
convite à apresentação de propostas</t>
        </is>
      </c>
      <c r="CE44" s="2" t="inlineStr">
        <is>
          <t>3|
3</t>
        </is>
      </c>
      <c r="CF44" s="2" t="inlineStr">
        <is>
          <t xml:space="preserve">|
</t>
        </is>
      </c>
      <c r="CG44" t="inlineStr">
        <is>
          <t>Nos concursos limitados, as entidades adjudicantes convidam, simultaneamente e por escrito, os candidatos selecionados a apresentar propostas.</t>
        </is>
      </c>
      <c r="CH44" s="2" t="inlineStr">
        <is>
          <t>invitație de participare la licitație|
invitație de participare la procedura de ofertare</t>
        </is>
      </c>
      <c r="CI44" s="2" t="inlineStr">
        <is>
          <t>3|
3</t>
        </is>
      </c>
      <c r="CJ44" s="2" t="inlineStr">
        <is>
          <t xml:space="preserve">|
</t>
        </is>
      </c>
      <c r="CK44" t="inlineStr">
        <is>
          <t/>
        </is>
      </c>
      <c r="CL44" s="2" t="inlineStr">
        <is>
          <t>výzva na predkladanie ponúk</t>
        </is>
      </c>
      <c r="CM44" s="2" t="inlineStr">
        <is>
          <t>3</t>
        </is>
      </c>
      <c r="CN44" s="2" t="inlineStr">
        <is>
          <t/>
        </is>
      </c>
      <c r="CO44" t="inlineStr">
        <is>
          <t>písomná výzva, ktorou sa pri užších súťažiach, postupoch súťažného dialógu, inovatívnych partnerstvách a rokovacích konaniach vybraní záujemcovia vyzývajú, aby predložili svoje ponuky</t>
        </is>
      </c>
      <c r="CP44" s="2" t="inlineStr">
        <is>
          <t>povabilo k predložitvi ponudb</t>
        </is>
      </c>
      <c r="CQ44" s="2" t="inlineStr">
        <is>
          <t>3</t>
        </is>
      </c>
      <c r="CR44" s="2" t="inlineStr">
        <is>
          <t/>
        </is>
      </c>
      <c r="CS44" t="inlineStr">
        <is>
          <t/>
        </is>
      </c>
      <c r="CT44" s="2" t="inlineStr">
        <is>
          <t>inbjudan att lämna anbud</t>
        </is>
      </c>
      <c r="CU44" s="2" t="inlineStr">
        <is>
          <t>3</t>
        </is>
      </c>
      <c r="CV44" s="2" t="inlineStr">
        <is>
          <t/>
        </is>
      </c>
      <c r="CW44" t="inlineStr">
        <is>
          <t/>
        </is>
      </c>
    </row>
    <row r="45">
      <c r="A45" s="1" t="str">
        <f>HYPERLINK("https://iate.europa.eu/entry/result/754472/all", "754472")</f>
        <v>754472</v>
      </c>
      <c r="B45" t="inlineStr">
        <is>
          <t>TRADE</t>
        </is>
      </c>
      <c r="C45" t="inlineStr">
        <is>
          <t>TRADE|trade policy|public contract</t>
        </is>
      </c>
      <c r="D45" t="inlineStr">
        <is>
          <t>yes</t>
        </is>
      </c>
      <c r="E45" t="inlineStr">
        <is>
          <t/>
        </is>
      </c>
      <c r="F45" s="2" t="inlineStr">
        <is>
          <t>обявление за обществена поръчка|
обявление за поръчка</t>
        </is>
      </c>
      <c r="G45" s="2" t="inlineStr">
        <is>
          <t>4|
3</t>
        </is>
      </c>
      <c r="H45" s="2" t="inlineStr">
        <is>
          <t xml:space="preserve">|
</t>
        </is>
      </c>
      <c r="I45" t="inlineStr">
        <is>
          <t/>
        </is>
      </c>
      <c r="J45" s="2" t="inlineStr">
        <is>
          <t>oznámení o zahájení zadávacího řízení</t>
        </is>
      </c>
      <c r="K45" s="2" t="inlineStr">
        <is>
          <t>3</t>
        </is>
      </c>
      <c r="L45" s="2" t="inlineStr">
        <is>
          <t/>
        </is>
      </c>
      <c r="M45" t="inlineStr">
        <is>
          <t>oznámení, jehož prostřednictvím veřejný zadavatel sděluje úmysl zadat veřejnou zakázku a které obsahuje informace k zadávacímu řízení</t>
        </is>
      </c>
      <c r="N45" s="2" t="inlineStr">
        <is>
          <t>udbudsbekendtgørelse</t>
        </is>
      </c>
      <c r="O45" s="2" t="inlineStr">
        <is>
          <t>4</t>
        </is>
      </c>
      <c r="P45" s="2" t="inlineStr">
        <is>
          <t/>
        </is>
      </c>
      <c r="Q45" t="inlineStr">
        <is>
          <t>middel til at iværksætte udbud</t>
        </is>
      </c>
      <c r="R45" s="2" t="inlineStr">
        <is>
          <t>Auftragsbekanntmachung|
Bekanntmachung</t>
        </is>
      </c>
      <c r="S45" s="2" t="inlineStr">
        <is>
          <t>3|
3</t>
        </is>
      </c>
      <c r="T45" s="2" t="inlineStr">
        <is>
          <t xml:space="preserve">|
</t>
        </is>
      </c>
      <c r="U45" t="inlineStr">
        <is>
          <t>Information, mit der ein öffentlicher Auftraggeber die interessierten Kreise von seiner Absicht unterrichtet, ein Vergabeverfahren einleiten zu wollen unter Angabe der wesentlichen Merkmale des/der abzuschließenden Auftrags oder Rahmenvereinbarung (z.B. geschätzter Gesamtwert, Datum, Zeit und Ort der Sitzung des Ausschusses für die Öffnung der Angebote, o.ä.)</t>
        </is>
      </c>
      <c r="V45" s="2" t="inlineStr">
        <is>
          <t>προκήρυξη διαγωνισμού</t>
        </is>
      </c>
      <c r="W45" s="2" t="inlineStr">
        <is>
          <t>4</t>
        </is>
      </c>
      <c r="X45" s="2" t="inlineStr">
        <is>
          <t/>
        </is>
      </c>
      <c r="Y45" t="inlineStr">
        <is>
          <t/>
        </is>
      </c>
      <c r="Z45" s="2" t="inlineStr">
        <is>
          <t>contract notice|
tender notice|
notice of invitation to tender|
notice of call for tenders|
notice of call for tender</t>
        </is>
      </c>
      <c r="AA45" s="2" t="inlineStr">
        <is>
          <t>4|
2|
1|
1|
1</t>
        </is>
      </c>
      <c r="AB45" s="2" t="inlineStr">
        <is>
          <t xml:space="preserve">|
obsolete|
|
|
</t>
        </is>
      </c>
      <c r="AC45" t="inlineStr">
        <is>
          <t>individual notice in which contracting authorities or contracting entities call on economic operators to compete for a public contract and set out their needs and requirements and other information depending on the type of procurement procedure</t>
        </is>
      </c>
      <c r="AD45" s="2" t="inlineStr">
        <is>
          <t>anuncio de licitación|
anuncio de contrato</t>
        </is>
      </c>
      <c r="AE45" s="2" t="inlineStr">
        <is>
          <t>4|
3</t>
        </is>
      </c>
      <c r="AF45" s="2" t="inlineStr">
        <is>
          <t>|
admitted</t>
        </is>
      </c>
      <c r="AG45" t="inlineStr">
        <is>
          <t>Comunicación publicada en el boletín oficial o en la plataforma de contratación pública por el &lt;a href="https://iate.europa.eu/entry/result/767662/es" target="_blank"&gt;poder adjudicador&lt;/a&gt;, en la que este da a conocer su intención de adjudicar un determinado &lt;a href="https://iate.europa.eu/entry/result/794538/es" target="_blank"&gt;contrato público&lt;/a&gt; o de celebrar un determinado&lt;a href="https://iate.europa.eu/entry/result/768171/es" target="_blank"&gt; acuerdo marco&lt;/a&gt;, y en la que consta la información esencial sobre el contrato o acuerdo que han de conocer los interesados en participar.</t>
        </is>
      </c>
      <c r="AH45" s="2" t="inlineStr">
        <is>
          <t>hanketeade</t>
        </is>
      </c>
      <c r="AI45" s="2" t="inlineStr">
        <is>
          <t>3</t>
        </is>
      </c>
      <c r="AJ45" s="2" t="inlineStr">
        <is>
          <t/>
        </is>
      </c>
      <c r="AK45" t="inlineStr">
        <is>
          <t>teade, mille abil 
&lt;i&gt;hankija&lt;/i&gt; [ &lt;a href="/entry/result/767662/all" id="ENTRY_TO_ENTRY_CONVERTER" target="_blank"&gt;IATE:767662&lt;/a&gt; ] teeb teatavaks kavatsuse alustada menetlust lepingu või raamlepingu sõlmimiseks või artikli 131 kohase 
&lt;i&gt;dünaamilise hankesüsteemi&lt;/i&gt; [ &lt;a href="/entry/result/927126/all" id="ENTRY_TO_ENTRY_CONVERTER" target="_blank"&gt;IATE:927126&lt;/a&gt; ] loomiseks</t>
        </is>
      </c>
      <c r="AL45" s="2" t="inlineStr">
        <is>
          <t>hankintailmoitus</t>
        </is>
      </c>
      <c r="AM45" s="2" t="inlineStr">
        <is>
          <t>3</t>
        </is>
      </c>
      <c r="AN45" s="2" t="inlineStr">
        <is>
          <t/>
        </is>
      </c>
      <c r="AO45" t="inlineStr">
        <is>
          <t>"Hankinnan aloittamisesta julkaistava ilmoitus, joka sisältää keskeiset tiedot hankinnasta."</t>
        </is>
      </c>
      <c r="AP45" s="2" t="inlineStr">
        <is>
          <t>avis de marché</t>
        </is>
      </c>
      <c r="AQ45" s="2" t="inlineStr">
        <is>
          <t>3</t>
        </is>
      </c>
      <c r="AR45" s="2" t="inlineStr">
        <is>
          <t/>
        </is>
      </c>
      <c r="AS45" t="inlineStr">
        <is>
          <t>avis invitant les entrepreneurs, fournisseurs ou prestataires de services à soumettre une offre pour un produit ou un service concret et comportant les informations essentielles sur le marché</t>
        </is>
      </c>
      <c r="AT45" s="2" t="inlineStr">
        <is>
          <t>fógra conartha|
fógra tairisceana</t>
        </is>
      </c>
      <c r="AU45" s="2" t="inlineStr">
        <is>
          <t>3|
3</t>
        </is>
      </c>
      <c r="AV45" s="2" t="inlineStr">
        <is>
          <t xml:space="preserve">|
</t>
        </is>
      </c>
      <c r="AW45" t="inlineStr">
        <is>
          <t/>
        </is>
      </c>
      <c r="AX45" s="2" t="inlineStr">
        <is>
          <t>obavijest o nadmetanju</t>
        </is>
      </c>
      <c r="AY45" s="2" t="inlineStr">
        <is>
          <t>4</t>
        </is>
      </c>
      <c r="AZ45" s="2" t="inlineStr">
        <is>
          <t/>
        </is>
      </c>
      <c r="BA45" t="inlineStr">
        <is>
          <t/>
        </is>
      </c>
      <c r="BB45" s="2" t="inlineStr">
        <is>
          <t>az eljárást megindító hirdetmény</t>
        </is>
      </c>
      <c r="BC45" s="2" t="inlineStr">
        <is>
          <t>4</t>
        </is>
      </c>
      <c r="BD45" s="2" t="inlineStr">
        <is>
          <t/>
        </is>
      </c>
      <c r="BE45" t="inlineStr">
        <is>
          <t>Közbeszerzési dokumentum, a vállalkozóknak, árubeszállítóknak és szolgáltatóknak szóló, konkrét áruszállításra vagy szolgáltatás nyújtására irányuló ajánlattételre felhívó hirdetmény, amely tartalmazza a szerződésre vonatkozó lényegi információkat.</t>
        </is>
      </c>
      <c r="BF45" s="2" t="inlineStr">
        <is>
          <t>bando di gara</t>
        </is>
      </c>
      <c r="BG45" s="2" t="inlineStr">
        <is>
          <t>4</t>
        </is>
      </c>
      <c r="BH45" s="2" t="inlineStr">
        <is>
          <t/>
        </is>
      </c>
      <c r="BI45" t="inlineStr">
        <is>
          <t>Avviso mediante il quale l'amministrazione invita le ditte alla gara che precede la stipulazione di un contratto. Esso contiene la precisazione dell'oggetto, la determinazione delle condizioni e l'indicazione delle modalità di partecipazione alla gara stessa.</t>
        </is>
      </c>
      <c r="BJ45" s="2" t="inlineStr">
        <is>
          <t>skelbimas apie pirkimą</t>
        </is>
      </c>
      <c r="BK45" s="2" t="inlineStr">
        <is>
          <t>3</t>
        </is>
      </c>
      <c r="BL45" s="2" t="inlineStr">
        <is>
          <t/>
        </is>
      </c>
      <c r="BM45" t="inlineStr">
        <is>
          <t>skelbimas, naudojamas visų procedūrų atveju kaip kvietimo dalyvauti konkurse priemonė</t>
        </is>
      </c>
      <c r="BN45" s="2" t="inlineStr">
        <is>
          <t>paziņojums par līgumu|
līguma paziņojums</t>
        </is>
      </c>
      <c r="BO45" s="2" t="inlineStr">
        <is>
          <t>3|
3</t>
        </is>
      </c>
      <c r="BP45" s="2" t="inlineStr">
        <is>
          <t xml:space="preserve">|
</t>
        </is>
      </c>
      <c r="BQ45" t="inlineStr">
        <is>
          <t/>
        </is>
      </c>
      <c r="BR45" s="2" t="inlineStr">
        <is>
          <t>avviż dwar kuntratt</t>
        </is>
      </c>
      <c r="BS45" s="2" t="inlineStr">
        <is>
          <t>2</t>
        </is>
      </c>
      <c r="BT45" s="2" t="inlineStr">
        <is>
          <t/>
        </is>
      </c>
      <c r="BU45" t="inlineStr">
        <is>
          <t>Avviż li għandu jiġi pubblikat fil-Ġurnal Uffiċjali tal-Unjoni Ewropea u fil-Gazzetta tal-Gvern</t>
        </is>
      </c>
      <c r="BV45" s="2" t="inlineStr">
        <is>
          <t>aankondiging van een opdracht</t>
        </is>
      </c>
      <c r="BW45" s="2" t="inlineStr">
        <is>
          <t>3</t>
        </is>
      </c>
      <c r="BX45" s="2" t="inlineStr">
        <is>
          <t/>
        </is>
      </c>
      <c r="BY45" t="inlineStr">
        <is>
          <t/>
        </is>
      </c>
      <c r="BZ45" s="2" t="inlineStr">
        <is>
          <t>ogłoszenie o zamówieniu</t>
        </is>
      </c>
      <c r="CA45" s="2" t="inlineStr">
        <is>
          <t>3</t>
        </is>
      </c>
      <c r="CB45" s="2" t="inlineStr">
        <is>
          <t/>
        </is>
      </c>
      <c r="CC45" t="inlineStr">
        <is>
          <t>ogłoszenie publikowane przez zamawiającego (w Polsce – w Biuletynie Zamówień Publicznych; w całej UE – w Dzienniku Urzędowym UE) w ramach postępowania o udzielenie zamówienia [ &lt;a href="/entry/result/766878/all" id="ENTRY_TO_ENTRY_CONVERTER" target="_blank"&gt;IATE:766878&lt;/a&gt; ], zawierające informacje m.in. o przedmiocie i wartości zamówienia oraz trybie jego udzielenia</t>
        </is>
      </c>
      <c r="CD45" s="2" t="inlineStr">
        <is>
          <t>anúncio de concurso</t>
        </is>
      </c>
      <c r="CE45" s="2" t="inlineStr">
        <is>
          <t>3</t>
        </is>
      </c>
      <c r="CF45" s="2" t="inlineStr">
        <is>
          <t/>
        </is>
      </c>
      <c r="CG45" t="inlineStr">
        <is>
          <t>Anúncio publicado por uma entidade adjudicante no qual indica a sua intenção de celebrar um contrato público ou acordo-quadro, bem como as características essenciais do concurso.
&lt;br&gt;A publicação de anúncio é obrigatória no âmbito dos seguintes procedimentos: aberto [ &lt;a href="/entry/result/774307/all" id="ENTRY_TO_ENTRY_CONVERTER" target="_blank"&gt;IATE:774307&lt;/a&gt; ], limitado [ &lt;a href="/entry/result/852563/all" id="ENTRY_TO_ENTRY_CONVERTER" target="_blank"&gt;IATE:852563&lt;/a&gt; ], de negociação [ &lt;a href="/entry/result/780354/all" id="ENTRY_TO_ENTRY_CONVERTER" target="_blank"&gt;IATE:780354&lt;/a&gt; ] e diálogo concorrencial [ &lt;a href="/entry/result/927801/all" id="ENTRY_TO_ENTRY_CONVERTER" target="_blank"&gt;IATE:927801&lt;/a&gt; ]</t>
        </is>
      </c>
      <c r="CH45" s="2" t="inlineStr">
        <is>
          <t>anunț de participare|
invitație de participare</t>
        </is>
      </c>
      <c r="CI45" s="2" t="inlineStr">
        <is>
          <t>3|
3</t>
        </is>
      </c>
      <c r="CJ45" s="2" t="inlineStr">
        <is>
          <t xml:space="preserve">|
</t>
        </is>
      </c>
      <c r="CK45" t="inlineStr">
        <is>
          <t>modalitate de publicitate prin care o autoritate contractantă anunță demararea unei proceduri de achiziție publică</t>
        </is>
      </c>
      <c r="CL45" s="2" t="inlineStr">
        <is>
          <t>oznámenie o vyhlásení verejného obstarávania|
oznámenie o vyhlásení obstarávania</t>
        </is>
      </c>
      <c r="CM45" s="2" t="inlineStr">
        <is>
          <t>3|
3</t>
        </is>
      </c>
      <c r="CN45" s="2" t="inlineStr">
        <is>
          <t xml:space="preserve">|
</t>
        </is>
      </c>
      <c r="CO45" t="inlineStr">
        <is>
          <t>oznámenie, prostredníctvom ktorého verejní obstarávatelia alebo obstarávatelia oznamujú svoj zámer zadať zákazku alebo uzatvoriť rámcovú dohodu</t>
        </is>
      </c>
      <c r="CP45" s="2" t="inlineStr">
        <is>
          <t>obvestilo o javnem naročilu|
obvestilo o povabilu za zbiranje ponudb</t>
        </is>
      </c>
      <c r="CQ45" s="2" t="inlineStr">
        <is>
          <t>3|
2</t>
        </is>
      </c>
      <c r="CR45" s="2" t="inlineStr">
        <is>
          <t xml:space="preserve">|
</t>
        </is>
      </c>
      <c r="CS45" t="inlineStr">
        <is>
          <t>naročnik mora objaviti v uradnem glasilu vsako oddajo javnega naročila, če je njegova vrednost višja od vrednosti, od katere je potrebno skladno z zakonom objavljati oddajo javnega naročila; v tej objavi obvezno navede svoje potrebe in izvedbene ali funkcionalne zahteve, pogoje za udeležbo, merila za ocenjevanje in nenazadnje(sic) tehnične specifikacije</t>
        </is>
      </c>
      <c r="CT45" s="2" t="inlineStr">
        <is>
          <t>meddelande om upphandling</t>
        </is>
      </c>
      <c r="CU45" s="2" t="inlineStr">
        <is>
          <t>3</t>
        </is>
      </c>
      <c r="CV45" s="2" t="inlineStr">
        <is>
          <t/>
        </is>
      </c>
      <c r="CW45" t="inlineStr">
        <is>
          <t/>
        </is>
      </c>
    </row>
    <row r="46">
      <c r="A46" s="1" t="str">
        <f>HYPERLINK("https://iate.europa.eu/entry/result/890097/all", "890097")</f>
        <v>890097</v>
      </c>
      <c r="B46" t="inlineStr">
        <is>
          <t>ECONOMICS;EUROPEAN UNION</t>
        </is>
      </c>
      <c r="C46" t="inlineStr">
        <is>
          <t>ECONOMICS|regions and regional policy;EUROPEAN UNION|EU finance|EU financing|EU financial instrument|fund (EU)|Structural Funds|European Regional Development Fund</t>
        </is>
      </c>
      <c r="D46" t="inlineStr">
        <is>
          <t>yes</t>
        </is>
      </c>
      <c r="E46" t="inlineStr">
        <is>
          <t/>
        </is>
      </c>
      <c r="F46" s="2" t="inlineStr">
        <is>
          <t>Европейски фонд за регионално развитие|
ЕФРР</t>
        </is>
      </c>
      <c r="G46" s="2" t="inlineStr">
        <is>
          <t>4|
4</t>
        </is>
      </c>
      <c r="H46" s="2" t="inlineStr">
        <is>
          <t xml:space="preserve">|
</t>
        </is>
      </c>
      <c r="I46" t="inlineStr">
        <is>
          <t/>
        </is>
      </c>
      <c r="J46" s="2" t="inlineStr">
        <is>
          <t>Evropský fond pro regionální rozvoj|
EFRR</t>
        </is>
      </c>
      <c r="K46" s="2" t="inlineStr">
        <is>
          <t>3|
3</t>
        </is>
      </c>
      <c r="L46" s="2" t="inlineStr">
        <is>
          <t xml:space="preserve">|
</t>
        </is>
      </c>
      <c r="M46" t="inlineStr">
        <is>
          <t>fond Evropské unie, jehož cílem je posilovat hospodářskou a sociální soudržnost v rámci Evropské unie vyrovnáváním rozdílů mezi regiony</t>
        </is>
      </c>
      <c r="N46" s="2" t="inlineStr">
        <is>
          <t>Den Europæiske Fond for Regionaludvikling|
EFRU</t>
        </is>
      </c>
      <c r="O46" s="2" t="inlineStr">
        <is>
          <t>4|
4</t>
        </is>
      </c>
      <c r="P46" s="2" t="inlineStr">
        <is>
          <t xml:space="preserve">|
</t>
        </is>
      </c>
      <c r="Q46" t="inlineStr">
        <is>
          <t>en af EU's &lt;a href="https://iate.europa.eu/entry/result/771576/da" target="_blank"&gt;strukturfonde&lt;/a&gt;, der er med til at finansiere udviklingsprogrammer, navnlig investeringer i infrastruktur og industriel udvikling, i de dårligst stillede regioner i EU</t>
        </is>
      </c>
      <c r="R46" s="2" t="inlineStr">
        <is>
          <t>Europäischer Fonds für regionale Entwicklung|
EFRE</t>
        </is>
      </c>
      <c r="S46" s="2" t="inlineStr">
        <is>
          <t>4|
4</t>
        </is>
      </c>
      <c r="T46" s="2" t="inlineStr">
        <is>
          <t xml:space="preserve">|
</t>
        </is>
      </c>
      <c r="U46" t="inlineStr">
        <is>
          <t>Strukturfonds der EU, der zum Ausgleich der wichtigsten regionalen Ungleichgewichte in der Gemeinschaft beitragen soll</t>
        </is>
      </c>
      <c r="V46" s="2" t="inlineStr">
        <is>
          <t>Ευρωπαϊκό Ταμείο Περιφερειακής Ανάπτυξης|
ETΠA</t>
        </is>
      </c>
      <c r="W46" s="2" t="inlineStr">
        <is>
          <t>4|
4</t>
        </is>
      </c>
      <c r="X46" s="2" t="inlineStr">
        <is>
          <t xml:space="preserve">|
</t>
        </is>
      </c>
      <c r="Y46" t="inlineStr">
        <is>
          <t>ταμείο που συνεισφέρει στη χρηματοδότηση της στήριξης που στοχεύει στην 
ενίσχυση της οικονομικής, κοινωνικής και χωρικής συνοχής με τη μείωση 
των κύριων περιφερειακών ανισορροπιών στην Ένωση μέσω της στήριξης της 
βιώσιμης αναπτυξιακής και διαρθρωτικής προσαρμογής των περιφερειακών 
οικονομιών, συμπεριλαμβανομένης της μετατροπής των βιομηχανικών 
περιφερειών που βρίσκονται σε παρακμή και των περιφερειών των οποίων η 
ανάπτυξη καθυστερεί</t>
        </is>
      </c>
      <c r="Z46" s="2" t="inlineStr">
        <is>
          <t>European Regional Development Fund|
ERDF|
EFRD|
European Regional and Development Fund</t>
        </is>
      </c>
      <c r="AA46" s="2" t="inlineStr">
        <is>
          <t>4|
4|
1|
1</t>
        </is>
      </c>
      <c r="AB46" s="2" t="inlineStr">
        <is>
          <t xml:space="preserve">|
|
|
</t>
        </is>
      </c>
      <c r="AC46" t="inlineStr">
        <is>
          <t>one of the five Structural and Investment Funds of the EU, which aims to reduce disparities between the levels of development of European regions</t>
        </is>
      </c>
      <c r="AD46" s="2" t="inlineStr">
        <is>
          <t>Fondo Europeo de Desarrollo Regional|
FEDER</t>
        </is>
      </c>
      <c r="AE46" s="2" t="inlineStr">
        <is>
          <t>4|
4</t>
        </is>
      </c>
      <c r="AF46" s="2" t="inlineStr">
        <is>
          <t xml:space="preserve">|
</t>
        </is>
      </c>
      <c r="AG46" t="inlineStr">
        <is>
          <t>Fondo europeo creado en 1975 con el objetivo de reducir las disparidades entre los niveles de desarrollo de las distintas regiones de la Unión.</t>
        </is>
      </c>
      <c r="AH46" s="2" t="inlineStr">
        <is>
          <t>Euroopa Regionaalarengu Fond|
ERF</t>
        </is>
      </c>
      <c r="AI46" s="2" t="inlineStr">
        <is>
          <t>3|
3</t>
        </is>
      </c>
      <c r="AJ46" s="2" t="inlineStr">
        <is>
          <t xml:space="preserve">|
</t>
        </is>
      </c>
      <c r="AK46" t="inlineStr">
        <is>
          <t/>
        </is>
      </c>
      <c r="AL46" s="2" t="inlineStr">
        <is>
          <t>Euroopan aluekehitysrahasto|
EAKR</t>
        </is>
      </c>
      <c r="AM46" s="2" t="inlineStr">
        <is>
          <t>3|
3</t>
        </is>
      </c>
      <c r="AN46" s="2" t="inlineStr">
        <is>
          <t xml:space="preserve">|
</t>
        </is>
      </c>
      <c r="AO46" t="inlineStr">
        <is>
          <t>"EU:n rakennerahasto, joka huolehtii pääasiassa tuotannollisten investointien lisäämisestä ja infrastruktuurin tason parantamisesta sekä työllistävän kehityksen aikaansaamisesta ongelmallisimmilla alueilla"</t>
        </is>
      </c>
      <c r="AP46" s="2" t="inlineStr">
        <is>
          <t>Fonds européen de développement régional|
FEDER</t>
        </is>
      </c>
      <c r="AQ46" s="2" t="inlineStr">
        <is>
          <t>3|
3</t>
        </is>
      </c>
      <c r="AR46" s="2" t="inlineStr">
        <is>
          <t xml:space="preserve">|
</t>
        </is>
      </c>
      <c r="AS46" t="inlineStr">
        <is>
          <t>Fonds européen institué en 1975 et destiné à réduire les déséquilibres entre les régions de la Communauté. Ce fonds octroie des aides financières au développement des régions défavorisées. En termes de ressources financières, le FEDER est de loin le fonds structurel le plus important.</t>
        </is>
      </c>
      <c r="AT46" s="2" t="inlineStr">
        <is>
          <t>Ciste Forbraíochta Réigiúnaí na hEorpa|
CFRE</t>
        </is>
      </c>
      <c r="AU46" s="2" t="inlineStr">
        <is>
          <t>3|
3</t>
        </is>
      </c>
      <c r="AV46" s="2" t="inlineStr">
        <is>
          <t xml:space="preserve">|
</t>
        </is>
      </c>
      <c r="AW46" t="inlineStr">
        <is>
          <t/>
        </is>
      </c>
      <c r="AX46" s="2" t="inlineStr">
        <is>
          <t>Europski fond za regionalni razvoj</t>
        </is>
      </c>
      <c r="AY46" s="2" t="inlineStr">
        <is>
          <t>2</t>
        </is>
      </c>
      <c r="AZ46" s="2" t="inlineStr">
        <is>
          <t/>
        </is>
      </c>
      <c r="BA46" t="inlineStr">
        <is>
          <t>Europski fond je osnovni instrument za provedbu regionalne politike EU-a. Osnovan je 1975. godine radi promicanja uravnoteženoga gospodarskoga i socijalnog razvoja te kohezije regija Europske unije.</t>
        </is>
      </c>
      <c r="BB46" s="2" t="inlineStr">
        <is>
          <t>Európai Regionális Fejlesztési Alap|
ERFA</t>
        </is>
      </c>
      <c r="BC46" s="2" t="inlineStr">
        <is>
          <t>4|
4</t>
        </is>
      </c>
      <c r="BD46" s="2" t="inlineStr">
        <is>
          <t xml:space="preserve">|
</t>
        </is>
      </c>
      <c r="BE46" t="inlineStr">
        <is>
          <t>a kohéziós politika keretében támogatást nyújtó eszköz, strukturális alap</t>
        </is>
      </c>
      <c r="BF46" s="2" t="inlineStr">
        <is>
          <t>Fondo europeo di sviluppo regionale|
FESR</t>
        </is>
      </c>
      <c r="BG46" s="2" t="inlineStr">
        <is>
          <t>4|
4</t>
        </is>
      </c>
      <c r="BH46" s="2" t="inlineStr">
        <is>
          <t xml:space="preserve">|
</t>
        </is>
      </c>
      <c r="BI46" t="inlineStr">
        <is>
          <t>fondo che fornisce un sostegno finanziario allo sviluppo e all’adattamento strutturale delle economie regionali, ai cambiamenti economici, al potenziamento della competitività e alla cooperazione territoriale in tutta l’UE</t>
        </is>
      </c>
      <c r="BJ46" s="2" t="inlineStr">
        <is>
          <t>Europos regioninės plėtros fondas|
ERPF</t>
        </is>
      </c>
      <c r="BK46" s="2" t="inlineStr">
        <is>
          <t>3|
3</t>
        </is>
      </c>
      <c r="BL46" s="2" t="inlineStr">
        <is>
          <t xml:space="preserve">|
</t>
        </is>
      </c>
      <c r="BM46" t="inlineStr">
        <is>
          <t>---</t>
        </is>
      </c>
      <c r="BN46" s="2" t="inlineStr">
        <is>
          <t>Eiropas Reģionālās attīstības fonds|
ERAF</t>
        </is>
      </c>
      <c r="BO46" s="2" t="inlineStr">
        <is>
          <t>3|
3</t>
        </is>
      </c>
      <c r="BP46" s="2" t="inlineStr">
        <is>
          <t xml:space="preserve">|
</t>
        </is>
      </c>
      <c r="BQ46" t="inlineStr">
        <is>
          <t>Eiropas Reģionālās attīstības fonds ir nodibināts, lai palīdzētu izlīdzināt Kopienas reģionu attīstības līmeņu galvenās atšķirības, piedaloties to reģionu attīstīšanā un strukturālā pielāgošanā, kuru attīstība atpaliek, un to rūpniecības rajonu pārprofilēšanā, kur sākusies lejupslīde.</t>
        </is>
      </c>
      <c r="BR46" s="2" t="inlineStr">
        <is>
          <t>Fond Ewropew għall-Iżvilupp Reġjonali|
FEŻR</t>
        </is>
      </c>
      <c r="BS46" s="2" t="inlineStr">
        <is>
          <t>3|
3</t>
        </is>
      </c>
      <c r="BT46" s="2" t="inlineStr">
        <is>
          <t xml:space="preserve">|
</t>
        </is>
      </c>
      <c r="BU46" t="inlineStr">
        <is>
          <t>fond bil-għan li jsaħħaħ il-koeżjoni ekonomika u soċjali fl-Unjoni Ewropea billi jikkoreġi l-iżbilanċi bejn ir-reġjuni tagħha</t>
        </is>
      </c>
      <c r="BV46" s="2" t="inlineStr">
        <is>
          <t>Europees Fonds voor regionale ontwikkeling|
EFRO</t>
        </is>
      </c>
      <c r="BW46" s="2" t="inlineStr">
        <is>
          <t>4|
4</t>
        </is>
      </c>
      <c r="BX46" s="2" t="inlineStr">
        <is>
          <t xml:space="preserve">|
</t>
        </is>
      </c>
      <c r="BY46" t="inlineStr">
        <is>
          <t>"Het Europees Fonds voor Regionale Ontwikkeling (EFRO) is een van de structuurfondsen en is bedoeld om de belangrijkste regionale onevenwichtigheden in de Europese Unie terug te dringen. Om dit te bereiken financiert het fonds programma's voor de ontwikkeling en structurele aanpassing van achtergebleven regio's en voor de omschakeling van regio's met afnemende industriële activiteit."</t>
        </is>
      </c>
      <c r="BZ46" s="2" t="inlineStr">
        <is>
          <t>Europejski Fundusz Rozwoju Regionalnego|
EFRR</t>
        </is>
      </c>
      <c r="CA46" s="2" t="inlineStr">
        <is>
          <t>3|
3</t>
        </is>
      </c>
      <c r="CB46" s="2" t="inlineStr">
        <is>
          <t xml:space="preserve">|
</t>
        </is>
      </c>
      <c r="CC46" t="inlineStr">
        <is>
          <t>jeden z funduszy strukturalnych (&lt;a href="/entry/result/77156/all" id="ENTRY_TO_ENTRY_CONVERTER" target="_blank"&gt;IATE:77156&lt;/a&gt; ), obok Europejskiego Funduszu Społecznego (&lt;a href="/entry/result/89098/all" id="ENTRY_TO_ENTRY_CONVERTER" target="_blank"&gt;IATE:89098&lt;/a&gt; ), którego zadaniem jest zmniejszanie dysproporcji w poziomie rozwoju regionów należących do Unii Europejskiej</t>
        </is>
      </c>
      <c r="CD46" s="2" t="inlineStr">
        <is>
          <t>Fundo Europeu de Desenvolvimento Regional|
FEDER</t>
        </is>
      </c>
      <c r="CE46" s="2" t="inlineStr">
        <is>
          <t>3|
3</t>
        </is>
      </c>
      <c r="CF46" s="2" t="inlineStr">
        <is>
          <t xml:space="preserve">|
</t>
        </is>
      </c>
      <c r="CG46" t="inlineStr">
        <is>
          <t>Fundo da União Europeia cujo objetivo é contribuir para a correção dos principais desequilíbrios regionais na União através de uma participação no desenvolvimento e no ajustamento estrutural das regiões menos desenvolvidas e na reconversão das regiões industriais em declínio.</t>
        </is>
      </c>
      <c r="CH46" s="2" t="inlineStr">
        <is>
          <t>Fondul european de dezvoltare regională|
FEDR</t>
        </is>
      </c>
      <c r="CI46" s="2" t="inlineStr">
        <is>
          <t>4|
4</t>
        </is>
      </c>
      <c r="CJ46" s="2" t="inlineStr">
        <is>
          <t xml:space="preserve">|
</t>
        </is>
      </c>
      <c r="CK46" t="inlineStr">
        <is>
          <t>Fond european instituit în 1975 și destinat reducerii dezechilibrelor dintre regiunile Comunității. Acest fond acordă ajutoare financiare dezvoltării regiunilor defavorizate. Este fondul cel mai important din punct de vedere al resurselor financiare.</t>
        </is>
      </c>
      <c r="CL46" s="2" t="inlineStr">
        <is>
          <t>Európsky fond regionálneho rozvoja|
EFRR</t>
        </is>
      </c>
      <c r="CM46" s="2" t="inlineStr">
        <is>
          <t>3|
3</t>
        </is>
      </c>
      <c r="CN46" s="2" t="inlineStr">
        <is>
          <t xml:space="preserve">|
</t>
        </is>
      </c>
      <c r="CO46" t="inlineStr">
        <is>
          <t>fond, ktorý sa zameriava na posilnenie hospodárskej, sociálnej a územnej súdržnosti v Európskej únii odstraňovaním nerovností medzi jej regiónmi</t>
        </is>
      </c>
      <c r="CP46" s="2" t="inlineStr">
        <is>
          <t>Evropski sklad za regionalni razvoj|
ESRR</t>
        </is>
      </c>
      <c r="CQ46" s="2" t="inlineStr">
        <is>
          <t>3|
3</t>
        </is>
      </c>
      <c r="CR46" s="2" t="inlineStr">
        <is>
          <t xml:space="preserve">|
</t>
        </is>
      </c>
      <c r="CS46" t="inlineStr">
        <is>
          <t/>
        </is>
      </c>
      <c r="CT46" s="2" t="inlineStr">
        <is>
          <t>Europeiska regionala utvecklingsfonden|
Eruf</t>
        </is>
      </c>
      <c r="CU46" s="2" t="inlineStr">
        <is>
          <t>3|
3</t>
        </is>
      </c>
      <c r="CV46" s="2" t="inlineStr">
        <is>
          <t xml:space="preserve">|
</t>
        </is>
      </c>
      <c r="CW46" t="inlineStr">
        <is>
          <t>"Fondens syfte är att främja den ekonomiska och sociala sammanhållningen genom att rätta till de mest framträdande regionala obalanserna och att medverka i regionernas utveckling och omställning, samtidigt som den garanterar synergi med åtgärder från övriga strukturfonder."</t>
        </is>
      </c>
    </row>
    <row r="47">
      <c r="A47" s="1" t="str">
        <f>HYPERLINK("https://iate.europa.eu/entry/result/758764/all", "758764")</f>
        <v>758764</v>
      </c>
      <c r="B47" t="inlineStr">
        <is>
          <t>FINANCE;BUSINESS AND COMPETITION</t>
        </is>
      </c>
      <c r="C47" t="inlineStr">
        <is>
          <t>FINANCE;FINANCE|financial institutions and credit;BUSINESS AND COMPETITION|business organisation</t>
        </is>
      </c>
      <c r="D47" t="inlineStr">
        <is>
          <t>yes</t>
        </is>
      </c>
      <c r="E47" t="inlineStr">
        <is>
          <t/>
        </is>
      </c>
      <c r="F47" s="2" t="inlineStr">
        <is>
          <t>размяна на дълг срещу капитал|
преобразуване на дълг в капитал</t>
        </is>
      </c>
      <c r="G47" s="2" t="inlineStr">
        <is>
          <t>3|
3</t>
        </is>
      </c>
      <c r="H47" s="2" t="inlineStr">
        <is>
          <t xml:space="preserve">|
</t>
        </is>
      </c>
      <c r="I47" t="inlineStr">
        <is>
          <t>замяна на дълг с фиксирана лихва срещу дялово участие с обикновени акции</t>
        </is>
      </c>
      <c r="J47" s="2" t="inlineStr">
        <is>
          <t>kapitalizace pohledávky|
kapitalizace dluhu</t>
        </is>
      </c>
      <c r="K47" s="2" t="inlineStr">
        <is>
          <t>2|
2</t>
        </is>
      </c>
      <c r="L47" s="2" t="inlineStr">
        <is>
          <t xml:space="preserve">|
</t>
        </is>
      </c>
      <c r="M47" t="inlineStr">
        <is>
          <t>přeměna pohledávky za společností na majetkovou účast na této společnosti</t>
        </is>
      </c>
      <c r="N47" s="2" t="inlineStr">
        <is>
          <t>konvertering af gæld til aktier|
konvertering af gæld til kapital|
ombytning af gæld til aktier</t>
        </is>
      </c>
      <c r="O47" s="2" t="inlineStr">
        <is>
          <t>3|
3|
3</t>
        </is>
      </c>
      <c r="P47" s="2" t="inlineStr">
        <is>
          <t xml:space="preserve">|
|
</t>
        </is>
      </c>
      <c r="Q47" t="inlineStr">
        <is>
          <t>situation, hvor en kreditor anvender sin fordring på et selskab til at tegne aktier eller anparter i selskabet</t>
        </is>
      </c>
      <c r="R47" s="2" t="inlineStr">
        <is>
          <t>Schuldenswap|
Umwandlung von Verbindlichkeiten in Eigenkapital|
Debt-Equity-Swap|
DES</t>
        </is>
      </c>
      <c r="S47" s="2" t="inlineStr">
        <is>
          <t>3|
3|
3|
3</t>
        </is>
      </c>
      <c r="T47" s="2" t="inlineStr">
        <is>
          <t xml:space="preserve">|
|
|
</t>
        </is>
      </c>
      <c r="U47" t="inlineStr">
        <is>
          <t>vertragliche Vereinbarung, bei der Forderungen gegenüber einem Schuldner zweifelhafter Bonität in Beteiligungen umgewandelt werden</t>
        </is>
      </c>
      <c r="V47" s="2" t="inlineStr">
        <is>
          <t>μετοχοποίηση χρέους|
μετατροπή χρεών σε ίδια κεφάλαια|
κεφαλαιοποίηση χρέους</t>
        </is>
      </c>
      <c r="W47" s="2" t="inlineStr">
        <is>
          <t>3|
3|
3</t>
        </is>
      </c>
      <c r="X47" s="2" t="inlineStr">
        <is>
          <t xml:space="preserve">|
|
</t>
        </is>
      </c>
      <c r="Y47" t="inlineStr">
        <is>
          <t/>
        </is>
      </c>
      <c r="Z47" s="2" t="inlineStr">
        <is>
          <t>debt-to-equity swap|
debt/equity swap|
debt for equity swap|
debt equity swap|
equity debt swap|
DES|
debt to equity conversion|
debt for equity conversion|
debt equity conversion|
equity debt conversion|
conversion of debt into equity|
conversion of debt instruments to shares|
conversion of debt to equity</t>
        </is>
      </c>
      <c r="AA47" s="2" t="inlineStr">
        <is>
          <t>3|
1|
1|
1|
1|
3|
3|
1|
1|
1|
1|
1|
1</t>
        </is>
      </c>
      <c r="AB47" s="2" t="inlineStr">
        <is>
          <t xml:space="preserve">|
|
|
|
|
|
|
|
|
|
|
|
</t>
        </is>
      </c>
      <c r="AC47" t="inlineStr">
        <is>
          <t>in the context of corporate debt, when a creditor exchanges a loan to a company for a stake in that company's capital</t>
        </is>
      </c>
      <c r="AD47" s="2" t="inlineStr">
        <is>
          <t>conversión de deuda en capital</t>
        </is>
      </c>
      <c r="AE47" s="2" t="inlineStr">
        <is>
          <t>3</t>
        </is>
      </c>
      <c r="AF47" s="2" t="inlineStr">
        <is>
          <t/>
        </is>
      </c>
      <c r="AG47" t="inlineStr">
        <is>
          <t>"conversión": Canje de unos valores, generalmente de deuda fija, por otros, generalmente de renta variable.&lt;br&gt;En el caso de la deuda de las empresas, canje de instrumentos de deuda (bonos, obligaciones) por capital (acciones).</t>
        </is>
      </c>
      <c r="AH47" s="2" t="inlineStr">
        <is>
          <t>võla vahetamine omakapitali vastu|
võla konverteerimine aktsiateks|
võla konventeerimine omakapitaliks</t>
        </is>
      </c>
      <c r="AI47" s="2" t="inlineStr">
        <is>
          <t>3|
2|
3</t>
        </is>
      </c>
      <c r="AJ47" s="2" t="inlineStr">
        <is>
          <t xml:space="preserve">|
|
</t>
        </is>
      </c>
      <c r="AK47" t="inlineStr">
        <is>
          <t>kui võlausaldaja vahetab ettevõtte võlakohustuse puhul [ &lt;a href="/entry/result/3540754/all" id="ENTRY_TO_ENTRY_CONVERTER" target="_blank"&gt;IATE:3540754&lt;/a&gt; ] ettevõttele antud laenu ettevõtte kapitaliosaluse vastu. See võib olla osa võla restruktureerimisest [ &lt;a href="/entry/result/1119063/all" id="ENTRY_TO_ENTRY_CONVERTER" target="_blank"&gt;IATE:1119063&lt;/a&gt; ]</t>
        </is>
      </c>
      <c r="AL47" s="2" t="inlineStr">
        <is>
          <t>velan muuntaminen osakkeiksi</t>
        </is>
      </c>
      <c r="AM47" s="2" t="inlineStr">
        <is>
          <t>3</t>
        </is>
      </c>
      <c r="AN47" s="2" t="inlineStr">
        <is>
          <t/>
        </is>
      </c>
      <c r="AO47" t="inlineStr">
        <is>
          <t/>
        </is>
      </c>
      <c r="AP47" s="2" t="inlineStr">
        <is>
          <t>échange de créances contre des actifs|
conversion des créances en actions|
échange de créances contre des participations|
conversion de créances en capital</t>
        </is>
      </c>
      <c r="AQ47" s="2" t="inlineStr">
        <is>
          <t>3|
3|
3|
3</t>
        </is>
      </c>
      <c r="AR47" s="2" t="inlineStr">
        <is>
          <t xml:space="preserve">|
|
|
</t>
        </is>
      </c>
      <c r="AS47" t="inlineStr">
        <is>
          <t>1. situation dans laquelle un créancier de la société va devenir actionnaire de cette dernière par la conversion de la créance qu’il détient à l’encontre de la société en un titre de capital, (...) la situation la plus fréquente étant toutefois quand la société se retrouve confrontée à des difficultés financières. L’opération peut en effet être proposée par la société elle-même qui doit faire face à une dette financière importante et cette conversion est une alternative à la remise de dette. Cela va lui permettre de réduire son endettement et de renforcer ses fonds propres. &lt;p&gt;2. cession de créances bancaires détenues sur des agents d'un pays, qui se fait en monnaie nationale et dont le produit sert obligatoirement à l'achat d'actifs dans ce même pays.&lt;/p&gt;</t>
        </is>
      </c>
      <c r="AT47" s="2" t="inlineStr">
        <is>
          <t>babhtáil fiachais ar chothromas</t>
        </is>
      </c>
      <c r="AU47" s="2" t="inlineStr">
        <is>
          <t>3</t>
        </is>
      </c>
      <c r="AV47" s="2" t="inlineStr">
        <is>
          <t/>
        </is>
      </c>
      <c r="AW47" t="inlineStr">
        <is>
          <t/>
        </is>
      </c>
      <c r="AX47" s="2" t="inlineStr">
        <is>
          <t>zamjena duga za vlasnički udio|
pretvorba duga u vlasnički udio</t>
        </is>
      </c>
      <c r="AY47" s="2" t="inlineStr">
        <is>
          <t>3|
3</t>
        </is>
      </c>
      <c r="AZ47" s="2" t="inlineStr">
        <is>
          <t xml:space="preserve">|
</t>
        </is>
      </c>
      <c r="BA47" t="inlineStr">
        <is>
          <t>zamjena zajma poduzeću za vlasnički udio u kontekstu korporativnog duga</t>
        </is>
      </c>
      <c r="BB47" s="2" t="inlineStr">
        <is>
          <t>hitel-tőke konverzió|
adósság-részvény csere</t>
        </is>
      </c>
      <c r="BC47" s="2" t="inlineStr">
        <is>
          <t>4|
4</t>
        </is>
      </c>
      <c r="BD47" s="2" t="inlineStr">
        <is>
          <t xml:space="preserve">preferred|
</t>
        </is>
      </c>
      <c r="BE47" t="inlineStr">
        <is>
          <t>hitelezői követelések tulajdoni részesedéssé alakítása</t>
        </is>
      </c>
      <c r="BF47" s="2" t="inlineStr">
        <is>
          <t>capitalizzazione dei debiti|
conversione del debito in azioni</t>
        </is>
      </c>
      <c r="BG47" s="2" t="inlineStr">
        <is>
          <t>3|
3</t>
        </is>
      </c>
      <c r="BH47" s="2" t="inlineStr">
        <is>
          <t xml:space="preserve">|
</t>
        </is>
      </c>
      <c r="BI47" t="inlineStr">
        <is>
          <t>Meccanismo/strumento di sostituzione del debito con un titolo di partecipazione al capitale. Nel caso della ricapitalizzazione di una banca invece di imporre i costi delle perdite ai contribuenti i creditori della banca concedono una quota dei loro creditori in cambio di azioni da parte della banca stessa.</t>
        </is>
      </c>
      <c r="BJ47" s="2" t="inlineStr">
        <is>
          <t>skolos konvertavimas į nuosavybę|
skolos konvertavimas į nuosavybės vertybinius popierius</t>
        </is>
      </c>
      <c r="BK47" s="2" t="inlineStr">
        <is>
          <t>3|
3</t>
        </is>
      </c>
      <c r="BL47" s="2" t="inlineStr">
        <is>
          <t xml:space="preserve">|
</t>
        </is>
      </c>
      <c r="BM47" t="inlineStr">
        <is>
          <t/>
        </is>
      </c>
      <c r="BN47" s="2" t="inlineStr">
        <is>
          <t>parāda konvertēšana akcijās|
parāda dzēšana pret akciju kapitālu|
parāda pārvēršana akciju kapitālā|
parādsaistību kapitalizācija|
parāda konvertēšana pašu kapitālā</t>
        </is>
      </c>
      <c r="BO47" s="2" t="inlineStr">
        <is>
          <t>2|
2|
2|
2|
2</t>
        </is>
      </c>
      <c r="BP47" s="2" t="inlineStr">
        <is>
          <t xml:space="preserve">|
|
|
|
</t>
        </is>
      </c>
      <c r="BQ47" t="inlineStr">
        <is>
          <t/>
        </is>
      </c>
      <c r="BR47" s="2" t="inlineStr">
        <is>
          <t>skambju ta' dejn ma' ekwità</t>
        </is>
      </c>
      <c r="BS47" s="2" t="inlineStr">
        <is>
          <t>2</t>
        </is>
      </c>
      <c r="BT47" s="2" t="inlineStr">
        <is>
          <t/>
        </is>
      </c>
      <c r="BU47" t="inlineStr">
        <is>
          <t>fil-kuntest ta' dejn korporattiv [ &lt;a href="/entry/result/3540754/all" id="ENTRY_TO_ENTRY_CONVERTER" target="_blank"&gt;IATE:3540754&lt;/a&gt; ], meta kreditur jiskambja dejn li jkun ta lil kumpannija ma' titolu ta' ekwità [ &lt;a href="/entry/result/910349/all" id="ENTRY_TO_ENTRY_CONVERTER" target="_blank"&gt;IATE:910349&lt;/a&gt; ]. Dan normalment isir meta l-kumpannija kkonċernata tkun għaddejja minn diffikultajiet. Fil-kuntest ta' dejn sovran [ &lt;a href="/entry/result/911069/all" id="ENTRY_TO_ENTRY_CONVERTER" target="_blank"&gt;IATE:911069&lt;/a&gt; ] , meta kreditur jiskambja d-dejn li jkun ta lil pajjiż ma' investiment f'waħda mill-kumpanniji ta' dak il-pajjiż</t>
        </is>
      </c>
      <c r="BV47" s="2" t="inlineStr">
        <is>
          <t>schuldconversie</t>
        </is>
      </c>
      <c r="BW47" s="2" t="inlineStr">
        <is>
          <t>3</t>
        </is>
      </c>
      <c r="BX47" s="2" t="inlineStr">
        <is>
          <t/>
        </is>
      </c>
      <c r="BY47" t="inlineStr">
        <is>
          <t>(in een bedrijfscontext) het omwisselen door crediteuren van leningen (obligaties) voor aandelen in het kapitaal van de onderneming</t>
        </is>
      </c>
      <c r="BZ47" s="2" t="inlineStr">
        <is>
          <t>zamiana długu na udziały w kapitale własnym|
zamiana długu na udziały w kapitale zakładowym|
zamiana długu na kapitał własny|
konwersja długu na akcje</t>
        </is>
      </c>
      <c r="CA47" s="2" t="inlineStr">
        <is>
          <t>3|
3|
3|
2</t>
        </is>
      </c>
      <c r="CB47" s="2" t="inlineStr">
        <is>
          <t xml:space="preserve">|
|
|
</t>
        </is>
      </c>
      <c r="CC47" t="inlineStr">
        <is>
          <t>Konwersja długu polega na podwyższeniu kapitału zakładowego spółki i objęciu go przez wierzyciela w zamian za długi spółki. Jest to forma spłaty tych zobowiązań, przy jednoczesnej zmianie struktury kapitału spółki.</t>
        </is>
      </c>
      <c r="CD47" s="2" t="inlineStr">
        <is>
          <t>conversão de dívida em capital</t>
        </is>
      </c>
      <c r="CE47" s="2" t="inlineStr">
        <is>
          <t>3</t>
        </is>
      </c>
      <c r="CF47" s="2" t="inlineStr">
        <is>
          <t/>
        </is>
      </c>
      <c r="CG47" t="inlineStr">
        <is>
          <t>Operação financeira pela qual dívida a reembolsar a um credor é convertida em capital detido pelo devedor. Ocorre frequentemente no quadro da reestruturação de uma dívida.</t>
        </is>
      </c>
      <c r="CH47" s="2" t="inlineStr">
        <is>
          <t>conversie a creanțelor în acțiuni</t>
        </is>
      </c>
      <c r="CI47" s="2" t="inlineStr">
        <is>
          <t>2</t>
        </is>
      </c>
      <c r="CJ47" s="2" t="inlineStr">
        <is>
          <t/>
        </is>
      </c>
      <c r="CK47" t="inlineStr">
        <is>
          <t>În contextul datoriei societăților comerciale, convertirea de către un creditor a împrumutului acordat societății respective în acțiuni sau părți sociale.</t>
        </is>
      </c>
      <c r="CL47" s="2" t="inlineStr">
        <is>
          <t>konverzia dlhu na kapitál|
konverzia dlhu na vlastné imanie</t>
        </is>
      </c>
      <c r="CM47" s="2" t="inlineStr">
        <is>
          <t>3|
3</t>
        </is>
      </c>
      <c r="CN47" s="2" t="inlineStr">
        <is>
          <t xml:space="preserve">|
</t>
        </is>
      </c>
      <c r="CO47" t="inlineStr">
        <is>
          <t>v kontexte dlhu spoločností konverzia dlhu vo forme pôžičky alebo dlhopisov na kapitál spoločnosti (akcie dlžníka)</t>
        </is>
      </c>
      <c r="CP47" s="2" t="inlineStr">
        <is>
          <t>konverzija dolga v delnice|
pretvorba dolga v lastniški delež|
zamenjava terjatev v lastniške deleže</t>
        </is>
      </c>
      <c r="CQ47" s="2" t="inlineStr">
        <is>
          <t>3|
3|
3</t>
        </is>
      </c>
      <c r="CR47" s="2" t="inlineStr">
        <is>
          <t xml:space="preserve">|
|
</t>
        </is>
      </c>
      <c r="CS47" t="inlineStr">
        <is>
          <t>ena od oblik rekapitalizacije, tj. povečanja (osnovnega) kapitala, s tem pa tudi lastniškega kapitala podjetja, pri kateri se dolg podjetja posameznemu upniku spremeni v trajno vlogo ali lastniški kapital v podjetju</t>
        </is>
      </c>
      <c r="CT47" s="2" t="inlineStr">
        <is>
          <t>utbyte av skulder mot aktier|
konvertering av skulder till aktier</t>
        </is>
      </c>
      <c r="CU47" s="2" t="inlineStr">
        <is>
          <t>3|
2</t>
        </is>
      </c>
      <c r="CV47" s="2" t="inlineStr">
        <is>
          <t xml:space="preserve">|
</t>
        </is>
      </c>
      <c r="CW47" t="inlineStr">
        <is>
          <t/>
        </is>
      </c>
    </row>
    <row r="48">
      <c r="A48" s="1" t="str">
        <f>HYPERLINK("https://iate.europa.eu/entry/result/3576740/all", "3576740")</f>
        <v>3576740</v>
      </c>
      <c r="B48" t="inlineStr">
        <is>
          <t>EUROPEAN UNION;LAW</t>
        </is>
      </c>
      <c r="C48" t="inlineStr">
        <is>
          <t>EUROPEAN UNION|European Union law;EUROPEAN UNION|EU finance;LAW|criminal law</t>
        </is>
      </c>
      <c r="D48" t="inlineStr">
        <is>
          <t>yes</t>
        </is>
      </c>
      <c r="E48" t="inlineStr">
        <is>
          <t/>
        </is>
      </c>
      <c r="F48" s="2" t="inlineStr">
        <is>
          <t>доклад относно защитата на финансовите интереси на ЕС|
доклад относно ЗФИ</t>
        </is>
      </c>
      <c r="G48" s="2" t="inlineStr">
        <is>
          <t>3|
3</t>
        </is>
      </c>
      <c r="H48" s="2" t="inlineStr">
        <is>
          <t xml:space="preserve">|
</t>
        </is>
      </c>
      <c r="I48" t="inlineStr">
        <is>
          <t/>
        </is>
      </c>
      <c r="J48" s="2" t="inlineStr">
        <is>
          <t>zpráva o ochraně finančních zájmů|
zpráva PIF</t>
        </is>
      </c>
      <c r="K48" s="2" t="inlineStr">
        <is>
          <t>3|
2</t>
        </is>
      </c>
      <c r="L48" s="2" t="inlineStr">
        <is>
          <t xml:space="preserve">|
</t>
        </is>
      </c>
      <c r="M48" t="inlineStr">
        <is>
          <t/>
        </is>
      </c>
      <c r="N48" s="2" t="inlineStr">
        <is>
          <t>rapport om beskyttelse af Unionens finansielle interesser</t>
        </is>
      </c>
      <c r="O48" s="2" t="inlineStr">
        <is>
          <t>3</t>
        </is>
      </c>
      <c r="P48" s="2" t="inlineStr">
        <is>
          <t/>
        </is>
      </c>
      <c r="Q48" t="inlineStr">
        <is>
          <t/>
        </is>
      </c>
      <c r="R48" s="2" t="inlineStr">
        <is>
          <t>Bericht über den Schutz der finanziellen Interessen</t>
        </is>
      </c>
      <c r="S48" s="2" t="inlineStr">
        <is>
          <t>3</t>
        </is>
      </c>
      <c r="T48" s="2" t="inlineStr">
        <is>
          <t/>
        </is>
      </c>
      <c r="U48" t="inlineStr">
        <is>
          <t/>
        </is>
      </c>
      <c r="V48" s="2" t="inlineStr">
        <is>
          <t>έκθεση PIF</t>
        </is>
      </c>
      <c r="W48" s="2" t="inlineStr">
        <is>
          <t>3</t>
        </is>
      </c>
      <c r="X48" s="2" t="inlineStr">
        <is>
          <t/>
        </is>
      </c>
      <c r="Y48" t="inlineStr">
        <is>
          <t>η ετήσια έκθεση σχετικά με την προστασία των οικονομικών συμφερόντων της Ευρωπαϊκής Ένωσης η οποία υποβάλλεται από την Επιτροπή σε συνεργασία με τα κράτη μέλη σύμφωνα με το άρθρο 325 της Συνθήκης για τη λειτουργία της Ευρωπαϊκής Ένωσης (ΣΛΕΕ)</t>
        </is>
      </c>
      <c r="Z48" s="2" t="inlineStr">
        <is>
          <t>PIF Report</t>
        </is>
      </c>
      <c r="AA48" s="2" t="inlineStr">
        <is>
          <t>3</t>
        </is>
      </c>
      <c r="AB48" s="2" t="inlineStr">
        <is>
          <t/>
        </is>
      </c>
      <c r="AC48" t="inlineStr">
        <is>
          <t>annual report from the European Commision on the measures taken by the Commission and the Member States in the fight against fraud</t>
        </is>
      </c>
      <c r="AD48" s="2" t="inlineStr">
        <is>
          <t>informe anual sobre la protección de los intereses financieros de la Unión Europea|
informe PIF</t>
        </is>
      </c>
      <c r="AE48" s="2" t="inlineStr">
        <is>
          <t>3|
3</t>
        </is>
      </c>
      <c r="AF48" s="2" t="inlineStr">
        <is>
          <t xml:space="preserve">|
</t>
        </is>
      </c>
      <c r="AG48" t="inlineStr">
        <is>
          <t/>
        </is>
      </c>
      <c r="AH48" s="2" t="inlineStr">
        <is>
          <t>aruanne Euroopa Liidu finantshuvide kaitse kohta|
finantshuvide kaitse aruanne</t>
        </is>
      </c>
      <c r="AI48" s="2" t="inlineStr">
        <is>
          <t>3|
3</t>
        </is>
      </c>
      <c r="AJ48" s="2" t="inlineStr">
        <is>
          <t xml:space="preserve">|
</t>
        </is>
      </c>
      <c r="AK48" t="inlineStr">
        <is>
          <t/>
        </is>
      </c>
      <c r="AL48" s="2" t="inlineStr">
        <is>
          <t>PIF-kertomus</t>
        </is>
      </c>
      <c r="AM48" s="2" t="inlineStr">
        <is>
          <t>3</t>
        </is>
      </c>
      <c r="AN48" s="2" t="inlineStr">
        <is>
          <t/>
        </is>
      </c>
      <c r="AO48" t="inlineStr">
        <is>
          <t>Euroopan komission vuosikertomus komission ja jäsenvaltioiden petostentorjunnan alalla toteuttamista toimenpiteistä</t>
        </is>
      </c>
      <c r="AP48" s="2" t="inlineStr">
        <is>
          <t>rapport sur la protection des intérêts financiers de l'Union européenne|
rapport PIF</t>
        </is>
      </c>
      <c r="AQ48" s="2" t="inlineStr">
        <is>
          <t>3|
3</t>
        </is>
      </c>
      <c r="AR48" s="2" t="inlineStr">
        <is>
          <t xml:space="preserve">|
</t>
        </is>
      </c>
      <c r="AS48" t="inlineStr">
        <is>
          <t>rapport annuel qui examine les mesures prises par la Commission et les États membres dans le cadre de la lutte contre la fraude et en présente les résultats</t>
        </is>
      </c>
      <c r="AT48" s="2" t="inlineStr">
        <is>
          <t>tuarascáil PIF|
tuarascáil ar chosaint leasanna airgeadais an Aontais Eorpaigh</t>
        </is>
      </c>
      <c r="AU48" s="2" t="inlineStr">
        <is>
          <t>3|
3</t>
        </is>
      </c>
      <c r="AV48" s="2" t="inlineStr">
        <is>
          <t xml:space="preserve">|
</t>
        </is>
      </c>
      <c r="AW48" t="inlineStr">
        <is>
          <t/>
        </is>
      </c>
      <c r="AX48" s="2" t="inlineStr">
        <is>
          <t>izvješće PIF|
izvješće o zaštiti financijskih interesa Europske unije</t>
        </is>
      </c>
      <c r="AY48" s="2" t="inlineStr">
        <is>
          <t>3|
3</t>
        </is>
      </c>
      <c r="AZ48" s="2" t="inlineStr">
        <is>
          <t xml:space="preserve">|
</t>
        </is>
      </c>
      <c r="BA48" t="inlineStr">
        <is>
          <t/>
        </is>
      </c>
      <c r="BB48" s="2" t="inlineStr">
        <is>
          <t>PIF-jelentés</t>
        </is>
      </c>
      <c r="BC48" s="2" t="inlineStr">
        <is>
          <t>4</t>
        </is>
      </c>
      <c r="BD48" s="2" t="inlineStr">
        <is>
          <t/>
        </is>
      </c>
      <c r="BE48" t="inlineStr">
        <is>
          <t>az Európai Bizottság éves jelentése a Bizottság és a tagállamok által a csalás elleni küzdelem terén tett intézkedésekről</t>
        </is>
      </c>
      <c r="BF48" s="2" t="inlineStr">
        <is>
          <t>relazione PIF</t>
        </is>
      </c>
      <c r="BG48" s="2" t="inlineStr">
        <is>
          <t>3</t>
        </is>
      </c>
      <c r="BH48" s="2" t="inlineStr">
        <is>
          <t/>
        </is>
      </c>
      <c r="BI48" t="inlineStr">
        <is>
          <t>relazione annuale presentata dalla Commissione europea relativa alle misure adottate dalla Commissione e dagli Stati membri nella lotta contro la frode</t>
        </is>
      </c>
      <c r="BJ48" s="2" t="inlineStr">
        <is>
          <t>FIA ataskaita|
Finansinių interesų apsaugos ataskaita</t>
        </is>
      </c>
      <c r="BK48" s="2" t="inlineStr">
        <is>
          <t>3|
3</t>
        </is>
      </c>
      <c r="BL48" s="2" t="inlineStr">
        <is>
          <t xml:space="preserve">|
</t>
        </is>
      </c>
      <c r="BM48" t="inlineStr">
        <is>
          <t>metinė Europos Komisijos ataskaita dėl kovos su sukčiavimu priemonių, kurių ėmėsi Komisija ir valstybės narės</t>
        </is>
      </c>
      <c r="BN48" s="2" t="inlineStr">
        <is>
          <t>ziņojums par finanšu interešu aizsardzību|
ziņojums par Eiropas Savienības finanšu interešu aizsardzību</t>
        </is>
      </c>
      <c r="BO48" s="2" t="inlineStr">
        <is>
          <t>3|
3</t>
        </is>
      </c>
      <c r="BP48" s="2" t="inlineStr">
        <is>
          <t xml:space="preserve">|
</t>
        </is>
      </c>
      <c r="BQ48" t="inlineStr">
        <is>
          <t>Eiropas Komisijas gada ziņojums par Komisijas un dalībvalstu veiktajiem pasākumiem cīņā pret krāpšanu</t>
        </is>
      </c>
      <c r="BR48" s="2" t="inlineStr">
        <is>
          <t>Rapport PIF|
Rapport Annwali dwar il-Protezzjoni tal-Interessi Finanzjarji tal-Unjoni Ewropea</t>
        </is>
      </c>
      <c r="BS48" s="2" t="inlineStr">
        <is>
          <t>3|
3</t>
        </is>
      </c>
      <c r="BT48" s="2" t="inlineStr">
        <is>
          <t xml:space="preserve">|
</t>
        </is>
      </c>
      <c r="BU48" t="inlineStr">
        <is>
          <t>rapport annwali mill-Kummissjoni Ewropea dwar il-miżuri li jkunu ttieħdu mill-Kummissjoni u mill-Istati Membri fil-ġlieda kontra l-frodi</t>
        </is>
      </c>
      <c r="BV48" s="2" t="inlineStr">
        <is>
          <t>verslag over de bescherming van de financiële belangen van de EU|
verslag over de bescherming van de financiële belangen van de Europese Unie|
PIF-verslag</t>
        </is>
      </c>
      <c r="BW48" s="2" t="inlineStr">
        <is>
          <t>3|
3|
2</t>
        </is>
      </c>
      <c r="BX48" s="2" t="inlineStr">
        <is>
          <t xml:space="preserve">|
|
</t>
        </is>
      </c>
      <c r="BY48" t="inlineStr">
        <is>
          <t/>
        </is>
      </c>
      <c r="BZ48" s="2" t="inlineStr">
        <is>
          <t>sprawozdanie o ochronie interesów finansowych UE</t>
        </is>
      </c>
      <c r="CA48" s="2" t="inlineStr">
        <is>
          <t>3</t>
        </is>
      </c>
      <c r="CB48" s="2" t="inlineStr">
        <is>
          <t/>
        </is>
      </c>
      <c r="CC48" t="inlineStr">
        <is>
          <t/>
        </is>
      </c>
      <c r="CD48" s="2" t="inlineStr">
        <is>
          <t>Relatório PIF|
relatório anual sobre a proteção dos interesses financeiros da União Europeia</t>
        </is>
      </c>
      <c r="CE48" s="2" t="inlineStr">
        <is>
          <t>3|
3</t>
        </is>
      </c>
      <c r="CF48" s="2" t="inlineStr">
        <is>
          <t xml:space="preserve">|
</t>
        </is>
      </c>
      <c r="CG48" t="inlineStr">
        <is>
          <t/>
        </is>
      </c>
      <c r="CH48" s="2" t="inlineStr">
        <is>
          <t>Raportul privind protecția intereselor financiare|
Raportul PIF</t>
        </is>
      </c>
      <c r="CI48" s="2" t="inlineStr">
        <is>
          <t>3|
3</t>
        </is>
      </c>
      <c r="CJ48" s="2" t="inlineStr">
        <is>
          <t xml:space="preserve">|
</t>
        </is>
      </c>
      <c r="CK48" t="inlineStr">
        <is>
          <t/>
        </is>
      </c>
      <c r="CL48" s="2" t="inlineStr">
        <is>
          <t>správa o ochrane finančných záujmov</t>
        </is>
      </c>
      <c r="CM48" s="2" t="inlineStr">
        <is>
          <t>3</t>
        </is>
      </c>
      <c r="CN48" s="2" t="inlineStr">
        <is>
          <t/>
        </is>
      </c>
      <c r="CO48" t="inlineStr">
        <is>
          <t>výročná správa o ochrane finančných záujmov Európskej únie, ktorú predkladá Komisia v spolupráci s členskými štátmi</t>
        </is>
      </c>
      <c r="CP48" s="2" t="inlineStr">
        <is>
          <t>poročilo o zaščiti finančnih interesov Unije|
poročilo PIF</t>
        </is>
      </c>
      <c r="CQ48" s="2" t="inlineStr">
        <is>
          <t>3|
3</t>
        </is>
      </c>
      <c r="CR48" s="2" t="inlineStr">
        <is>
          <t xml:space="preserve">|
</t>
        </is>
      </c>
      <c r="CS48" t="inlineStr">
        <is>
          <t>letno poročilo Evropskemu parlamentu in Svetu o zaščiti finančnih interesov EU in boju proti goljufijam</t>
        </is>
      </c>
      <c r="CT48" s="2" t="inlineStr">
        <is>
          <t>rapport om skyddet av Europeiska unionens ekonomiska intressen</t>
        </is>
      </c>
      <c r="CU48" s="2" t="inlineStr">
        <is>
          <t>3</t>
        </is>
      </c>
      <c r="CV48" s="2" t="inlineStr">
        <is>
          <t/>
        </is>
      </c>
      <c r="CW48" t="inlineStr">
        <is>
          <t>årsrapport från europeiska kommissionen om de åtgärder som kommissionen och medlemsstaterna vidtagit mot bedrägerier</t>
        </is>
      </c>
    </row>
    <row r="49">
      <c r="A49" s="1" t="str">
        <f>HYPERLINK("https://iate.europa.eu/entry/result/3578819/all", "3578819")</f>
        <v>3578819</v>
      </c>
      <c r="B49" t="inlineStr">
        <is>
          <t>LAW;ECONOMICS</t>
        </is>
      </c>
      <c r="C49" t="inlineStr">
        <is>
          <t>LAW|civil law;ECONOMICS</t>
        </is>
      </c>
      <c r="D49" t="inlineStr">
        <is>
          <t>yes</t>
        </is>
      </c>
      <c r="E49" t="inlineStr">
        <is>
          <t/>
        </is>
      </c>
      <c r="F49" s="2" t="inlineStr">
        <is>
          <t>комитет на кредиторите</t>
        </is>
      </c>
      <c r="G49" s="2" t="inlineStr">
        <is>
          <t>2</t>
        </is>
      </c>
      <c r="H49" s="2" t="inlineStr">
        <is>
          <t/>
        </is>
      </c>
      <c r="I49" t="inlineStr">
        <is>
          <t/>
        </is>
      </c>
      <c r="J49" s="2" t="inlineStr">
        <is>
          <t>věřitelský výbor</t>
        </is>
      </c>
      <c r="K49" s="2" t="inlineStr">
        <is>
          <t>2</t>
        </is>
      </c>
      <c r="L49" s="2" t="inlineStr">
        <is>
          <t/>
        </is>
      </c>
      <c r="M49" t="inlineStr">
        <is>
          <t/>
        </is>
      </c>
      <c r="N49" s="2" t="inlineStr">
        <is>
          <t>kreditorudvalg</t>
        </is>
      </c>
      <c r="O49" s="2" t="inlineStr">
        <is>
          <t>2</t>
        </is>
      </c>
      <c r="P49" s="2" t="inlineStr">
        <is>
          <t/>
        </is>
      </c>
      <c r="Q49" t="inlineStr">
        <is>
          <t/>
        </is>
      </c>
      <c r="R49" s="2" t="inlineStr">
        <is>
          <t>Gläubigerausschuss</t>
        </is>
      </c>
      <c r="S49" s="2" t="inlineStr">
        <is>
          <t>3</t>
        </is>
      </c>
      <c r="T49" s="2" t="inlineStr">
        <is>
          <t/>
        </is>
      </c>
      <c r="U49" t="inlineStr">
        <is>
          <t>im Insolvenzverfahren grundsätzlich fakultatives Gläubigerorgan mit der Aufgabe, den Insolvenzverwalter zu unterstützen und zu überwachen</t>
        </is>
      </c>
      <c r="V49" s="2" t="inlineStr">
        <is>
          <t>επιτροπή πιστωτών</t>
        </is>
      </c>
      <c r="W49" s="2" t="inlineStr">
        <is>
          <t>3</t>
        </is>
      </c>
      <c r="X49" s="2" t="inlineStr">
        <is>
          <t/>
        </is>
      </c>
      <c r="Y49" t="inlineStr">
        <is>
          <t/>
        </is>
      </c>
      <c r="Z49" s="2" t="inlineStr">
        <is>
          <t>creditors' committee</t>
        </is>
      </c>
      <c r="AA49" s="2" t="inlineStr">
        <is>
          <t>3</t>
        </is>
      </c>
      <c r="AB49" s="2" t="inlineStr">
        <is>
          <t/>
        </is>
      </c>
      <c r="AC49" t="inlineStr">
        <is>
          <t>group of people who represent a company's creditors in an insolvency procedure</t>
        </is>
      </c>
      <c r="AD49" s="2" t="inlineStr">
        <is>
          <t>comité de acreedores</t>
        </is>
      </c>
      <c r="AE49" s="2" t="inlineStr">
        <is>
          <t>2</t>
        </is>
      </c>
      <c r="AF49" s="2" t="inlineStr">
        <is>
          <t/>
        </is>
      </c>
      <c r="AG49" t="inlineStr">
        <is>
          <t/>
        </is>
      </c>
      <c r="AH49" s="2" t="inlineStr">
        <is>
          <t>pankrotitoimkond</t>
        </is>
      </c>
      <c r="AI49" s="2" t="inlineStr">
        <is>
          <t>2</t>
        </is>
      </c>
      <c r="AJ49" s="2" t="inlineStr">
        <is>
          <t/>
        </is>
      </c>
      <c r="AK49" t="inlineStr">
        <is>
          <t/>
        </is>
      </c>
      <c r="AL49" s="2" t="inlineStr">
        <is>
          <t>velkojainkokous|
velkojatoimikunta</t>
        </is>
      </c>
      <c r="AM49" s="2" t="inlineStr">
        <is>
          <t>3|
3</t>
        </is>
      </c>
      <c r="AN49" s="2" t="inlineStr">
        <is>
          <t xml:space="preserve">|
</t>
        </is>
      </c>
      <c r="AO49" t="inlineStr">
        <is>
          <t/>
        </is>
      </c>
      <c r="AP49" s="2" t="inlineStr">
        <is>
          <t>comité des créanciers</t>
        </is>
      </c>
      <c r="AQ49" s="2" t="inlineStr">
        <is>
          <t>2</t>
        </is>
      </c>
      <c r="AR49" s="2" t="inlineStr">
        <is>
          <t/>
        </is>
      </c>
      <c r="AS49" t="inlineStr">
        <is>
          <t>institution, d'inspiration américaine, destinée à permettre aux créanciers d'intervenir dans le déroulement des procédures de sauvegarde et de redressement judiciaire des entreprises</t>
        </is>
      </c>
      <c r="AT49" t="inlineStr">
        <is>
          <t/>
        </is>
      </c>
      <c r="AU49" t="inlineStr">
        <is>
          <t/>
        </is>
      </c>
      <c r="AV49" t="inlineStr">
        <is>
          <t/>
        </is>
      </c>
      <c r="AW49" t="inlineStr">
        <is>
          <t/>
        </is>
      </c>
      <c r="AX49" s="2" t="inlineStr">
        <is>
          <t>odbor vjerovnika</t>
        </is>
      </c>
      <c r="AY49" s="2" t="inlineStr">
        <is>
          <t>2</t>
        </is>
      </c>
      <c r="AZ49" s="2" t="inlineStr">
        <is>
          <t/>
        </is>
      </c>
      <c r="BA49" t="inlineStr">
        <is>
          <t/>
        </is>
      </c>
      <c r="BB49" s="2" t="inlineStr">
        <is>
          <t>hitelezői választmány</t>
        </is>
      </c>
      <c r="BC49" s="2" t="inlineStr">
        <is>
          <t>4</t>
        </is>
      </c>
      <c r="BD49" s="2" t="inlineStr">
        <is>
          <t/>
        </is>
      </c>
      <c r="BE49" t="inlineStr">
        <is>
          <t>fizetésképtelenségi eljárásban a vállalat hitelezőinek érdekeit képviselő testület</t>
        </is>
      </c>
      <c r="BF49" s="2" t="inlineStr">
        <is>
          <t>comitato dei creditori</t>
        </is>
      </c>
      <c r="BG49" s="2" t="inlineStr">
        <is>
          <t>2</t>
        </is>
      </c>
      <c r="BH49" s="2" t="inlineStr">
        <is>
          <t/>
        </is>
      </c>
      <c r="BI49" t="inlineStr">
        <is>
          <t/>
        </is>
      </c>
      <c r="BJ49" s="2" t="inlineStr">
        <is>
          <t>kreditorių komitetas</t>
        </is>
      </c>
      <c r="BK49" s="2" t="inlineStr">
        <is>
          <t>2</t>
        </is>
      </c>
      <c r="BL49" s="2" t="inlineStr">
        <is>
          <t/>
        </is>
      </c>
      <c r="BM49" t="inlineStr">
        <is>
          <t/>
        </is>
      </c>
      <c r="BN49" s="2" t="inlineStr">
        <is>
          <t>kreditoru komiteja</t>
        </is>
      </c>
      <c r="BO49" s="2" t="inlineStr">
        <is>
          <t>3</t>
        </is>
      </c>
      <c r="BP49" s="2" t="inlineStr">
        <is>
          <t/>
        </is>
      </c>
      <c r="BQ49" t="inlineStr">
        <is>
          <t>cilvēku grupa, kas pārstāv uzņēmuma kreditorus maksātnespējas procedūrā</t>
        </is>
      </c>
      <c r="BR49" s="2" t="inlineStr">
        <is>
          <t>kumitat tal-kredituri</t>
        </is>
      </c>
      <c r="BS49" s="2" t="inlineStr">
        <is>
          <t>3</t>
        </is>
      </c>
      <c r="BT49" s="2" t="inlineStr">
        <is>
          <t/>
        </is>
      </c>
      <c r="BU49" t="inlineStr">
        <is>
          <t>grupp ta' persuni li jirrappreżentaw il-kredituri ta' kumpanija fi proċedura ta' insolvenza</t>
        </is>
      </c>
      <c r="BV49" s="2" t="inlineStr">
        <is>
          <t>schuldeiserscomité</t>
        </is>
      </c>
      <c r="BW49" s="2" t="inlineStr">
        <is>
          <t>2</t>
        </is>
      </c>
      <c r="BX49" s="2" t="inlineStr">
        <is>
          <t/>
        </is>
      </c>
      <c r="BY49" t="inlineStr">
        <is>
          <t/>
        </is>
      </c>
      <c r="BZ49" s="2" t="inlineStr">
        <is>
          <t>komitet wierzycieli</t>
        </is>
      </c>
      <c r="CA49" s="2" t="inlineStr">
        <is>
          <t>3</t>
        </is>
      </c>
      <c r="CB49" s="2" t="inlineStr">
        <is>
          <t/>
        </is>
      </c>
      <c r="CC49" t="inlineStr">
        <is>
          <t>komitet przewidziany w prawie o niewypłacalności obowiązującym w niektórych państwach, reprezentujący wierzycieli w postępowaniu upadłościowym [ &lt;a href="/entry/result/841813/all" id="ENTRY_TO_ENTRY_CONVERTER" target="_blank"&gt;IATE:841813&lt;/a&gt; ]</t>
        </is>
      </c>
      <c r="CD49" s="2" t="inlineStr">
        <is>
          <t>comissão de credores</t>
        </is>
      </c>
      <c r="CE49" s="2" t="inlineStr">
        <is>
          <t>2</t>
        </is>
      </c>
      <c r="CF49" s="2" t="inlineStr">
        <is>
          <t/>
        </is>
      </c>
      <c r="CG49" t="inlineStr">
        <is>
          <t/>
        </is>
      </c>
      <c r="CH49" s="2" t="inlineStr">
        <is>
          <t>comitet al creditorilor</t>
        </is>
      </c>
      <c r="CI49" s="2" t="inlineStr">
        <is>
          <t>2</t>
        </is>
      </c>
      <c r="CJ49" s="2" t="inlineStr">
        <is>
          <t/>
        </is>
      </c>
      <c r="CK49" t="inlineStr">
        <is>
          <t/>
        </is>
      </c>
      <c r="CL49" s="2" t="inlineStr">
        <is>
          <t>veriteľský výbor</t>
        </is>
      </c>
      <c r="CM49" s="2" t="inlineStr">
        <is>
          <t>3</t>
        </is>
      </c>
      <c r="CN49" s="2" t="inlineStr">
        <is>
          <t/>
        </is>
      </c>
      <c r="CO49" t="inlineStr">
        <is>
          <t>veriteľský orgán, ktorý si na účely výkonu svojich práv v konkurze volia veritelia zistených nezabezpečených pohľadávok na schôdzi veriteľov</t>
        </is>
      </c>
      <c r="CP49" s="2" t="inlineStr">
        <is>
          <t>upniški odbor</t>
        </is>
      </c>
      <c r="CQ49" s="2" t="inlineStr">
        <is>
          <t>2</t>
        </is>
      </c>
      <c r="CR49" s="2" t="inlineStr">
        <is>
          <t/>
        </is>
      </c>
      <c r="CS49" t="inlineStr">
        <is>
          <t/>
        </is>
      </c>
      <c r="CT49" s="2" t="inlineStr">
        <is>
          <t>borgenärskommitté</t>
        </is>
      </c>
      <c r="CU49" s="2" t="inlineStr">
        <is>
          <t>3</t>
        </is>
      </c>
      <c r="CV49" s="2" t="inlineStr">
        <is>
          <t/>
        </is>
      </c>
      <c r="CW49" t="inlineStr">
        <is>
          <t/>
        </is>
      </c>
    </row>
    <row r="50">
      <c r="A50" s="1" t="str">
        <f>HYPERLINK("https://iate.europa.eu/entry/result/787628/all", "787628")</f>
        <v>787628</v>
      </c>
      <c r="B50" t="inlineStr">
        <is>
          <t>EUROPEAN UNION;FINANCE</t>
        </is>
      </c>
      <c r="C50" t="inlineStr">
        <is>
          <t>EUROPEAN UNION|EU institutions and European civil service|EU body;FINANCE</t>
        </is>
      </c>
      <c r="D50" t="inlineStr">
        <is>
          <t>yes</t>
        </is>
      </c>
      <c r="E50" t="inlineStr">
        <is>
          <t/>
        </is>
      </c>
      <c r="F50" s="2" t="inlineStr">
        <is>
          <t>Европейска система на централните банки|
ЕСЦБ</t>
        </is>
      </c>
      <c r="G50" s="2" t="inlineStr">
        <is>
          <t>4|
4</t>
        </is>
      </c>
      <c r="H50" s="2" t="inlineStr">
        <is>
          <t xml:space="preserve">|
</t>
        </is>
      </c>
      <c r="I50" t="inlineStr">
        <is>
          <t>Европейската система на централните банки (ЕСЦБ) се състои от Европейската централна банка (ЕЦБ) и националните централни банки на държавите-членки на Европейския съюз .</t>
        </is>
      </c>
      <c r="J50" s="2" t="inlineStr">
        <is>
          <t>Evropský systém centrálních bank|
ESCB</t>
        </is>
      </c>
      <c r="K50" s="2" t="inlineStr">
        <is>
          <t>3|
3</t>
        </is>
      </c>
      <c r="L50" s="2" t="inlineStr">
        <is>
          <t xml:space="preserve">|
</t>
        </is>
      </c>
      <c r="M50" t="inlineStr">
        <is>
          <t>ESCB se skládá z ECB a národních centrálních bank (NCB) &lt;em&gt;všech&lt;/em&gt; členských států EU bez ohledu na to, zda zavedly, nebo nezavedly euro.</t>
        </is>
      </c>
      <c r="N50" s="2" t="inlineStr">
        <is>
          <t>Det Europæiske System af Centralbanker|
ESCB</t>
        </is>
      </c>
      <c r="O50" s="2" t="inlineStr">
        <is>
          <t>4|
4</t>
        </is>
      </c>
      <c r="P50" s="2" t="inlineStr">
        <is>
          <t xml:space="preserve">|
</t>
        </is>
      </c>
      <c r="Q50" t="inlineStr">
        <is>
          <t/>
        </is>
      </c>
      <c r="R50" s="2" t="inlineStr">
        <is>
          <t>Europäisches System der Zentralbanken|
ESZB</t>
        </is>
      </c>
      <c r="S50" s="2" t="inlineStr">
        <is>
          <t>3|
3</t>
        </is>
      </c>
      <c r="T50" s="2" t="inlineStr">
        <is>
          <t xml:space="preserve">|
</t>
        </is>
      </c>
      <c r="U50" t="inlineStr">
        <is>
          <t>System, das die EZB &lt;a href="/entry/result/840195/all" id="ENTRY_TO_ENTRY_CONVERTER" target="_blank"&gt;IATE:840195&lt;/a&gt; und die nationalen Zentralbanken aller EU-Mitgliedstaaten umfasst, unabhängig davon, ob diese den Euro eingeführt haben oder nicht</t>
        </is>
      </c>
      <c r="V50" s="2" t="inlineStr">
        <is>
          <t>Ευρωπαϊκό Σύστημα Κεντρικών Τραπεζών|
ΕΣΚΤ</t>
        </is>
      </c>
      <c r="W50" s="2" t="inlineStr">
        <is>
          <t>4|
4</t>
        </is>
      </c>
      <c r="X50" s="2" t="inlineStr">
        <is>
          <t xml:space="preserve">|
</t>
        </is>
      </c>
      <c r="Y50" t="inlineStr">
        <is>
          <t>Το ΕΣΚΤ αποτελείται από την ΕΚΤ και τις εθνικές κεντρικές τράπεζες. Θα διοικείται από δύο όργανα λήψεως αποφάσεων, το Διοικητικό Συμβούλιο της ΕΚΤ και την Εκτελεστική Επιτροπή της ΕΚΤ.</t>
        </is>
      </c>
      <c r="Z50" s="2" t="inlineStr">
        <is>
          <t>European System of Central Banks|
ESCB|
ECSB</t>
        </is>
      </c>
      <c r="AA50" s="2" t="inlineStr">
        <is>
          <t>4|
3|
1</t>
        </is>
      </c>
      <c r="AB50" s="2" t="inlineStr">
        <is>
          <t xml:space="preserve">|
|
</t>
        </is>
      </c>
      <c r="AC50" t="inlineStr">
        <is>
          <t>System which comprises the ECB &lt;a href="/entry/result/840195/all" id="ENTRY_TO_ENTRY_CONVERTER" target="_blank"&gt;IATE:840195&lt;/a&gt; and the national central banks (NCBs) of all EU Member States, whether they have adopted the euro or not</t>
        </is>
      </c>
      <c r="AD50" s="2" t="inlineStr">
        <is>
          <t>Sistema Europeo de Bancos Centrales|
SEBC</t>
        </is>
      </c>
      <c r="AE50" s="2" t="inlineStr">
        <is>
          <t>4|
4</t>
        </is>
      </c>
      <c r="AF50" s="2" t="inlineStr">
        <is>
          <t xml:space="preserve">|
</t>
        </is>
      </c>
      <c r="AG50" t="inlineStr">
        <is>
          <t>Sistema compuesto por el Banco Central Europeo &lt;a href="/entry/result/840195/all" id="ENTRY_TO_ENTRY_CONVERTER" target="_blank"&gt;IATE:840195&lt;/a&gt; y los bancos centrales de los Estados miembros de la Unión; es decir, incluye, además de los miembros del Eurosistema &lt;a href="/entry/result/912866/all" id="ENTRY_TO_ENTRY_CONVERTER" target="_blank"&gt;IATE:912866&lt;/a&gt; , los BCN de los Estados miembros que aún no han adoptado el euro. Tiene como objetivo principal el de mantener la estabilidad de precios.</t>
        </is>
      </c>
      <c r="AH50" s="2" t="inlineStr">
        <is>
          <t>Euroopa Keskpankade Süsteem|
EKPS</t>
        </is>
      </c>
      <c r="AI50" s="2" t="inlineStr">
        <is>
          <t>3|
3</t>
        </is>
      </c>
      <c r="AJ50" s="2" t="inlineStr">
        <is>
          <t xml:space="preserve">|
</t>
        </is>
      </c>
      <c r="AK50" t="inlineStr">
        <is>
          <t>pangasüsteem, millesse kuuluvad Euroopa Keskpank ja kõigi Euroopa Liidu liikmesriikide keskpangad</t>
        </is>
      </c>
      <c r="AL50" s="2" t="inlineStr">
        <is>
          <t>Euroopan keskuspankkijärjestelmä|
EKPJ</t>
        </is>
      </c>
      <c r="AM50" s="2" t="inlineStr">
        <is>
          <t>4|
4</t>
        </is>
      </c>
      <c r="AN50" s="2" t="inlineStr">
        <is>
          <t xml:space="preserve">|
</t>
        </is>
      </c>
      <c r="AO50" t="inlineStr">
        <is>
          <t>"Euroopan keskuspankki (EKP) ja EU:n jäsenvaltioiden kansalliset keskuspankit"</t>
        </is>
      </c>
      <c r="AP50" s="2" t="inlineStr">
        <is>
          <t>Système européen de banques centrales|
SEBC</t>
        </is>
      </c>
      <c r="AQ50" s="2" t="inlineStr">
        <is>
          <t>4|
4</t>
        </is>
      </c>
      <c r="AR50" s="2" t="inlineStr">
        <is>
          <t xml:space="preserve">|
</t>
        </is>
      </c>
      <c r="AS50" t="inlineStr">
        <is>
          <t>composé de la BCE [&lt;a href="/entry/result/840195/all" id="ENTRY_TO_ENTRY_CONVERTER" target="_blank"&gt;IATE:840195&lt;/a&gt; ] et des banques centrales nationales (BCN) de tous les États membres de l'UE, qu'ils aient ou non adopté l'euro</t>
        </is>
      </c>
      <c r="AT50" s="2" t="inlineStr">
        <is>
          <t>an Córas Eorpach Banc Ceannais|
CEBC</t>
        </is>
      </c>
      <c r="AU50" s="2" t="inlineStr">
        <is>
          <t>3|
3</t>
        </is>
      </c>
      <c r="AV50" s="2" t="inlineStr">
        <is>
          <t xml:space="preserve">|
</t>
        </is>
      </c>
      <c r="AW50" t="inlineStr">
        <is>
          <t/>
        </is>
      </c>
      <c r="AX50" s="2" t="inlineStr">
        <is>
          <t>Europski sustav središnjih banaka</t>
        </is>
      </c>
      <c r="AY50" s="2" t="inlineStr">
        <is>
          <t>2</t>
        </is>
      </c>
      <c r="AZ50" s="2" t="inlineStr">
        <is>
          <t/>
        </is>
      </c>
      <c r="BA50" t="inlineStr">
        <is>
          <t>Europski sustav središnjih banaka sastoji se od Europske središnje banke i nacionalnih središnjih banaka svih država članica EU.</t>
        </is>
      </c>
      <c r="BB50" s="2" t="inlineStr">
        <is>
          <t>Központi Bankok Európai Rendszere|
KBER</t>
        </is>
      </c>
      <c r="BC50" s="2" t="inlineStr">
        <is>
          <t>4|
4</t>
        </is>
      </c>
      <c r="BD50" s="2" t="inlineStr">
        <is>
          <t xml:space="preserve">|
</t>
        </is>
      </c>
      <c r="BE50" t="inlineStr">
        <is>
          <t>az Európai Központi Bankból [ &lt;a href="/entry/result/840195/all" id="ENTRY_TO_ENTRY_CONVERTER" target="_blank"&gt;IATE:840195&lt;/a&gt; ] és a nemzeti központi bankokból álló rendszer</t>
        </is>
      </c>
      <c r="BF50" s="2" t="inlineStr">
        <is>
          <t>Sistema europeo di banche centrali|
SEBC</t>
        </is>
      </c>
      <c r="BG50" s="2" t="inlineStr">
        <is>
          <t>4|
4</t>
        </is>
      </c>
      <c r="BH50" s="2" t="inlineStr">
        <is>
          <t xml:space="preserve">|
</t>
        </is>
      </c>
      <c r="BI50" t="inlineStr">
        <is>
          <t>comprende la BCE e le banche centrali nazionali di tutti gli Stati membri dell’UE indipendentemente dal fatto che abbiano adottato l’euro</t>
        </is>
      </c>
      <c r="BJ50" s="2" t="inlineStr">
        <is>
          <t>Europos centrinių bankų sistema|
ECBS</t>
        </is>
      </c>
      <c r="BK50" s="2" t="inlineStr">
        <is>
          <t>3|
3</t>
        </is>
      </c>
      <c r="BL50" s="2" t="inlineStr">
        <is>
          <t xml:space="preserve">|
</t>
        </is>
      </c>
      <c r="BM50" t="inlineStr">
        <is>
          <t>Europos centrinis bankas(ECB) ir ES valstybių narių nacionaliniai centriniai bankai</t>
        </is>
      </c>
      <c r="BN50" s="2" t="inlineStr">
        <is>
          <t>Eiropas Centrālo banku sistēma|
ECBS</t>
        </is>
      </c>
      <c r="BO50" s="2" t="inlineStr">
        <is>
          <t>3|
3</t>
        </is>
      </c>
      <c r="BP50" s="2" t="inlineStr">
        <is>
          <t xml:space="preserve">|
</t>
        </is>
      </c>
      <c r="BQ50" t="inlineStr">
        <is>
          <t>sistēma, kuras sastāvā ir ECB [ &lt;a href="/entry/result/840195/all" id="ENTRY_TO_ENTRY_CONVERTER" target="_blank"&gt;IATE:840195&lt;/a&gt; ] un visu ES dalībvalstu nacionālās centrālās bankas (NCB) neatkarīgi no tā, vai tās ir vai nav ieviesušas euro</t>
        </is>
      </c>
      <c r="BR50" s="2" t="inlineStr">
        <is>
          <t>Sistema Ewropea ta' Banek Ċentrali|
SEBĊ</t>
        </is>
      </c>
      <c r="BS50" s="2" t="inlineStr">
        <is>
          <t>3|
3</t>
        </is>
      </c>
      <c r="BT50" s="2" t="inlineStr">
        <is>
          <t xml:space="preserve">|
</t>
        </is>
      </c>
      <c r="BU50" t="inlineStr">
        <is>
          <t>"Skont l-Artikolu 282(1) tat-Trattat dwar il-Funzjonament tal-Unjoni Ewropea, il-Bank Ċentrali Ewropew (BĊE) flimkien mal-banek ċentrali nazzjonali għandhom jikkostitwixxu s-Sistema Ewropea ta' Banek Ċentrali (SEBĊ)"</t>
        </is>
      </c>
      <c r="BV50" s="2" t="inlineStr">
        <is>
          <t>Europees Stelsel van centrale banken|
ESCB</t>
        </is>
      </c>
      <c r="BW50" s="2" t="inlineStr">
        <is>
          <t>3|
3</t>
        </is>
      </c>
      <c r="BX50" s="2" t="inlineStr">
        <is>
          <t xml:space="preserve">|
</t>
        </is>
      </c>
      <c r="BY50" t="inlineStr">
        <is>
          <t>omvat de ECB [ &lt;a href="/entry/result/840195/all" id="ENTRY_TO_ENTRY_CONVERTER" target="_blank"&gt;IATE:840195&lt;/a&gt; ] en de nationale centrale banken (NCB’s) van alle EU-lidstaten, ongeacht of zij de euro hebben ingevoerd</t>
        </is>
      </c>
      <c r="BZ50" s="2" t="inlineStr">
        <is>
          <t>Europejski System Banków Centralnych|
ESBC</t>
        </is>
      </c>
      <c r="CA50" s="2" t="inlineStr">
        <is>
          <t>3|
3</t>
        </is>
      </c>
      <c r="CB50" s="2" t="inlineStr">
        <is>
          <t xml:space="preserve">|
</t>
        </is>
      </c>
      <c r="CC50" t="inlineStr">
        <is>
          <t>system składający się z EBC ( &lt;a href="/entry/result/840195/all" id="ENTRY_TO_ENTRY_CONVERTER" target="_blank"&gt;IATE:840195&lt;/a&gt; ) i krajowych banków centralnych wszystkich państw członkowskich UE, niezależnie od tego, czy państwa te wprowadziły euro</t>
        </is>
      </c>
      <c r="CD50" s="2" t="inlineStr">
        <is>
          <t>Sistema Europeu de Bancos Centrais|
SEBC</t>
        </is>
      </c>
      <c r="CE50" s="2" t="inlineStr">
        <is>
          <t>4|
4</t>
        </is>
      </c>
      <c r="CF50" s="2" t="inlineStr">
        <is>
          <t xml:space="preserve">|
</t>
        </is>
      </c>
      <c r="CG50" t="inlineStr">
        <is>
          <t>Sistema instituído por força do artigo 8.º do Tratado CE em 1 de Junho de 1998, constituído pelo BCE (&lt;a href="/entry/result/840195/all" id="ENTRY_TO_ENTRY_CONVERTER" target="_blank"&gt;IATE:840195&lt;/a&gt; ) e pelos bancos centrais nacionais de todos os Estados-Membros da UE, com o objectivo primordial de pugnar pela manutenção da estabilidade dos preços.</t>
        </is>
      </c>
      <c r="CH50" s="2" t="inlineStr">
        <is>
          <t>SEBC|
Sistemul European al Băncilor Centrale</t>
        </is>
      </c>
      <c r="CI50" s="2" t="inlineStr">
        <is>
          <t>2|
2</t>
        </is>
      </c>
      <c r="CJ50" s="2" t="inlineStr">
        <is>
          <t xml:space="preserve">|
</t>
        </is>
      </c>
      <c r="CK50" t="inlineStr">
        <is>
          <t>Sistem care cuprinde BCE &lt;a href="/entry/result/840195/all" id="ENTRY_TO_ENTRY_CONVERTER" target="_blank"&gt;IATE:840195&lt;/a&gt; și băncile centrale naționale (BCN) ale tuturor statelor membre ale UE, indiferent dacă au adoptat sau nu moneda euro</t>
        </is>
      </c>
      <c r="CL50" s="2" t="inlineStr">
        <is>
          <t>Európsky systém centrálnych bánk|
ESCB</t>
        </is>
      </c>
      <c r="CM50" s="2" t="inlineStr">
        <is>
          <t>3|
3</t>
        </is>
      </c>
      <c r="CN50" s="2" t="inlineStr">
        <is>
          <t xml:space="preserve">|
</t>
        </is>
      </c>
      <c r="CO50" t="inlineStr">
        <is>
          <t>systém, ktorý pozostáva z ECB &lt;a href="/entry/result/840195/all" id="ENTRY_TO_ENTRY_CONVERTER" target="_blank"&gt;IATE:840195&lt;/a&gt; a národných centrálnych bánk (NCB) všetkých členských štátov EÚ bez ohľadu na to, či prijali alebo neprijali euro</t>
        </is>
      </c>
      <c r="CP50" s="2" t="inlineStr">
        <is>
          <t>Evropski sistem centralnih bank|
ESCB</t>
        </is>
      </c>
      <c r="CQ50" s="2" t="inlineStr">
        <is>
          <t>3|
3</t>
        </is>
      </c>
      <c r="CR50" s="2" t="inlineStr">
        <is>
          <t xml:space="preserve">|
</t>
        </is>
      </c>
      <c r="CS50" t="inlineStr">
        <is>
          <t>sistem, ki ga sestavljajo Evropska centralna banka (ECB) in vse nacionalne centralne banke držav članic EU</t>
        </is>
      </c>
      <c r="CT50" s="2" t="inlineStr">
        <is>
          <t>Europeiska centralbankssystemet|
ECBS</t>
        </is>
      </c>
      <c r="CU50" s="2" t="inlineStr">
        <is>
          <t>3|
3</t>
        </is>
      </c>
      <c r="CV50" s="2" t="inlineStr">
        <is>
          <t xml:space="preserve">|
</t>
        </is>
      </c>
      <c r="CW50" t="inlineStr">
        <is>
          <t>Europeiska centralbanken (ECB) och de nationella centralbankerna.</t>
        </is>
      </c>
    </row>
    <row r="51">
      <c r="A51" s="1" t="str">
        <f>HYPERLINK("https://iate.europa.eu/entry/result/795068/all", "795068")</f>
        <v>795068</v>
      </c>
      <c r="B51" t="inlineStr">
        <is>
          <t>POLITICS</t>
        </is>
      </c>
      <c r="C51" t="inlineStr">
        <is>
          <t>POLITICS</t>
        </is>
      </c>
      <c r="D51" t="inlineStr">
        <is>
          <t>yes</t>
        </is>
      </c>
      <c r="E51" t="inlineStr">
        <is>
          <t/>
        </is>
      </c>
      <c r="F51" s="2" t="inlineStr">
        <is>
          <t>Център за европейски политически изследвания</t>
        </is>
      </c>
      <c r="G51" s="2" t="inlineStr">
        <is>
          <t>3</t>
        </is>
      </c>
      <c r="H51" s="2" t="inlineStr">
        <is>
          <t/>
        </is>
      </c>
      <c r="I51" t="inlineStr">
        <is>
          <t>независим експертен център с голям изследователски капацитет и мрежа за изследвания, чиято цел е да служи като форум за обсъждания по европейски въпроси</t>
        </is>
      </c>
      <c r="J51" s="2" t="inlineStr">
        <is>
          <t>Centrum pro evropská politická studia|
CEPS</t>
        </is>
      </c>
      <c r="K51" s="2" t="inlineStr">
        <is>
          <t>3|
3</t>
        </is>
      </c>
      <c r="L51" s="2" t="inlineStr">
        <is>
          <t xml:space="preserve">|
</t>
        </is>
      </c>
      <c r="M51" t="inlineStr">
        <is>
          <t>slouží jako fórum pro diskusi o otázkách EU a řešení problémů, kterým EU čelí</t>
        </is>
      </c>
      <c r="N51" s="2" t="inlineStr">
        <is>
          <t>Centre for European Policy Studies|
CEPS</t>
        </is>
      </c>
      <c r="O51" s="2" t="inlineStr">
        <is>
          <t>4|
4</t>
        </is>
      </c>
      <c r="P51" s="2" t="inlineStr">
        <is>
          <t xml:space="preserve">|
</t>
        </is>
      </c>
      <c r="Q51" t="inlineStr">
        <is>
          <t>Uafhængig forskningsinstitution med fokus på europæiske spørgsmål. Forskningsinstitutionen er beliggende i Belgien, men har forskere fra en lang række europæiske lande.</t>
        </is>
      </c>
      <c r="R51" s="2" t="inlineStr">
        <is>
          <t>Zentrum für Europäische Politische Studien|
CEPS</t>
        </is>
      </c>
      <c r="S51" s="2" t="inlineStr">
        <is>
          <t>3|
3</t>
        </is>
      </c>
      <c r="T51" s="2" t="inlineStr">
        <is>
          <t xml:space="preserve">|
</t>
        </is>
      </c>
      <c r="U51" t="inlineStr">
        <is>
          <t>europäisches Forschungsinstitut, das sich mit dem Austausch von Informationen und Wissen zwischen Forschung und Politik sowie der Entwicklung von Lösungen zu den Herausforderungen und Problemen in der europäischen Politik befasst</t>
        </is>
      </c>
      <c r="V51" s="2" t="inlineStr">
        <is>
          <t>Κέντρο Μελετών Ευρωπαϊκής Πολιτικής|
CEPS</t>
        </is>
      </c>
      <c r="W51" s="2" t="inlineStr">
        <is>
          <t>3|
3</t>
        </is>
      </c>
      <c r="X51" s="2" t="inlineStr">
        <is>
          <t xml:space="preserve">|
</t>
        </is>
      </c>
      <c r="Y51" t="inlineStr">
        <is>
          <t>Δ/νση του Κέντρου: Place du Congrès 1, 1000 Bruxelles, τηλ. +322/218.22.47</t>
        </is>
      </c>
      <c r="Z51" s="2" t="inlineStr">
        <is>
          <t>Centre for European Policy Studies|
CEPS</t>
        </is>
      </c>
      <c r="AA51" s="2" t="inlineStr">
        <is>
          <t>3|
3</t>
        </is>
      </c>
      <c r="AB51" s="2" t="inlineStr">
        <is>
          <t xml:space="preserve">|
</t>
        </is>
      </c>
      <c r="AC51" t="inlineStr">
        <is>
          <t>independent think tank with a strong research capacity and research network, which aims to serve as a forum for debate on European affairs.</t>
        </is>
      </c>
      <c r="AD51" s="2" t="inlineStr">
        <is>
          <t>Centro de Estudios Políticos Europeos|
CEPS</t>
        </is>
      </c>
      <c r="AE51" s="2" t="inlineStr">
        <is>
          <t>2|
2</t>
        </is>
      </c>
      <c r="AF51" s="2" t="inlineStr">
        <is>
          <t xml:space="preserve">|
</t>
        </is>
      </c>
      <c r="AG51" t="inlineStr">
        <is>
          <t/>
        </is>
      </c>
      <c r="AH51" s="2" t="inlineStr">
        <is>
          <t>Euroopa Poliitikauuringute Keskus</t>
        </is>
      </c>
      <c r="AI51" s="2" t="inlineStr">
        <is>
          <t>3</t>
        </is>
      </c>
      <c r="AJ51" s="2" t="inlineStr">
        <is>
          <t/>
        </is>
      </c>
      <c r="AK51" t="inlineStr">
        <is>
          <t>Vt EN</t>
        </is>
      </c>
      <c r="AL51" s="2" t="inlineStr">
        <is>
          <t>CEPS|
Centre for European Policy Studies</t>
        </is>
      </c>
      <c r="AM51" s="2" t="inlineStr">
        <is>
          <t>3|
2</t>
        </is>
      </c>
      <c r="AN51" s="2" t="inlineStr">
        <is>
          <t xml:space="preserve">|
</t>
        </is>
      </c>
      <c r="AO51" t="inlineStr">
        <is>
          <t>vahvan tutkimuskapasiteetin ja -verkoston omaava riippumaton ajatushautomo, joka on keskittynyt Euroopan talouteen ja politiikkaan</t>
        </is>
      </c>
      <c r="AP51" s="2" t="inlineStr">
        <is>
          <t>Centre for European Policy Studies|
CEPS|
Centre d'études de la politique européenne</t>
        </is>
      </c>
      <c r="AQ51" s="2" t="inlineStr">
        <is>
          <t>3|
3|
2</t>
        </is>
      </c>
      <c r="AR51" s="2" t="inlineStr">
        <is>
          <t xml:space="preserve">|
|
</t>
        </is>
      </c>
      <c r="AS51" t="inlineStr">
        <is>
          <t>Institut de recherche politique visant à trouver des solutions constructives aux défis auxquels l'UE est confrontée.&lt;br&gt;Ses trois objectifs sont de: - mettre en place un forum de discussion regroupant tous les niveaux de prise de décision politique; - construire un réseau de collaboration entre les chercheurs et les décideurs politiques des pays de l'UE; - diffuser leurs idées par des publications régulières et l'organisation d'événements publics.&lt;br&gt;Sources de financement: cotisations des membres, contributions de différentes institutions, vente des publications…).</t>
        </is>
      </c>
      <c r="AT51" s="2" t="inlineStr">
        <is>
          <t>an Lárionad don Staidéar ar Bheartas na hEorpa|
CEPS</t>
        </is>
      </c>
      <c r="AU51" s="2" t="inlineStr">
        <is>
          <t>4|
4</t>
        </is>
      </c>
      <c r="AV51" s="2" t="inlineStr">
        <is>
          <t xml:space="preserve">|
</t>
        </is>
      </c>
      <c r="AW51" t="inlineStr">
        <is>
          <t/>
        </is>
      </c>
      <c r="AX51" s="2" t="inlineStr">
        <is>
          <t>Centar za studije europskih politika|
CEPS</t>
        </is>
      </c>
      <c r="AY51" s="2" t="inlineStr">
        <is>
          <t>3|
3</t>
        </is>
      </c>
      <c r="AZ51" s="2" t="inlineStr">
        <is>
          <t xml:space="preserve">|
</t>
        </is>
      </c>
      <c r="BA51" t="inlineStr">
        <is>
          <t>ustrojen 1983. godine, nezavisna je institucija za analizu politika; bavi se provođenjem kvalitetnih istraživanja koja vode do konstruktivnih rješenja za izazove s kojima se Europa danas suočava</t>
        </is>
      </c>
      <c r="BB51" s="2" t="inlineStr">
        <is>
          <t>Európai Politikai Tanulmányok Központja|
CEPS</t>
        </is>
      </c>
      <c r="BC51" s="2" t="inlineStr">
        <is>
          <t>4|
4</t>
        </is>
      </c>
      <c r="BD51" s="2" t="inlineStr">
        <is>
          <t xml:space="preserve">|
</t>
        </is>
      </c>
      <c r="BE51" t="inlineStr">
        <is>
          <t>Belgiumi székhelyű, 1983-ban alapított, széles kapcsolati rendszerű szervezet, amelynek célja, hogy viták és kutatások segítségével előmozdítsa az uniós politikák fejlődését.</t>
        </is>
      </c>
      <c r="BF51" s="2" t="inlineStr">
        <is>
          <t>Centro per gli studi politici europei|
CEPS</t>
        </is>
      </c>
      <c r="BG51" s="2" t="inlineStr">
        <is>
          <t>3|
4</t>
        </is>
      </c>
      <c r="BH51" s="2" t="inlineStr">
        <is>
          <t xml:space="preserve">|
</t>
        </is>
      </c>
      <c r="BI51" t="inlineStr">
        <is>
          <t>istituto indipendente di ricerca tra i più autorevoli nell'UE, fondato a Bruxelles nel 1983. È sostenuto dalla Commissione europea, da altre istituzioni internazionali e multilaterali e da organismi nazionali</t>
        </is>
      </c>
      <c r="BJ51" s="2" t="inlineStr">
        <is>
          <t>Europos politikos studijų centras|
CEPS</t>
        </is>
      </c>
      <c r="BK51" s="2" t="inlineStr">
        <is>
          <t>3|
3</t>
        </is>
      </c>
      <c r="BL51" s="2" t="inlineStr">
        <is>
          <t xml:space="preserve">|
</t>
        </is>
      </c>
      <c r="BM51" t="inlineStr">
        <is>
          <t>nepriklausoma specialistų grupė, disponuojanti dideliais mokslinių tyrimų pajėgumais ir mokslinių tyrimų tinklu, kuri veikia kaip diskusijų europiniais klausimais forumas</t>
        </is>
      </c>
      <c r="BN51" s="2" t="inlineStr">
        <is>
          <t>Eiropas politikas pētījumu centrs|
&lt;i&gt;CEPS&lt;/i&gt;</t>
        </is>
      </c>
      <c r="BO51" s="2" t="inlineStr">
        <is>
          <t>2|
3</t>
        </is>
      </c>
      <c r="BP51" s="2" t="inlineStr">
        <is>
          <t xml:space="preserve">|
</t>
        </is>
      </c>
      <c r="BQ51" t="inlineStr">
        <is>
          <t>neatkarīgs Eiropas politikas, ekonomikas un sabiedrības jautājumu pētniecības institūts</t>
        </is>
      </c>
      <c r="BR51" s="2" t="inlineStr">
        <is>
          <t>Ċentru għall-Istudji Politiċi Ewropej|
CEPS</t>
        </is>
      </c>
      <c r="BS51" s="2" t="inlineStr">
        <is>
          <t>3|
3</t>
        </is>
      </c>
      <c r="BT51" s="2" t="inlineStr">
        <is>
          <t xml:space="preserve">|
</t>
        </is>
      </c>
      <c r="BU51" t="inlineStr">
        <is>
          <t>Stabbilit fi Brussell fl-1983, dan l-istitut ta' riċerka politika huwa fost dawk li joperaw fl-Unjoni Ewropea llum li għandhom l-aktar esperjenza u awtorità. Huwa jservi ta' forum ewlieni għad-dibattiti dwar l-affarijiet tal-UE, iżda l-karatteristika prinċipali tiegħu hija l-kapaċità interna qawwija ta' riċerka, flimkien ma' network estensiv ta' istituti msieħba madwar id-dinja.</t>
        </is>
      </c>
      <c r="BV51" s="2" t="inlineStr">
        <is>
          <t>Centrum voor Europese Beleidsstudies|
CEPS</t>
        </is>
      </c>
      <c r="BW51" s="2" t="inlineStr">
        <is>
          <t>3|
3</t>
        </is>
      </c>
      <c r="BX51" s="2" t="inlineStr">
        <is>
          <t xml:space="preserve">|
</t>
        </is>
      </c>
      <c r="BY51" t="inlineStr">
        <is>
          <t/>
        </is>
      </c>
      <c r="BZ51" s="2" t="inlineStr">
        <is>
          <t>Centrum Studiów nad Polityką Europejską</t>
        </is>
      </c>
      <c r="CA51" s="2" t="inlineStr">
        <is>
          <t>3</t>
        </is>
      </c>
      <c r="CB51" s="2" t="inlineStr">
        <is>
          <t/>
        </is>
      </c>
      <c r="CC51" t="inlineStr">
        <is>
          <t>think tank z siedzibą w Brukseli; założony został w 1983 jako pierwsza, niezależna jednostka tego typu zajmująca się przede wszystkim problematyką integracji europejskiej</t>
        </is>
      </c>
      <c r="CD51" s="2" t="inlineStr">
        <is>
          <t>Centro de Estudos de Política Europeia|
CEPE</t>
        </is>
      </c>
      <c r="CE51" s="2" t="inlineStr">
        <is>
          <t>3|
2</t>
        </is>
      </c>
      <c r="CF51" s="2" t="inlineStr">
        <is>
          <t xml:space="preserve">|
</t>
        </is>
      </c>
      <c r="CG51" t="inlineStr">
        <is>
          <t>Centro de reflexão independente, criado em 1983 e sedeado em Bruxelas. Dotado de uma forte capacidade própria de investigação, actua em articulação com uma ampla rede de instituições académicas, políticas e empresarias, constituindo um autorizado fórum de discussão sobre questões europeias.</t>
        </is>
      </c>
      <c r="CH51" s="2" t="inlineStr">
        <is>
          <t>Centrul de Studii Politice Europene|
CEPS</t>
        </is>
      </c>
      <c r="CI51" s="2" t="inlineStr">
        <is>
          <t>3|
3</t>
        </is>
      </c>
      <c r="CJ51" s="2" t="inlineStr">
        <is>
          <t xml:space="preserve">|
</t>
        </is>
      </c>
      <c r="CK51" t="inlineStr">
        <is>
          <t>---</t>
        </is>
      </c>
      <c r="CL51" s="2" t="inlineStr">
        <is>
          <t>Centrum pre európske politické štúdie|
CEPS</t>
        </is>
      </c>
      <c r="CM51" s="2" t="inlineStr">
        <is>
          <t>2|
3</t>
        </is>
      </c>
      <c r="CN51" s="2" t="inlineStr">
        <is>
          <t xml:space="preserve">|
</t>
        </is>
      </c>
      <c r="CO51" t="inlineStr">
        <is>
          <t>think-tank so sídlom v Bruseli, založený v roku 1983, ktorého úlohou je pracovať na riešení problémov, ktorým čelí Európska únia</t>
        </is>
      </c>
      <c r="CP51" s="2" t="inlineStr">
        <is>
          <t>Center za evropske politične študije|
CEPS</t>
        </is>
      </c>
      <c r="CQ51" s="2" t="inlineStr">
        <is>
          <t>3|
3</t>
        </is>
      </c>
      <c r="CR51" s="2" t="inlineStr">
        <is>
          <t xml:space="preserve">|
</t>
        </is>
      </c>
      <c r="CS51" t="inlineStr">
        <is>
          <t>neodvisen inštitut, ki se ukvarja z raziskovanjem politik za konstruktivno reševanje izzivov, s katerimi se danes srečuje Evropa; &lt;br&gt;njegovi cilji so doseganje visokih standardov akademske odličnosti in ohranjanje neopredeljenosti in neodvisnosti, zagotavljanje foruma za razprave vseh strani v evropskem političnem procesu, oblikovanje mreže, ki združuje raziskovalce in raziskovalke, načrtovalce in načrtovalke politik ter poslovneže po vsej Evropi, pa tudi razširjanje izsledkov in stališč s stalnim zagotavljanjem publikacij in javnih dogodkov</t>
        </is>
      </c>
      <c r="CT51" s="2" t="inlineStr">
        <is>
          <t>Centre for European Policy Studies</t>
        </is>
      </c>
      <c r="CU51" s="2" t="inlineStr">
        <is>
          <t>2</t>
        </is>
      </c>
      <c r="CV51" s="2" t="inlineStr">
        <is>
          <t/>
        </is>
      </c>
      <c r="CW51" t="inlineStr">
        <is>
          <t/>
        </is>
      </c>
    </row>
    <row r="52">
      <c r="A52" s="1" t="str">
        <f>HYPERLINK("https://iate.europa.eu/entry/result/3626997/all", "3626997")</f>
        <v>3626997</v>
      </c>
      <c r="B52" t="inlineStr">
        <is>
          <t>AGRICULTURE, FORESTRY AND FISHERIES;ECONOMICS;EUROPEAN UNION</t>
        </is>
      </c>
      <c r="C52" t="inlineStr">
        <is>
          <t>AGRICULTURE, FORESTRY AND FISHERIES|fisheries;ECONOMICS|economic policy|economic support;EUROPEAN UNION|EU finance|EU financing|EU financial instrument|fund (EU)|European Maritime and Fisheries Fund</t>
        </is>
      </c>
      <c r="D52" t="inlineStr">
        <is>
          <t>yes</t>
        </is>
      </c>
      <c r="E52" t="inlineStr">
        <is>
          <t/>
        </is>
      </c>
      <c r="F52" s="2" t="inlineStr">
        <is>
          <t>Европейски фонд за морско дело, рибарство и аквакултури|
ЕФМДРА</t>
        </is>
      </c>
      <c r="G52" s="2" t="inlineStr">
        <is>
          <t>3|
3</t>
        </is>
      </c>
      <c r="H52" s="2" t="inlineStr">
        <is>
          <t xml:space="preserve">|
</t>
        </is>
      </c>
      <c r="I52" t="inlineStr">
        <is>
          <t>фонд на ЕС, допринасящ за прилагането на общата политика в областта на рибарството и на морската политика на Съюза чрез: насърчаване на устойчивото рибарство и възстановяването и опазването на водните биологични ресурси; насърчаване на устойчивите дейности, свързани с аквакултурите, и на преработването и предлагането на пазара на продукти от риболов и аквакултури, като по този начин се допринася за продоволствената сигурност в Съюза; осигуряване на условия за устойчива синя икономика в крайбрежните, островните и вътрешните райони и насърчаване на развитието на общностите, занимаващи се с рибарство и аквакултури; укрепване на международното управление на океаните и осигуряване на условия за безопасност, сигурност, чистота и устойчиво стопанисване на моретата и океаните</t>
        </is>
      </c>
      <c r="J52" s="2" t="inlineStr">
        <is>
          <t>Evropský námořní, rybářský a akvakulturní fond|
ENRAF</t>
        </is>
      </c>
      <c r="K52" s="2" t="inlineStr">
        <is>
          <t>3|
3</t>
        </is>
      </c>
      <c r="L52" s="2" t="inlineStr">
        <is>
          <t xml:space="preserve">|
</t>
        </is>
      </c>
      <c r="M52" t="inlineStr">
        <is>
          <t/>
        </is>
      </c>
      <c r="N52" s="2" t="inlineStr">
        <is>
          <t>Den Europæiske Hav-, Fiskeri- og Akvakulturfond|
EHFAF</t>
        </is>
      </c>
      <c r="O52" s="2" t="inlineStr">
        <is>
          <t>3|
3</t>
        </is>
      </c>
      <c r="P52" s="2" t="inlineStr">
        <is>
          <t xml:space="preserve">|
</t>
        </is>
      </c>
      <c r="Q52" t="inlineStr">
        <is>
          <t>EU-fond for maritime anliggender, fiskeri og akvakultur</t>
        </is>
      </c>
      <c r="R52" s="2" t="inlineStr">
        <is>
          <t>Europäischer Meeres-, Fischerei- und Aquakulturfonds|
EMFAF</t>
        </is>
      </c>
      <c r="S52" s="2" t="inlineStr">
        <is>
          <t>3|
3</t>
        </is>
      </c>
      <c r="T52" s="2" t="inlineStr">
        <is>
          <t xml:space="preserve">|
</t>
        </is>
      </c>
      <c r="U52" t="inlineStr">
        <is>
          <t/>
        </is>
      </c>
      <c r="V52" s="2" t="inlineStr">
        <is>
          <t>Ευρωπαϊκό Ταμείο Θάλασσας, Αλιείας και Υδατοκαλλιέργειας|
ΕΤΘΑΥ</t>
        </is>
      </c>
      <c r="W52" s="2" t="inlineStr">
        <is>
          <t>3|
3</t>
        </is>
      </c>
      <c r="X52" s="2" t="inlineStr">
        <is>
          <t xml:space="preserve">|
</t>
        </is>
      </c>
      <c r="Y52" t="inlineStr">
        <is>
          <t/>
        </is>
      </c>
      <c r="Z52" s="2" t="inlineStr">
        <is>
          <t>European Maritime, Fisheries and Aquaculture Fund|
EMFAF</t>
        </is>
      </c>
      <c r="AA52" s="2" t="inlineStr">
        <is>
          <t>4|
4</t>
        </is>
      </c>
      <c r="AB52" s="2" t="inlineStr">
        <is>
          <t xml:space="preserve">|
</t>
        </is>
      </c>
      <c r="AC52" t="inlineStr">
        <is>
          <t>European Union fund for maritime affairs, fisheries and aquaculture</t>
        </is>
      </c>
      <c r="AD52" s="2" t="inlineStr">
        <is>
          <t>Fondo Europeo Marítimo, de Pesca y de Acuicultura|
FEMPA</t>
        </is>
      </c>
      <c r="AE52" s="2" t="inlineStr">
        <is>
          <t>3|
3</t>
        </is>
      </c>
      <c r="AF52" s="2" t="inlineStr">
        <is>
          <t xml:space="preserve">|
</t>
        </is>
      </c>
      <c r="AG52" t="inlineStr">
        <is>
          <t>Fondo establecido para el período comprendido entre el 1 de enero de 2021 y el 31 de diciembre de 2027 (duración del marco financiero plurianual 2021-2027) que contribuirá a la aplicación de la política pesquera común y de la política marítima de la Unión.</t>
        </is>
      </c>
      <c r="AH52" s="2" t="inlineStr">
        <is>
          <t>Euroopa Merendus-, Kalandus- ja Vesiviljelusfond|
EMKVF</t>
        </is>
      </c>
      <c r="AI52" s="2" t="inlineStr">
        <is>
          <t>3|
3</t>
        </is>
      </c>
      <c r="AJ52" s="2" t="inlineStr">
        <is>
          <t xml:space="preserve">|
</t>
        </is>
      </c>
      <c r="AK52" t="inlineStr">
        <is>
          <t/>
        </is>
      </c>
      <c r="AL52" s="2" t="inlineStr">
        <is>
          <t>Euroopan meri-, kalatalous- ja vesiviljelyrahasto|
EMKVR</t>
        </is>
      </c>
      <c r="AM52" s="2" t="inlineStr">
        <is>
          <t>3|
3</t>
        </is>
      </c>
      <c r="AN52" s="2" t="inlineStr">
        <is>
          <t xml:space="preserve">|
</t>
        </is>
      </c>
      <c r="AO52" t="inlineStr">
        <is>
          <t/>
        </is>
      </c>
      <c r="AP52" s="2" t="inlineStr">
        <is>
          <t>Fonds européen pour les affaires maritimes, la pêche et l'aquaculture|
Feampa</t>
        </is>
      </c>
      <c r="AQ52" s="2" t="inlineStr">
        <is>
          <t>3|
3</t>
        </is>
      </c>
      <c r="AR52" s="2" t="inlineStr">
        <is>
          <t xml:space="preserve">|
</t>
        </is>
      </c>
      <c r="AS52" t="inlineStr">
        <is>
          <t>fonds de l'Union européenne consacré aux affaires maritimes, à la pêche et à l'aquaculture</t>
        </is>
      </c>
      <c r="AT52" s="2" t="inlineStr">
        <is>
          <t>an Ciste Eorpach Muirí, Iascaigh agus Dobharshaothraithe|
CEMID</t>
        </is>
      </c>
      <c r="AU52" s="2" t="inlineStr">
        <is>
          <t>3|
3</t>
        </is>
      </c>
      <c r="AV52" s="2" t="inlineStr">
        <is>
          <t xml:space="preserve">|
</t>
        </is>
      </c>
      <c r="AW52" t="inlineStr">
        <is>
          <t/>
        </is>
      </c>
      <c r="AX52" s="2" t="inlineStr">
        <is>
          <t>Europski fond za pomorstvo, ribarstvo i akvakulturu|
EFPRA</t>
        </is>
      </c>
      <c r="AY52" s="2" t="inlineStr">
        <is>
          <t>3|
3</t>
        </is>
      </c>
      <c r="AZ52" s="2" t="inlineStr">
        <is>
          <t xml:space="preserve">|
</t>
        </is>
      </c>
      <c r="BA52" t="inlineStr">
        <is>
          <t/>
        </is>
      </c>
      <c r="BB52" s="2" t="inlineStr">
        <is>
          <t>Európai Tengerügyi, Halászati és Akvakultúra-alap|
ETHAA</t>
        </is>
      </c>
      <c r="BC52" s="2" t="inlineStr">
        <is>
          <t>3|
3</t>
        </is>
      </c>
      <c r="BD52" s="2" t="inlineStr">
        <is>
          <t xml:space="preserve">|
</t>
        </is>
      </c>
      <c r="BE52" t="inlineStr">
        <is>
          <t>a &lt;a href="https://iate.europa.eu/entry/result/780952/hu-all" target="_blank"&gt;közös halászati politika&lt;/a&gt; és az uniós tengerpolitika támogatására létrehozott alap, amelynek prioritásai a &lt;a href="https://iate.europa.eu/entry/result/877513/hu-all" target="_blank"&gt;fenntartható halászat&lt;/a&gt;, &lt;a href="https://iate.europa.eu/entry/result/783415/hu-all" target="_blank"&gt;akvakultúra&lt;/a&gt;-tevékenységek és &lt;a href="https://iate.europa.eu/entry/result/3545345/hu-all" target="_blank"&gt;kék gazdaság&lt;/a&gt; előmozdítása, valamint a tengerek és óceánok fenntartható kezelésének biztosítása</t>
        </is>
      </c>
      <c r="BF52" s="2" t="inlineStr">
        <is>
          <t>Fondo europeo per gli affari marittimi, la pesca e l'acquacoltura|
FEAMPA</t>
        </is>
      </c>
      <c r="BG52" s="2" t="inlineStr">
        <is>
          <t>3|
3</t>
        </is>
      </c>
      <c r="BH52" s="2" t="inlineStr">
        <is>
          <t xml:space="preserve">|
</t>
        </is>
      </c>
      <c r="BI52" t="inlineStr">
        <is>
          <t>fondo per le politiche marittime e della pesca dell'UE per il periodo 2021-2027</t>
        </is>
      </c>
      <c r="BJ52" s="2" t="inlineStr">
        <is>
          <t>Europos jūrų reikalų, žvejybos ir akvakultūros fondas|
EJRŽAF</t>
        </is>
      </c>
      <c r="BK52" s="2" t="inlineStr">
        <is>
          <t>2|
2</t>
        </is>
      </c>
      <c r="BL52" s="2" t="inlineStr">
        <is>
          <t>proposed|
proposed</t>
        </is>
      </c>
      <c r="BM52" t="inlineStr">
        <is>
          <t/>
        </is>
      </c>
      <c r="BN52" s="2" t="inlineStr">
        <is>
          <t>Eiropas Jūrlietu, zvejniecības un akvakultūras fonds|
EJZAF</t>
        </is>
      </c>
      <c r="BO52" s="2" t="inlineStr">
        <is>
          <t>3|
3</t>
        </is>
      </c>
      <c r="BP52" s="2" t="inlineStr">
        <is>
          <t xml:space="preserve">|
</t>
        </is>
      </c>
      <c r="BQ52" t="inlineStr">
        <is>
          <t/>
        </is>
      </c>
      <c r="BR52" s="2" t="inlineStr">
        <is>
          <t>Fond Ewropew għall-Affarijiet Marittimi, is-Sajd u l-Akkwakultura|
FEMSA</t>
        </is>
      </c>
      <c r="BS52" s="2" t="inlineStr">
        <is>
          <t>3|
3</t>
        </is>
      </c>
      <c r="BT52" s="2" t="inlineStr">
        <is>
          <t xml:space="preserve">|
</t>
        </is>
      </c>
      <c r="BU52" t="inlineStr">
        <is>
          <t>fond tal-Unjoni Ewropea maħsub għall-finanzjament ta' affarijiet marittimi, relatati mas-sajd u mal-akkwakultura</t>
        </is>
      </c>
      <c r="BV52" s="2" t="inlineStr">
        <is>
          <t>Europees Fonds voor maritieme zaken, visserij en aquacultuur|
EFMZVA</t>
        </is>
      </c>
      <c r="BW52" s="2" t="inlineStr">
        <is>
          <t>4|
4</t>
        </is>
      </c>
      <c r="BX52" s="2" t="inlineStr">
        <is>
          <t xml:space="preserve">|
</t>
        </is>
      </c>
      <c r="BY52" t="inlineStr">
        <is>
          <t/>
        </is>
      </c>
      <c r="BZ52" s="2" t="inlineStr">
        <is>
          <t>Europejski Fundusz Morski, Rybacki i Akwakultury|
EFMRA</t>
        </is>
      </c>
      <c r="CA52" s="2" t="inlineStr">
        <is>
          <t>3|
3</t>
        </is>
      </c>
      <c r="CB52" s="2" t="inlineStr">
        <is>
          <t xml:space="preserve">|
</t>
        </is>
      </c>
      <c r="CC52" t="inlineStr">
        <is>
          <t/>
        </is>
      </c>
      <c r="CD52" s="2" t="inlineStr">
        <is>
          <t>Fundo Europeu dos Assuntos Marítimos, das Pescas e da Aquicultura|
FEAMPA</t>
        </is>
      </c>
      <c r="CE52" s="2" t="inlineStr">
        <is>
          <t>3|
3</t>
        </is>
      </c>
      <c r="CF52" s="2" t="inlineStr">
        <is>
          <t xml:space="preserve">|
</t>
        </is>
      </c>
      <c r="CG52" t="inlineStr">
        <is>
          <t>Fundo da UE que contribui para a execução da política comum das pescas, incluindo a aquicultura, e da política marítima da União.</t>
        </is>
      </c>
      <c r="CH52" s="2" t="inlineStr">
        <is>
          <t>Fondul european pentru afaceri maritime, pescuit și acvacultură|
FEAMPA</t>
        </is>
      </c>
      <c r="CI52" s="2" t="inlineStr">
        <is>
          <t>3|
3</t>
        </is>
      </c>
      <c r="CJ52" s="2" t="inlineStr">
        <is>
          <t xml:space="preserve">|
</t>
        </is>
      </c>
      <c r="CK52" t="inlineStr">
        <is>
          <t/>
        </is>
      </c>
      <c r="CL52" s="2" t="inlineStr">
        <is>
          <t>Európsky námorný&lt;i&gt;,&lt;/i&gt; rybolovný a akvakultúrny fond|
ENRAF</t>
        </is>
      </c>
      <c r="CM52" s="2" t="inlineStr">
        <is>
          <t>3|
3</t>
        </is>
      </c>
      <c r="CN52" s="2" t="inlineStr">
        <is>
          <t xml:space="preserve">|
</t>
        </is>
      </c>
      <c r="CO52" t="inlineStr">
        <is>
          <t/>
        </is>
      </c>
      <c r="CP52" s="2" t="inlineStr">
        <is>
          <t>Evropski sklad za pomorstvo, ribištvo in akvakulturo|
ESPRA</t>
        </is>
      </c>
      <c r="CQ52" s="2" t="inlineStr">
        <is>
          <t>3|
3</t>
        </is>
      </c>
      <c r="CR52" s="2" t="inlineStr">
        <is>
          <t xml:space="preserve">|
</t>
        </is>
      </c>
      <c r="CS52" t="inlineStr">
        <is>
          <t/>
        </is>
      </c>
      <c r="CT52" s="2" t="inlineStr">
        <is>
          <t>Europeiska havs-, fiskeri- och vattenbruksfonden|
EHFVF</t>
        </is>
      </c>
      <c r="CU52" s="2" t="inlineStr">
        <is>
          <t>3|
3</t>
        </is>
      </c>
      <c r="CV52" s="2" t="inlineStr">
        <is>
          <t xml:space="preserve">|
</t>
        </is>
      </c>
      <c r="CW52" t="inlineStr">
        <is>
          <t>EU-fond för maritima frågor, fiskeri och vattenbruk</t>
        </is>
      </c>
    </row>
    <row r="53">
      <c r="A53" s="1" t="str">
        <f>HYPERLINK("https://iate.europa.eu/entry/result/3537723/all", "3537723")</f>
        <v>3537723</v>
      </c>
      <c r="B53" t="inlineStr">
        <is>
          <t>AGRICULTURE, FORESTRY AND FISHERIES;ECONOMICS;EUROPEAN UNION</t>
        </is>
      </c>
      <c r="C53" t="inlineStr">
        <is>
          <t>AGRICULTURE, FORESTRY AND FISHERIES|fisheries;ECONOMICS|economic policy|economic support;EUROPEAN UNION|EU finance|EU financing|EU financial instrument|fund (EU)|European Maritime and Fisheries Fund</t>
        </is>
      </c>
      <c r="D53" t="inlineStr">
        <is>
          <t>yes</t>
        </is>
      </c>
      <c r="E53" t="inlineStr">
        <is>
          <t>historical</t>
        </is>
      </c>
      <c r="F53" s="2" t="inlineStr">
        <is>
          <t>Европейски фонд за морско дело и рибарство|
ЕФМДР</t>
        </is>
      </c>
      <c r="G53" s="2" t="inlineStr">
        <is>
          <t>4|
4</t>
        </is>
      </c>
      <c r="H53" s="2" t="inlineStr">
        <is>
          <t xml:space="preserve">|
</t>
        </is>
      </c>
      <c r="I53" t="inlineStr">
        <is>
          <t/>
        </is>
      </c>
      <c r="J53" t="inlineStr">
        <is>
          <t/>
        </is>
      </c>
      <c r="K53" t="inlineStr">
        <is>
          <t/>
        </is>
      </c>
      <c r="L53" t="inlineStr">
        <is>
          <t/>
        </is>
      </c>
      <c r="M53" t="inlineStr">
        <is>
          <t/>
        </is>
      </c>
      <c r="N53" s="2" t="inlineStr">
        <is>
          <t>Den Europæiske Hav- og Fiskerifond|
Hav- og Fiskerifonden|
EHFF</t>
        </is>
      </c>
      <c r="O53" s="2" t="inlineStr">
        <is>
          <t>3|
3|
3</t>
        </is>
      </c>
      <c r="P53" s="2" t="inlineStr">
        <is>
          <t xml:space="preserve">|
|
</t>
        </is>
      </c>
      <c r="Q53" t="inlineStr">
        <is>
          <t>fond for EU's hav- og fiskeripolitik</t>
        </is>
      </c>
      <c r="R53" t="inlineStr">
        <is>
          <t/>
        </is>
      </c>
      <c r="S53" t="inlineStr">
        <is>
          <t/>
        </is>
      </c>
      <c r="T53" t="inlineStr">
        <is>
          <t/>
        </is>
      </c>
      <c r="U53" t="inlineStr">
        <is>
          <t/>
        </is>
      </c>
      <c r="V53" s="2" t="inlineStr">
        <is>
          <t>Ευρωπαϊκό Ταμείο Θάλασσας και Αλιείας|
ΕΤΘΑ</t>
        </is>
      </c>
      <c r="W53" s="2" t="inlineStr">
        <is>
          <t>3|
3</t>
        </is>
      </c>
      <c r="X53" s="2" t="inlineStr">
        <is>
          <t xml:space="preserve">|
</t>
        </is>
      </c>
      <c r="Y53" t="inlineStr">
        <is>
          <t>ενωσιακό ταμείο για τη χρηματοδότηση των δαπανών της 
&lt;a href="https://iate.europa.eu/entry/result/780952/el" target="_blank"&gt;κοινής αλιευτικής πολιτικής&lt;/a&gt; και της 
&lt;a href="https://iate.europa.eu/entry/result/3515945/el" target="_blank"&gt;ολοκληρωμένης θαλάσσιας πολιτικής&lt;/a&gt;</t>
        </is>
      </c>
      <c r="Z53" s="2" t="inlineStr">
        <is>
          <t>European Maritime and Fisheries Fund|
EMFF</t>
        </is>
      </c>
      <c r="AA53" s="2" t="inlineStr">
        <is>
          <t>3|
3</t>
        </is>
      </c>
      <c r="AB53" s="2" t="inlineStr">
        <is>
          <t>obsolete|
obsolete</t>
        </is>
      </c>
      <c r="AC53" t="inlineStr">
        <is>
          <t>fund for the EU's maritime and fisheries policies</t>
        </is>
      </c>
      <c r="AD53" s="2" t="inlineStr">
        <is>
          <t>FEMP</t>
        </is>
      </c>
      <c r="AE53" s="2" t="inlineStr">
        <is>
          <t>3</t>
        </is>
      </c>
      <c r="AF53" s="2" t="inlineStr">
        <is>
          <t/>
        </is>
      </c>
      <c r="AG53" t="inlineStr">
        <is>
          <t>Fondo de las políticas marítima y pesquera de la UE para 2014-2020.</t>
        </is>
      </c>
      <c r="AH53" s="2" t="inlineStr">
        <is>
          <t>Euroopa Merendus- ja Kalandusfond|
EMKF</t>
        </is>
      </c>
      <c r="AI53" s="2" t="inlineStr">
        <is>
          <t>3|
3</t>
        </is>
      </c>
      <c r="AJ53" s="2" t="inlineStr">
        <is>
          <t xml:space="preserve">|
</t>
        </is>
      </c>
      <c r="AK53" t="inlineStr">
        <is>
          <t/>
        </is>
      </c>
      <c r="AL53" s="2" t="inlineStr">
        <is>
          <t>Euroopan meri- ja kalatalousrahasto|
EMKR</t>
        </is>
      </c>
      <c r="AM53" s="2" t="inlineStr">
        <is>
          <t>3|
3</t>
        </is>
      </c>
      <c r="AN53" s="2" t="inlineStr">
        <is>
          <t xml:space="preserve">|
</t>
        </is>
      </c>
      <c r="AO53" t="inlineStr">
        <is>
          <t>EU:n meri- ja kalastuspolitiikkaa tukeva rahasto</t>
        </is>
      </c>
      <c r="AP53" t="inlineStr">
        <is>
          <t/>
        </is>
      </c>
      <c r="AQ53" t="inlineStr">
        <is>
          <t/>
        </is>
      </c>
      <c r="AR53" t="inlineStr">
        <is>
          <t/>
        </is>
      </c>
      <c r="AS53" t="inlineStr">
        <is>
          <t/>
        </is>
      </c>
      <c r="AT53" t="inlineStr">
        <is>
          <t/>
        </is>
      </c>
      <c r="AU53" t="inlineStr">
        <is>
          <t/>
        </is>
      </c>
      <c r="AV53" t="inlineStr">
        <is>
          <t/>
        </is>
      </c>
      <c r="AW53" t="inlineStr">
        <is>
          <t/>
        </is>
      </c>
      <c r="AX53" s="2" t="inlineStr">
        <is>
          <t>Europski fond za pomorstvo i ribarstvo|
EFPR</t>
        </is>
      </c>
      <c r="AY53" s="2" t="inlineStr">
        <is>
          <t>3|
3</t>
        </is>
      </c>
      <c r="AZ53" s="2" t="inlineStr">
        <is>
          <t xml:space="preserve">|
</t>
        </is>
      </c>
      <c r="BA53" t="inlineStr">
        <is>
          <t/>
        </is>
      </c>
      <c r="BB53" t="inlineStr">
        <is>
          <t/>
        </is>
      </c>
      <c r="BC53" t="inlineStr">
        <is>
          <t/>
        </is>
      </c>
      <c r="BD53" t="inlineStr">
        <is>
          <t/>
        </is>
      </c>
      <c r="BE53" t="inlineStr">
        <is>
          <t/>
        </is>
      </c>
      <c r="BF53" s="2" t="inlineStr">
        <is>
          <t>Fondo europeo per gli affari marittimi e la pesca|
FEAMP</t>
        </is>
      </c>
      <c r="BG53" s="2" t="inlineStr">
        <is>
          <t>3|
3</t>
        </is>
      </c>
      <c r="BH53" s="2" t="inlineStr">
        <is>
          <t xml:space="preserve">|
</t>
        </is>
      </c>
      <c r="BI53" t="inlineStr">
        <is>
          <t>fondo per la politica marittima e della pesca dell'UE per il periodo 2014-2020</t>
        </is>
      </c>
      <c r="BJ53" s="2" t="inlineStr">
        <is>
          <t>Europos jūrų reikalų ir žuvininkystės fondas|
EJRŽF</t>
        </is>
      </c>
      <c r="BK53" s="2" t="inlineStr">
        <is>
          <t>3|
3</t>
        </is>
      </c>
      <c r="BL53" s="2" t="inlineStr">
        <is>
          <t xml:space="preserve">|
</t>
        </is>
      </c>
      <c r="BM53" t="inlineStr">
        <is>
          <t>vienas iš penkių Europos struktūrinių ir investicinių (ESI) fondų, prisidedantis prie augimu ir darbo vietų kūrimu grindžiamo ES atsigavimo ir skirtas finansuoti projektams, kuriais siekiama žvejams padėti pereiti prie tausios žvejybos, pakrančių bendruomenėms padėti įvairinti savo ekonominę veiklą, kurti naujas darbo vietas ir gerinti gyvenimo kokybę Europos pakrantėse</t>
        </is>
      </c>
      <c r="BN53" s="2" t="inlineStr">
        <is>
          <t>Eiropas Jūrlietu un zivsaimniecības fonds|
EJZF</t>
        </is>
      </c>
      <c r="BO53" s="2" t="inlineStr">
        <is>
          <t>3|
3</t>
        </is>
      </c>
      <c r="BP53" s="2" t="inlineStr">
        <is>
          <t xml:space="preserve">|
</t>
        </is>
      </c>
      <c r="BQ53" t="inlineStr">
        <is>
          <t/>
        </is>
      </c>
      <c r="BR53" t="inlineStr">
        <is>
          <t/>
        </is>
      </c>
      <c r="BS53" t="inlineStr">
        <is>
          <t/>
        </is>
      </c>
      <c r="BT53" t="inlineStr">
        <is>
          <t/>
        </is>
      </c>
      <c r="BU53" t="inlineStr">
        <is>
          <t/>
        </is>
      </c>
      <c r="BV53" t="inlineStr">
        <is>
          <t/>
        </is>
      </c>
      <c r="BW53" t="inlineStr">
        <is>
          <t/>
        </is>
      </c>
      <c r="BX53" t="inlineStr">
        <is>
          <t/>
        </is>
      </c>
      <c r="BY53" t="inlineStr">
        <is>
          <t/>
        </is>
      </c>
      <c r="BZ53" t="inlineStr">
        <is>
          <t/>
        </is>
      </c>
      <c r="CA53" t="inlineStr">
        <is>
          <t/>
        </is>
      </c>
      <c r="CB53" t="inlineStr">
        <is>
          <t/>
        </is>
      </c>
      <c r="CC53" t="inlineStr">
        <is>
          <t/>
        </is>
      </c>
      <c r="CD53" t="inlineStr">
        <is>
          <t/>
        </is>
      </c>
      <c r="CE53" t="inlineStr">
        <is>
          <t/>
        </is>
      </c>
      <c r="CF53" t="inlineStr">
        <is>
          <t/>
        </is>
      </c>
      <c r="CG53" t="inlineStr">
        <is>
          <t/>
        </is>
      </c>
      <c r="CH53" s="2" t="inlineStr">
        <is>
          <t>FEPAM|
Fondul european pentru pescuit și afaceri maritime</t>
        </is>
      </c>
      <c r="CI53" s="2" t="inlineStr">
        <is>
          <t>2|
2</t>
        </is>
      </c>
      <c r="CJ53" s="2" t="inlineStr">
        <is>
          <t xml:space="preserve">|
</t>
        </is>
      </c>
      <c r="CK53" t="inlineStr">
        <is>
          <t/>
        </is>
      </c>
      <c r="CL53" s="2" t="inlineStr">
        <is>
          <t>Európsky námorný a rybársky fond|
ENRF</t>
        </is>
      </c>
      <c r="CM53" s="2" t="inlineStr">
        <is>
          <t>3|
3</t>
        </is>
      </c>
      <c r="CN53" s="2" t="inlineStr">
        <is>
          <t xml:space="preserve">|
</t>
        </is>
      </c>
      <c r="CO53" t="inlineStr">
        <is>
          <t>fond EÚ, ktorý prispieva k stratégii Európa 2020 a k vykonávaniu spoločnej rybárskej politiky</t>
        </is>
      </c>
      <c r="CP53" s="2" t="inlineStr">
        <is>
          <t>Evropski sklad za pomorstvo in ribištvo|
ESPR</t>
        </is>
      </c>
      <c r="CQ53" s="2" t="inlineStr">
        <is>
          <t>3|
3</t>
        </is>
      </c>
      <c r="CR53" s="2" t="inlineStr">
        <is>
          <t xml:space="preserve">|
</t>
        </is>
      </c>
      <c r="CS53" t="inlineStr">
        <is>
          <t>sklad EU, ki prispeva k 
&lt;i&gt;strategiji Evropa 2020&lt;/i&gt; [ &lt;a href="/entry/result/3510731/all" id="ENTRY_TO_ENTRY_CONVERTER" target="_blank"&gt;IATE:3510731&lt;/a&gt; ] ter izvajanju 
&lt;i&gt;skupne ribiške politike&lt;/i&gt; [ &lt;a href="/entry/result/780952/all" id="ENTRY_TO_ENTRY_CONVERTER" target="_blank"&gt;IATE:780952&lt;/a&gt; ]</t>
        </is>
      </c>
      <c r="CT53" t="inlineStr">
        <is>
          <t/>
        </is>
      </c>
      <c r="CU53" t="inlineStr">
        <is>
          <t/>
        </is>
      </c>
      <c r="CV53" t="inlineStr">
        <is>
          <t/>
        </is>
      </c>
      <c r="CW53" t="inlineStr">
        <is>
          <t/>
        </is>
      </c>
    </row>
    <row r="54">
      <c r="A54" s="1" t="str">
        <f>HYPERLINK("https://iate.europa.eu/entry/result/840195/all", "840195")</f>
        <v>840195</v>
      </c>
      <c r="B54" t="inlineStr">
        <is>
          <t>EUROPEAN UNION;FINANCE</t>
        </is>
      </c>
      <c r="C54" t="inlineStr">
        <is>
          <t>EUROPEAN UNION|EU institutions and European civil service|EU body;FINANCE|monetary economics</t>
        </is>
      </c>
      <c r="D54" t="inlineStr">
        <is>
          <t>yes</t>
        </is>
      </c>
      <c r="E54" t="inlineStr">
        <is>
          <t/>
        </is>
      </c>
      <c r="F54" s="2" t="inlineStr">
        <is>
          <t>Европейска централна банка|
ЕЦБ</t>
        </is>
      </c>
      <c r="G54" s="2" t="inlineStr">
        <is>
          <t>4|
4</t>
        </is>
      </c>
      <c r="H54" s="2" t="inlineStr">
        <is>
          <t xml:space="preserve">|
</t>
        </is>
      </c>
      <c r="I54" t="inlineStr">
        <is>
          <t/>
        </is>
      </c>
      <c r="J54" s="2" t="inlineStr">
        <is>
          <t>Evropská centrální banka|
ECB</t>
        </is>
      </c>
      <c r="K54" s="2" t="inlineStr">
        <is>
          <t>4|
4</t>
        </is>
      </c>
      <c r="L54" s="2" t="inlineStr">
        <is>
          <t xml:space="preserve">|
</t>
        </is>
      </c>
      <c r="M54" t="inlineStr">
        <is>
          <t/>
        </is>
      </c>
      <c r="N54" s="2" t="inlineStr">
        <is>
          <t>Den Europæiske Centralbank|
ECB</t>
        </is>
      </c>
      <c r="O54" s="2" t="inlineStr">
        <is>
          <t>4|
4</t>
        </is>
      </c>
      <c r="P54" s="2" t="inlineStr">
        <is>
          <t xml:space="preserve">|
</t>
        </is>
      </c>
      <c r="Q54" t="inlineStr">
        <is>
          <t/>
        </is>
      </c>
      <c r="R54" s="2" t="inlineStr">
        <is>
          <t>Europäische Zentralbank|
EZB</t>
        </is>
      </c>
      <c r="S54" s="2" t="inlineStr">
        <is>
          <t>4|
4</t>
        </is>
      </c>
      <c r="T54" s="2" t="inlineStr">
        <is>
          <t xml:space="preserve">|
</t>
        </is>
      </c>
      <c r="U54" t="inlineStr">
        <is>
          <t>Zentralbank für die gemeinsame europäische Währung, deren Hauptaufgabe es ist, die Kaufkraft des Euro und somit Preisstabilität im Euroraum zu gewährleisten</t>
        </is>
      </c>
      <c r="V54" s="2" t="inlineStr">
        <is>
          <t>Ευρωπαϊκή Κεντρική Τράπεζα|
ΕΚΤ</t>
        </is>
      </c>
      <c r="W54" s="2" t="inlineStr">
        <is>
          <t>4|
4</t>
        </is>
      </c>
      <c r="X54" s="2" t="inlineStr">
        <is>
          <t xml:space="preserve">|
</t>
        </is>
      </c>
      <c r="Y54" t="inlineStr">
        <is>
          <t>Η ΕΚΤ έχει νομική προσωπικότητα. Διασφαλίζει ότι η αποστολή που έχει ανατεθεί στο ΕΣΚΤ εκτελείται, είτε με δικές της ενέργειες, σύμφωνα με το Καταστατικό της, είτε μέσω των εθνικών κεντρικών τραπεζών. Σύμφωνα με τη Συνθήκη, η ΕΚΤ οφείλει να προσφεύγει στις εθνικές κεντρικές τράπεζες για τη διενέργεια πράξεων οι οποίες συνιστούν μέρος του ΕΣΚΤ, στην έκταση που αυτό θεωρείται δυνατό και σκόπιμο.</t>
        </is>
      </c>
      <c r="Z54" s="2" t="inlineStr">
        <is>
          <t>European Central Bank|
ECB</t>
        </is>
      </c>
      <c r="AA54" s="2" t="inlineStr">
        <is>
          <t>4|
4</t>
        </is>
      </c>
      <c r="AB54" s="2" t="inlineStr">
        <is>
          <t xml:space="preserve">|
</t>
        </is>
      </c>
      <c r="AC54" t="inlineStr">
        <is>
          <t>The central bank for Europe's single currency, the euro, tasked with maintaining the euro's purchasing power and, consequently, price stability in the euro area</t>
        </is>
      </c>
      <c r="AD54" s="2" t="inlineStr">
        <is>
          <t>Banco Central Europeo|
BCE</t>
        </is>
      </c>
      <c r="AE54" s="2" t="inlineStr">
        <is>
          <t>4|
4</t>
        </is>
      </c>
      <c r="AF54" s="2" t="inlineStr">
        <is>
          <t xml:space="preserve">|
</t>
        </is>
      </c>
      <c r="AG54" t="inlineStr">
        <is>
          <t>Uno de los componentes (junto con los bancos centrales nacionales de los Estados miembros) del Sistema Europeo de Bancos Centrales &lt;a href="/entry/result/787628/all" id="ENTRY_TO_ENTRY_CONVERTER" target="_blank"&gt;IATE:787628&lt;/a&gt; . Se encarga de aplicar la política monetaria &lt;a href="/entry/result/831594/all" id="ENTRY_TO_ENTRY_CONVERTER" target="_blank"&gt;IATE:831594&lt;/a&gt; en la zona del euro &lt;a href="/entry/result/894832/all" id="ENTRY_TO_ENTRY_CONVERTER" target="_blank"&gt;IATE:894832&lt;/a&gt; . Su principal misión consiste en mantener la estabilidad de los precios en el seno de la zona del euro y, por consiguiente, en preservar el poder adquisitivo &lt;a href="/entry/result/1492970/all" id="ENTRY_TO_ENTRY_CONVERTER" target="_blank"&gt;IATE:1492970&lt;/a&gt; del euro.</t>
        </is>
      </c>
      <c r="AH54" s="2" t="inlineStr">
        <is>
          <t>Euroopa Keskpank|
EKP</t>
        </is>
      </c>
      <c r="AI54" s="2" t="inlineStr">
        <is>
          <t>4|
4</t>
        </is>
      </c>
      <c r="AJ54" s="2" t="inlineStr">
        <is>
          <t xml:space="preserve">|
</t>
        </is>
      </c>
      <c r="AK54" t="inlineStr">
        <is>
          <t/>
        </is>
      </c>
      <c r="AL54" s="2" t="inlineStr">
        <is>
          <t>Euroopan keskuspankki|
EKP</t>
        </is>
      </c>
      <c r="AM54" s="2" t="inlineStr">
        <is>
          <t>4|
4</t>
        </is>
      </c>
      <c r="AN54" s="2" t="inlineStr">
        <is>
          <t xml:space="preserve">|
</t>
        </is>
      </c>
      <c r="AO54" t="inlineStr">
        <is>
          <t>euroalueen rahapolitiikasta yhdessä euroalueen kansallisten keskuspankkien kanssa vastaava laitos</t>
        </is>
      </c>
      <c r="AP54" s="2" t="inlineStr">
        <is>
          <t>Banque centrale européenne|
BCE</t>
        </is>
      </c>
      <c r="AQ54" s="2" t="inlineStr">
        <is>
          <t>4|
4</t>
        </is>
      </c>
      <c r="AR54" s="2" t="inlineStr">
        <is>
          <t xml:space="preserve">|
</t>
        </is>
      </c>
      <c r="AS54" t="inlineStr">
        <is>
          <t>banque centrale responsable de la monnaie unique européenne, l'euro, et dont la principale mission consiste à maintenir le pouvoir d'achat de l'euro et donc la stabilité des prix dans la zone euro (&lt;a href="/entry/result/894832/all" id="ENTRY_TO_ENTRY_CONVERTER" target="_blank"&gt;IATE:894832&lt;/a&gt; )</t>
        </is>
      </c>
      <c r="AT54" s="2" t="inlineStr">
        <is>
          <t>an Banc Ceannais Eorpach|
BCE</t>
        </is>
      </c>
      <c r="AU54" s="2" t="inlineStr">
        <is>
          <t>3|
3</t>
        </is>
      </c>
      <c r="AV54" s="2" t="inlineStr">
        <is>
          <t xml:space="preserve">|
</t>
        </is>
      </c>
      <c r="AW54" t="inlineStr">
        <is>
          <t/>
        </is>
      </c>
      <c r="AX54" s="2" t="inlineStr">
        <is>
          <t>Europska središnja banka|
ESB</t>
        </is>
      </c>
      <c r="AY54" s="2" t="inlineStr">
        <is>
          <t>4|
3</t>
        </is>
      </c>
      <c r="AZ54" s="2" t="inlineStr">
        <is>
          <t xml:space="preserve">|
</t>
        </is>
      </c>
      <c r="BA54" t="inlineStr">
        <is>
          <t>Europska središnja banka (ESB) nezavisna je nadnacionalna monetarna institucija i predstavlja jezgru Europskog sustava središnjih banaka (ESSB) te Eurosustava. Sjedište ESB-a je u Frankfurtu na Majni, u Njemačkoj.</t>
        </is>
      </c>
      <c r="BB54" s="2" t="inlineStr">
        <is>
          <t>Európai Központi Bank|
EKB</t>
        </is>
      </c>
      <c r="BC54" s="2" t="inlineStr">
        <is>
          <t>4|
4</t>
        </is>
      </c>
      <c r="BD54" s="2" t="inlineStr">
        <is>
          <t xml:space="preserve">|
</t>
        </is>
      </c>
      <c r="BE54" t="inlineStr">
        <is>
          <t/>
        </is>
      </c>
      <c r="BF54" s="2" t="inlineStr">
        <is>
          <t>Banca centrale europea|
BCE</t>
        </is>
      </c>
      <c r="BG54" s="2" t="inlineStr">
        <is>
          <t>4|
4</t>
        </is>
      </c>
      <c r="BH54" s="2" t="inlineStr">
        <is>
          <t xml:space="preserve">|
</t>
        </is>
      </c>
      <c r="BI54" t="inlineStr">
        <is>
          <t>La Banca centrale europea e le banche centrali nazionali costituiscono l'Eurosistema, il sistema di banche centrali dell'area dell'euro. Il principale obiettivo dell'Eurosistema è mantenere la stabilità dei prezzi, ossia salvaguardare il valore dell'euro.</t>
        </is>
      </c>
      <c r="BJ54" s="2" t="inlineStr">
        <is>
          <t>Europos Centrinis Bankas|
ECB</t>
        </is>
      </c>
      <c r="BK54" s="2" t="inlineStr">
        <is>
          <t>3|
3</t>
        </is>
      </c>
      <c r="BL54" s="2" t="inlineStr">
        <is>
          <t xml:space="preserve">|
</t>
        </is>
      </c>
      <c r="BM54" t="inlineStr">
        <is>
          <t>Europos bendrai valiutai, eurui, įsteigtas centrinis bankas, kuriam pavesta palaikyti euro perkamąją galią taip palaikant kainų stabilumą euro zonoje</t>
        </is>
      </c>
      <c r="BN54" s="2" t="inlineStr">
        <is>
          <t>Eiropas Centrālā banka|
ECB</t>
        </is>
      </c>
      <c r="BO54" s="2" t="inlineStr">
        <is>
          <t>3|
3</t>
        </is>
      </c>
      <c r="BP54" s="2" t="inlineStr">
        <is>
          <t xml:space="preserve">|
</t>
        </is>
      </c>
      <c r="BQ54" t="inlineStr">
        <is>
          <t>Eiropas vienotās valūtas – euro – centrālā banka. Tās galvenais uzdevums ir uzturēt euro pirktspēju un tādējādi arī cenu stabilitāti euro zonā</t>
        </is>
      </c>
      <c r="BR54" s="2" t="inlineStr">
        <is>
          <t>Bank Ċentrali Ewropew|
BĊE</t>
        </is>
      </c>
      <c r="BS54" s="2" t="inlineStr">
        <is>
          <t>4|
4</t>
        </is>
      </c>
      <c r="BT54" s="2" t="inlineStr">
        <is>
          <t xml:space="preserve">|
</t>
        </is>
      </c>
      <c r="BU54" t="inlineStr">
        <is>
          <t/>
        </is>
      </c>
      <c r="BV54" s="2" t="inlineStr">
        <is>
          <t>Europese Centrale Bank|
ECB</t>
        </is>
      </c>
      <c r="BW54" s="2" t="inlineStr">
        <is>
          <t>4|
4</t>
        </is>
      </c>
      <c r="BX54" s="2" t="inlineStr">
        <is>
          <t xml:space="preserve">|
</t>
        </is>
      </c>
      <c r="BY54" t="inlineStr">
        <is>
          <t>"De centrale bank voor de Europese gemeenschappelijke munt, de euro."</t>
        </is>
      </c>
      <c r="BZ54" s="2" t="inlineStr">
        <is>
          <t>Europejski Bank Centralny|
EBC</t>
        </is>
      </c>
      <c r="CA54" s="2" t="inlineStr">
        <is>
          <t>3|
3</t>
        </is>
      </c>
      <c r="CB54" s="2" t="inlineStr">
        <is>
          <t xml:space="preserve">|
</t>
        </is>
      </c>
      <c r="CC54" t="inlineStr">
        <is>
          <t>bank centralny wspólnej waluty europejskiej – euro</t>
        </is>
      </c>
      <c r="CD54" s="2" t="inlineStr">
        <is>
          <t>Banco Central Europeu|
BCE</t>
        </is>
      </c>
      <c r="CE54" s="2" t="inlineStr">
        <is>
          <t>4|
4</t>
        </is>
      </c>
      <c r="CF54" s="2" t="inlineStr">
        <is>
          <t xml:space="preserve">|
</t>
        </is>
      </c>
      <c r="CG54" t="inlineStr">
        <is>
          <t>Entidade financeira com personalidade jurídica instituída por força do artigo 8.º do Tratado CE em 1 de Junho de 1998. O BCE é responsável pela condução da política monetária da zona euro desde 1 de Janeiro de 1999, tendo por principal missão a preservação do poder de compra - e, por conseguinte, a estabilidade dos preços - nos Estados-Membros do Eurossistema (&lt;a href="/entry/result/912866/all" id="ENTRY_TO_ENTRY_CONVERTER" target="_blank"&gt;IATE:912866&lt;/a&gt; ). O BCE constitui, juntamente com os bancos centrais nacionais de todos os Estados-Membros da UE, o Sistema Europeu de Bancos Centrais - SEBC (&lt;a href="/entry/result/787628/all" id="ENTRY_TO_ENTRY_CONVERTER" target="_blank"&gt;IATE:787628&lt;/a&gt; ). A sede do BCE fica em Francoforte.</t>
        </is>
      </c>
      <c r="CH54" s="2" t="inlineStr">
        <is>
          <t>Banca Centrală Europeană|
BCE</t>
        </is>
      </c>
      <c r="CI54" s="2" t="inlineStr">
        <is>
          <t>4|
4</t>
        </is>
      </c>
      <c r="CJ54" s="2" t="inlineStr">
        <is>
          <t xml:space="preserve">|
</t>
        </is>
      </c>
      <c r="CK54" t="inlineStr">
        <is>
          <t/>
        </is>
      </c>
      <c r="CL54" s="2" t="inlineStr">
        <is>
          <t>Európska centrálna banka|
ECB</t>
        </is>
      </c>
      <c r="CM54" s="2" t="inlineStr">
        <is>
          <t>4|
4</t>
        </is>
      </c>
      <c r="CN54" s="2" t="inlineStr">
        <is>
          <t xml:space="preserve">|
</t>
        </is>
      </c>
      <c r="CO54" t="inlineStr">
        <is>
          <t>"Európska centrálna banka spolu s národnými centrálnymi bankami členských štátov, ktorých menou je euro a ktoré tvoria Eurosystém, riadi menovú politiku Únie."</t>
        </is>
      </c>
      <c r="CP54" s="2" t="inlineStr">
        <is>
          <t>Evropska centralna banka|
ECB</t>
        </is>
      </c>
      <c r="CQ54" s="2" t="inlineStr">
        <is>
          <t>3|
3</t>
        </is>
      </c>
      <c r="CR54" s="2" t="inlineStr">
        <is>
          <t xml:space="preserve">|
</t>
        </is>
      </c>
      <c r="CS54" t="inlineStr">
        <is>
          <t>centralna banka za enotno evropsko valuto euro, katere glavna naloga je vzdrževati kupno moč eura in s tem stabilnost cen v euroobmočju.</t>
        </is>
      </c>
      <c r="CT54" s="2" t="inlineStr">
        <is>
          <t>Europeiska centralbanken|
ECB</t>
        </is>
      </c>
      <c r="CU54" s="2" t="inlineStr">
        <is>
          <t>3|
3</t>
        </is>
      </c>
      <c r="CV54" s="2" t="inlineStr">
        <is>
          <t xml:space="preserve">|
</t>
        </is>
      </c>
      <c r="CW54" t="inlineStr">
        <is>
          <t>den gemensamma centralbanken för de medlemsländer i EU som har infört euron som valuta</t>
        </is>
      </c>
    </row>
    <row r="55">
      <c r="A55" s="1" t="str">
        <f>HYPERLINK("https://iate.europa.eu/entry/result/874803/all", "874803")</f>
        <v>874803</v>
      </c>
      <c r="B55" t="inlineStr">
        <is>
          <t>FINANCE</t>
        </is>
      </c>
      <c r="C55" t="inlineStr">
        <is>
          <t>FINANCE|financial institutions and credit</t>
        </is>
      </c>
      <c r="D55" t="inlineStr">
        <is>
          <t>yes</t>
        </is>
      </c>
      <c r="E55" t="inlineStr">
        <is>
          <t/>
        </is>
      </c>
      <c r="F55" s="2" t="inlineStr">
        <is>
          <t>схема за гарантиране на депозити|
СГД</t>
        </is>
      </c>
      <c r="G55" s="2" t="inlineStr">
        <is>
          <t>3|
3</t>
        </is>
      </c>
      <c r="H55" s="2" t="inlineStr">
        <is>
          <t xml:space="preserve">|
</t>
        </is>
      </c>
      <c r="I55" t="inlineStr">
        <is>
          <t>схема, имаща за цел да защити притежателите на депозити в кредитна институция от последствията на евентуална несъстоятелност на тази институция, като гарантира възстановяване на депозитите до определен размер (нар. 
&lt;i&gt;гарантиран размер / размер на гаранцията&lt;/i&gt; &lt;a href="/entry/result/3555169/all" id="ENTRY_TO_ENTRY_CONVERTER" target="_blank"&gt;IATE:3555169&lt;/a&gt; )</t>
        </is>
      </c>
      <c r="J55" s="2" t="inlineStr">
        <is>
          <t>systém pojištění vkladů</t>
        </is>
      </c>
      <c r="K55" s="2" t="inlineStr">
        <is>
          <t>4</t>
        </is>
      </c>
      <c r="L55" s="2" t="inlineStr">
        <is>
          <t/>
        </is>
      </c>
      <c r="M55" t="inlineStr">
        <is>
          <t/>
        </is>
      </c>
      <c r="N55" s="2" t="inlineStr">
        <is>
          <t>indskudsgarantiordning|
indskydergarantiordning</t>
        </is>
      </c>
      <c r="O55" s="2" t="inlineStr">
        <is>
          <t>3|
3</t>
        </is>
      </c>
      <c r="P55" s="2" t="inlineStr">
        <is>
          <t xml:space="preserve">preferred|
</t>
        </is>
      </c>
      <c r="Q55" t="inlineStr">
        <is>
          <t>Garanti, som dækker indestående i et pengeinstitut ved pengeinstituttets betalingsstandsning eller konkurs op til et bestemt beløb.</t>
        </is>
      </c>
      <c r="R55" s="2" t="inlineStr">
        <is>
          <t>Einlagensicherungssystem|
DGS</t>
        </is>
      </c>
      <c r="S55" s="2" t="inlineStr">
        <is>
          <t>3|
3</t>
        </is>
      </c>
      <c r="T55" s="2" t="inlineStr">
        <is>
          <t xml:space="preserve">|
</t>
        </is>
      </c>
      <c r="U55" t="inlineStr">
        <is>
          <t>System zum Schutz der Einleger vor den Folgen der Insolvenz eines Kreditinstitutes</t>
        </is>
      </c>
      <c r="V55" s="2" t="inlineStr">
        <is>
          <t>σύστημα εγγύησης των καταθέσεων|
ΣΕΚ</t>
        </is>
      </c>
      <c r="W55" s="2" t="inlineStr">
        <is>
          <t>3|
3</t>
        </is>
      </c>
      <c r="X55" s="2" t="inlineStr">
        <is>
          <t xml:space="preserve">|
</t>
        </is>
      </c>
      <c r="Y55" t="inlineStr">
        <is>
          <t>σύστημα που έχει ως στόχο την προστασία των καταθετών από τις συνέπειες της αφερεγγυότητας ενός πιστωτικού ιδρύματος. Η προστασία επιτυγχάνεται με την επιστροφή των καταθέσεων έως ένα ορισμένο ύψος ή &lt;a href="https://iate.europa.eu/entry/result/3555169/el" target="_blank"&gt;επίπεδο κάλυψης&lt;/a&gt;</t>
        </is>
      </c>
      <c r="Z55" s="2" t="inlineStr">
        <is>
          <t>deposit guarantee scheme|
deposit-guarantee scheme|
DGS</t>
        </is>
      </c>
      <c r="AA55" s="2" t="inlineStr">
        <is>
          <t>4|
1|
3</t>
        </is>
      </c>
      <c r="AB55" s="2" t="inlineStr">
        <is>
          <t xml:space="preserve">|
|
</t>
        </is>
      </c>
      <c r="AC55" t="inlineStr">
        <is>
          <t>scheme designed to protect depositors of credit institutions from the consequences of the insolvency of a credit institution by reimbursing their deposits up to a certain threshold or 'coverage level' [see &lt;a href="/entry/result/3555169/all" id="ENTRY_TO_ENTRY_CONVERTER" target="_blank"&gt;IATE:3555169&lt;/a&gt; ]</t>
        </is>
      </c>
      <c r="AD55" s="2" t="inlineStr">
        <is>
          <t>sistema de garantía de depósitos|
SGD</t>
        </is>
      </c>
      <c r="AE55" s="2" t="inlineStr">
        <is>
          <t>3|
3</t>
        </is>
      </c>
      <c r="AF55" s="2" t="inlineStr">
        <is>
          <t xml:space="preserve">|
</t>
        </is>
      </c>
      <c r="AG55" t="inlineStr">
        <is>
          <t>Sistema basado en la solidaridad entre todas las entidades de crédito de una misma plaza financiera que garantiza la disponibilidad de los depósitos de los ciudadanos en caso de que una de las entidades atraviese problemas de liquidez.
&lt;br&gt;En principio, todas las entidades de crédito deben adherirse a un sistema de garantía de depósitos, que constituye un elemento esencial para completar el mercado interior y un complemento indispensable del sistema de supervisión de las entidades de crédito.</t>
        </is>
      </c>
      <c r="AH55" s="2" t="inlineStr">
        <is>
          <t>hoiuste tagamise skeem</t>
        </is>
      </c>
      <c r="AI55" s="2" t="inlineStr">
        <is>
          <t>3</t>
        </is>
      </c>
      <c r="AJ55" s="2" t="inlineStr">
        <is>
          <t/>
        </is>
      </c>
      <c r="AK55" t="inlineStr">
        <is>
          <t>skeem, mille abil hüvitatakse panga maksejõuetuks muutumise korral hoiustajatele nende hoiused kindlaksmääratud mahus</t>
        </is>
      </c>
      <c r="AL55" s="2" t="inlineStr">
        <is>
          <t>talletusten vakuusjärjestelmä|
DGS|
talletussuojajärjestelmä|
talletusvakuutusjärjestelmä</t>
        </is>
      </c>
      <c r="AM55" s="2" t="inlineStr">
        <is>
          <t>3|
3|
3|
3</t>
        </is>
      </c>
      <c r="AN55" s="2" t="inlineStr">
        <is>
          <t xml:space="preserve">|
|
|
</t>
        </is>
      </c>
      <c r="AO55" t="inlineStr">
        <is>
          <t>järjestelmä, jossa pankin tultua maksukyvyttömäksi tallettajille maksetaan korvauksia talletussuojan tason &lt;a href="/entry/result/3555169/all" id="ENTRY_TO_ENTRY_CONVERTER" target="_blank"&gt;IATE:3555169&lt;/a&gt; mukaisesti lyhyen ajan kuluessa talletuspaon ja sen taloudellisten seurausten estämiseksi</t>
        </is>
      </c>
      <c r="AP55" s="2" t="inlineStr">
        <is>
          <t>système de garantie des dépôts|
SGD</t>
        </is>
      </c>
      <c r="AQ55" s="2" t="inlineStr">
        <is>
          <t>3|
3</t>
        </is>
      </c>
      <c r="AR55" s="2" t="inlineStr">
        <is>
          <t xml:space="preserve">|
</t>
        </is>
      </c>
      <c r="AS55" t="inlineStr">
        <is>
          <t>système visant à protéger les déposants contre les conséquences de l’insolvabilité d’un établissement de crédit en prévoyant le remboursement des dépôts à hauteur d'un &lt;a href="https://iate.europa.eu/entry/result/3555169/fr" target="_blank"&gt;niveau de garantie&lt;/a&gt;</t>
        </is>
      </c>
      <c r="AT55" s="2" t="inlineStr">
        <is>
          <t>scéim ráthaithe taiscí|
scéim ráthaithe taisce</t>
        </is>
      </c>
      <c r="AU55" s="2" t="inlineStr">
        <is>
          <t>3|
3</t>
        </is>
      </c>
      <c r="AV55" s="2" t="inlineStr">
        <is>
          <t xml:space="preserve">|
</t>
        </is>
      </c>
      <c r="AW55" t="inlineStr">
        <is>
          <t>scéim chun lucht déanta taiscí iin institiúidí creidmheasa a chosaint, trína dtaiscí a chumhdach suas go tairseach áirithe</t>
        </is>
      </c>
      <c r="AX55" s="2" t="inlineStr">
        <is>
          <t>sustav osiguranja depozita|
SOD</t>
        </is>
      </c>
      <c r="AY55" s="2" t="inlineStr">
        <is>
          <t>3|
3</t>
        </is>
      </c>
      <c r="AZ55" s="2" t="inlineStr">
        <is>
          <t xml:space="preserve">|
</t>
        </is>
      </c>
      <c r="BA55" t="inlineStr">
        <is>
          <t>sustav kojemu je ključna zadaća zaštititi deponente od posljedica nesolventnosti kreditne institucije. SOD-ovi bi trebali moći osigurati tu zaštitu na različite načine.</t>
        </is>
      </c>
      <c r="BB55" s="2" t="inlineStr">
        <is>
          <t>betétbiztosítási rendszer</t>
        </is>
      </c>
      <c r="BC55" s="2" t="inlineStr">
        <is>
          <t>4</t>
        </is>
      </c>
      <c r="BD55" s="2" t="inlineStr">
        <is>
          <t/>
        </is>
      </c>
      <c r="BE55" t="inlineStr">
        <is>
          <t>A bankban elhelyezett megtakarításokat a bank fizetésképtelenségével, illetve csődjével szemben meghatározott mértékig (az ún. kártalanítási összeghatárig [ &lt;a href="/entry/result/3555169/all" id="ENTRY_TO_ENTRY_CONVERTER" target="_blank"&gt;IATE:3555169&lt;/a&gt; ]) védő rendszer.</t>
        </is>
      </c>
      <c r="BF55" s="2" t="inlineStr">
        <is>
          <t>sistema di garanzia dei depositi|
SGD</t>
        </is>
      </c>
      <c r="BG55" s="2" t="inlineStr">
        <is>
          <t>3|
3</t>
        </is>
      </c>
      <c r="BH55" s="2" t="inlineStr">
        <is>
          <t xml:space="preserve">|
</t>
        </is>
      </c>
      <c r="BI55" t="inlineStr">
        <is>
          <t>sistema inteso a compensare i depositanti in caso di fallimento di un ente creditizio, garantendo la restituzione dei fondi depositati fino ad un determinato importo o "livello di copertura" [v. &lt;a href="/entry/result/3555169/all" id="ENTRY_TO_ENTRY_CONVERTER" target="_blank"&gt;IATE:3555169&lt;/a&gt; ]</t>
        </is>
      </c>
      <c r="BJ55" s="2" t="inlineStr">
        <is>
          <t>indėlių garantijų sistema|
IGS</t>
        </is>
      </c>
      <c r="BK55" s="2" t="inlineStr">
        <is>
          <t>3|
3</t>
        </is>
      </c>
      <c r="BL55" s="2" t="inlineStr">
        <is>
          <t xml:space="preserve">|
</t>
        </is>
      </c>
      <c r="BM55" t="inlineStr">
        <is>
          <t>kredito įstaigų indėlininkams apsaugoti skirta sistema, pagal kurią indėliai draudžiami iki tam tikros viršutinės ribos arba tam tikra draudimo suma</t>
        </is>
      </c>
      <c r="BN55" s="2" t="inlineStr">
        <is>
          <t>noguldījumu garantiju sistēma|
NGS</t>
        </is>
      </c>
      <c r="BO55" s="2" t="inlineStr">
        <is>
          <t>3|
3</t>
        </is>
      </c>
      <c r="BP55" s="2" t="inlineStr">
        <is>
          <t xml:space="preserve">|
</t>
        </is>
      </c>
      <c r="BQ55" t="inlineStr">
        <is>
          <t>sistēma, kuras mērķis ir kredītiestādes maksātnespējas gadījumā aizsargāt noguldītājus, atmaksājot viņiem noteiktu noguldījumu maksimālo apjomu ( sk. "seguma līmenis" &lt;a href="/entry/result/3555169/all" id="ENTRY_TO_ENTRY_CONVERTER" target="_blank"&gt;IATE:3555169&lt;/a&gt; )</t>
        </is>
      </c>
      <c r="BR55" s="2" t="inlineStr">
        <is>
          <t>skema ta' garanzija tad-depożiti|
SGD</t>
        </is>
      </c>
      <c r="BS55" s="2" t="inlineStr">
        <is>
          <t>3|
3</t>
        </is>
      </c>
      <c r="BT55" s="2" t="inlineStr">
        <is>
          <t xml:space="preserve">|
</t>
        </is>
      </c>
      <c r="BU55" t="inlineStr">
        <is>
          <t>skema maħsuba biex tipproteġi lid-depożituri tal-istituzzjonijiet kollha tal-kreditu u biex tissalvagwardja l-istabbiltà tas-sistema bankarja kollha kemm hi</t>
        </is>
      </c>
      <c r="BV55" s="2" t="inlineStr">
        <is>
          <t>depositogarantiestelsel|
DGS|
depositoverzekeringsstelsel</t>
        </is>
      </c>
      <c r="BW55" s="2" t="inlineStr">
        <is>
          <t>3|
3|
3</t>
        </is>
      </c>
      <c r="BX55" s="2" t="inlineStr">
        <is>
          <t xml:space="preserve">preferred|
|
</t>
        </is>
      </c>
      <c r="BY55" t="inlineStr">
        <is>
          <t>stelsel ter bescherming van deposanten van kredietinstellingen tegen de gevolgen van insolventie, waarbij hun deposito's tot een zeker dekkingsniveau [ &lt;a href="/entry/result/3555169/all" id="ENTRY_TO_ENTRY_CONVERTER" target="_blank"&gt;IATE:3555169&lt;/a&gt; ] terugbetaald worden</t>
        </is>
      </c>
      <c r="BZ55" s="2" t="inlineStr">
        <is>
          <t>system gwarancji depozytów|
system gwarantowania depozytów|
system ubezpieczania depozytów|
DGS|
SGD</t>
        </is>
      </c>
      <c r="CA55" s="2" t="inlineStr">
        <is>
          <t>3|
3|
3|
3|
3</t>
        </is>
      </c>
      <c r="CB55" s="2" t="inlineStr">
        <is>
          <t>preferred|
|
|
|
preferred</t>
        </is>
      </c>
      <c r="CC55" t="inlineStr">
        <is>
          <t>system obowiązkowego i umownego gwarantowania środków pieniężnych zgromadzonych na rachunkach bankowych lub należnych z tytułu wierzytelności potwierdzonych dokumentami wystawionymi przez banki</t>
        </is>
      </c>
      <c r="CD55" s="2" t="inlineStr">
        <is>
          <t>sistema de garantia de depósitos|
SGD</t>
        </is>
      </c>
      <c r="CE55" s="2" t="inlineStr">
        <is>
          <t>3|
3</t>
        </is>
      </c>
      <c r="CF55" s="2" t="inlineStr">
        <is>
          <t xml:space="preserve">|
</t>
        </is>
      </c>
      <c r="CG55" t="inlineStr">
        <is>
          <t>Sistema destinado a proteger os depositantes das instituições de crédito em caso de insolvência das mesmas, cobrindo os depósitos de cada um deles até um determinado montante. Na UE, esse montante é 100 000 EUR.</t>
        </is>
      </c>
      <c r="CH55" s="2" t="inlineStr">
        <is>
          <t>schemă de garantare a depozitelor|
sistem de garantare a depozitelor|
SGD|
sistem de asigurare a depozitelor</t>
        </is>
      </c>
      <c r="CI55" s="2" t="inlineStr">
        <is>
          <t>3|
3|
3|
3</t>
        </is>
      </c>
      <c r="CJ55" s="2" t="inlineStr">
        <is>
          <t xml:space="preserve">preferred|
|
|
</t>
        </is>
      </c>
      <c r="CK55" t="inlineStr">
        <is>
          <t>sistem din fiecare stat membru prin care se rambursează depunătorii (până la o limită definită) în cazul în care banca lor intră în dificultate și depozitele devin indisponibile</t>
        </is>
      </c>
      <c r="CL55" s="2" t="inlineStr">
        <is>
          <t>systém ochrany vkladov</t>
        </is>
      </c>
      <c r="CM55" s="2" t="inlineStr">
        <is>
          <t>3</t>
        </is>
      </c>
      <c r="CN55" s="2" t="inlineStr">
        <is>
          <t/>
        </is>
      </c>
      <c r="CO55" t="inlineStr">
        <is>
          <t/>
        </is>
      </c>
      <c r="CP55" s="2" t="inlineStr">
        <is>
          <t>sistem jamstva za vloge</t>
        </is>
      </c>
      <c r="CQ55" s="2" t="inlineStr">
        <is>
          <t>3</t>
        </is>
      </c>
      <c r="CR55" s="2" t="inlineStr">
        <is>
          <t/>
        </is>
      </c>
      <c r="CS55" t="inlineStr">
        <is>
          <t>sistem, katerega glavna naloga je zaščita vlagateljev pred posledicami insolventnosti kreditne institucije in povračilo njihovih vlog do 
&lt;i&gt;ravni kritja&lt;/i&gt; [ &lt;a href="/entry/result/3555169/all" id="ENTRY_TO_ENTRY_CONVERTER" target="_blank"&gt;IATE:3555169&lt;/a&gt; ]</t>
        </is>
      </c>
      <c r="CT55" s="2" t="inlineStr">
        <is>
          <t>insättningsgarantisystem</t>
        </is>
      </c>
      <c r="CU55" s="2" t="inlineStr">
        <is>
          <t>3</t>
        </is>
      </c>
      <c r="CV55" s="2" t="inlineStr">
        <is>
          <t/>
        </is>
      </c>
      <c r="CW55" t="inlineStr">
        <is>
          <t/>
        </is>
      </c>
    </row>
    <row r="56">
      <c r="A56" s="1" t="str">
        <f>HYPERLINK("https://iate.europa.eu/entry/result/3567221/all", "3567221")</f>
        <v>3567221</v>
      </c>
      <c r="B56" t="inlineStr">
        <is>
          <t>FINANCE</t>
        </is>
      </c>
      <c r="C56" t="inlineStr">
        <is>
          <t>FINANCE|financial institutions and credit|banking|bank deposit</t>
        </is>
      </c>
      <c r="D56" t="inlineStr">
        <is>
          <t>yes</t>
        </is>
      </c>
      <c r="E56" t="inlineStr">
        <is>
          <t>proposed</t>
        </is>
      </c>
      <c r="F56" s="2" t="inlineStr">
        <is>
          <t>европейска схема за застраховане на депозитите|
ЕСЗД|
схема за застраховане на депозитите</t>
        </is>
      </c>
      <c r="G56" s="2" t="inlineStr">
        <is>
          <t>3|
3|
3</t>
        </is>
      </c>
      <c r="H56" s="2" t="inlineStr">
        <is>
          <t xml:space="preserve">|
|
</t>
        </is>
      </c>
      <c r="I56" t="inlineStr">
        <is>
          <t>предложена европейска схема за застраховане на
националните схеми за гарантиране на депозитите (&lt;a href="/entry/result/874803/all" id="ENTRY_TO_ENTRY_CONVERTER" target="_blank"&gt;IATE:874803&lt;/a&gt;) с цел допълнително отслабване
на връзката между банките и техните централни правителства (&lt;a href="/entry/result/3563957/all" id="ENTRY_TO_ENTRY_CONVERTER" target="_blank"&gt;IATE:3563957&lt;/a&gt;), като по този начин
се повиши устойчивостта на банковия съюз по отношение на бъдещи кризи</t>
        </is>
      </c>
      <c r="J56" s="2" t="inlineStr">
        <is>
          <t>evropský systém pojištění vkladů|
EDIS</t>
        </is>
      </c>
      <c r="K56" s="2" t="inlineStr">
        <is>
          <t>2|
3</t>
        </is>
      </c>
      <c r="L56" s="2" t="inlineStr">
        <is>
          <t xml:space="preserve">|
</t>
        </is>
      </c>
      <c r="M56" t="inlineStr">
        <is>
          <t>navržený celounijní
systém pojištění pro vnitrostátní systémy pojištění vkladů, jehož cílem je dále
oslabit vazbu mezi bankami a státy, a zvýšit tak odolnost bankovní unie v
případě budoucí krize</t>
        </is>
      </c>
      <c r="N56" s="2" t="inlineStr">
        <is>
          <t>europæisk indskudsforsikringsordning|
EDIS</t>
        </is>
      </c>
      <c r="O56" s="2" t="inlineStr">
        <is>
          <t>3|
3</t>
        </is>
      </c>
      <c r="P56" s="2" t="inlineStr">
        <is>
          <t xml:space="preserve">|
</t>
        </is>
      </c>
      <c r="Q56" t="inlineStr">
        <is>
          <t>forsikringsordning for bankindskud, som skal gælde i hele euroområdet, styrke bankunionen, understøtte indskyderbeskyttelsen, fremme den finansielle stabilitet og gøre forbindelsen mellem banker og stater mindre tæt, end den allerede er.</t>
        </is>
      </c>
      <c r="R56" s="2" t="inlineStr">
        <is>
          <t>europäisches Einlagenversicherungssystem|
EDIS</t>
        </is>
      </c>
      <c r="S56" s="2" t="inlineStr">
        <is>
          <t>3|
3</t>
        </is>
      </c>
      <c r="T56" s="2" t="inlineStr">
        <is>
          <t xml:space="preserve">|
</t>
        </is>
      </c>
      <c r="U56" t="inlineStr">
        <is>
          <t>vorgeschlagenes System zur Absicherung der nationalen Einlagensicherungssysteme, das in drei Stufen – Rückversicherung, Mitversicherung und schließlich voller Versicherungsschutz - bis 2024 aufgebaut werden soll</t>
        </is>
      </c>
      <c r="V56" s="2" t="inlineStr">
        <is>
          <t>ευρωπαϊκό σύστημα ασφάλισης καταθέσεων|
ΕΣΑΚ</t>
        </is>
      </c>
      <c r="W56" s="2" t="inlineStr">
        <is>
          <t>2|
2</t>
        </is>
      </c>
      <c r="X56" s="2" t="inlineStr">
        <is>
          <t xml:space="preserve">|
</t>
        </is>
      </c>
      <c r="Y56" t="inlineStr">
        <is>
          <t/>
        </is>
      </c>
      <c r="Z56" s="2" t="inlineStr">
        <is>
          <t>European deposit insurance scheme|
European deposit insurance system, deposit insurance system|
EDIS|
deposit insurance scheme</t>
        </is>
      </c>
      <c r="AA56" s="2" t="inlineStr">
        <is>
          <t>3|
1|
3|
3</t>
        </is>
      </c>
      <c r="AB56" s="2" t="inlineStr">
        <is>
          <t xml:space="preserve">|
|
|
</t>
        </is>
      </c>
      <c r="AC56" t="inlineStr">
        <is>
          <t>proposed EU-wide scheme to insure national deposit guarantee schemes
&lt;sup&gt;1&lt;/sup&gt; in the aim of further reducing the link between banks and their sovereigns and thus increasing the resilience of the banking union against future crises
&lt;p&gt;&lt;sup&gt;1&lt;/sup&gt; deposit guarantee scheme [ &lt;a href="/entry/result/874803/all" id="ENTRY_TO_ENTRY_CONVERTER" target="_blank"&gt;IATE:874803&lt;/a&gt; ]&lt;/p&gt;</t>
        </is>
      </c>
      <c r="AD56" s="2" t="inlineStr">
        <is>
          <t>Sistema Europeo de Seguro de Depósitos|
SESD</t>
        </is>
      </c>
      <c r="AE56" s="2" t="inlineStr">
        <is>
          <t>3|
3</t>
        </is>
      </c>
      <c r="AF56" s="2" t="inlineStr">
        <is>
          <t>preferred|
preferred</t>
        </is>
      </c>
      <c r="AG56" t="inlineStr">
        <is>
          <t>Sistema propuesto a escala de la UE para &lt;b&gt;asegurar &lt;/b&gt;los &lt;a href="https://iate.europa.eu/entry/result/874803/es" target="_blank"&gt;sistemas de garantía de depósitos&lt;/a&gt; de los Estados miembros sujetos a la supervisión del Mecanismo Único de Resolución, a fin de reducir los vínculos entre los bancos y la deuda soberana y aumentar de ese modo la resistencia de la unión bancaria frente a futuras crisis.</t>
        </is>
      </c>
      <c r="AH56" s="2" t="inlineStr">
        <is>
          <t>Euroopa hoiusekindlustusskeem</t>
        </is>
      </c>
      <c r="AI56" s="2" t="inlineStr">
        <is>
          <t>2</t>
        </is>
      </c>
      <c r="AJ56" s="2" t="inlineStr">
        <is>
          <t/>
        </is>
      </c>
      <c r="AK56" t="inlineStr">
        <is>
          <t/>
        </is>
      </c>
      <c r="AL56" s="2" t="inlineStr">
        <is>
          <t>eurooppalainen talletussuojajärjestelmä</t>
        </is>
      </c>
      <c r="AM56" s="2" t="inlineStr">
        <is>
          <t>3</t>
        </is>
      </c>
      <c r="AN56" s="2" t="inlineStr">
        <is>
          <t/>
        </is>
      </c>
      <c r="AO56" t="inlineStr">
        <is>
          <t/>
        </is>
      </c>
      <c r="AP56" s="2" t="inlineStr">
        <is>
          <t>système européen d'assurance des dépôts|
SEAD|
système d'assurance des dépôts</t>
        </is>
      </c>
      <c r="AQ56" s="2" t="inlineStr">
        <is>
          <t>3|
3|
3</t>
        </is>
      </c>
      <c r="AR56" s="2" t="inlineStr">
        <is>
          <t xml:space="preserve">preferred|
|
</t>
        </is>
      </c>
      <c r="AS56" t="inlineStr">
        <is>
          <t>système
proposé à l'échelle de l'UE afin d'assurer les systèmes nationaux de garantie
des dépôts, dans le but de réduire davantage le lien entre banques et dettes
souveraines et ainsi d'accroître la résilience de l'union bancaire face aux
crises futures</t>
        </is>
      </c>
      <c r="AT56" s="2" t="inlineStr">
        <is>
          <t>Scéim Eorpach Árachais Taiscí|
SEÁT</t>
        </is>
      </c>
      <c r="AU56" s="2" t="inlineStr">
        <is>
          <t>3|
3</t>
        </is>
      </c>
      <c r="AV56" s="2" t="inlineStr">
        <is>
          <t xml:space="preserve">|
</t>
        </is>
      </c>
      <c r="AW56" t="inlineStr">
        <is>
          <t/>
        </is>
      </c>
      <c r="AX56" s="2" t="inlineStr">
        <is>
          <t>europski sustav osiguranja depozita|
EDIS</t>
        </is>
      </c>
      <c r="AY56" s="2" t="inlineStr">
        <is>
          <t>3|
3</t>
        </is>
      </c>
      <c r="AZ56" s="2" t="inlineStr">
        <is>
          <t xml:space="preserve">|
</t>
        </is>
      </c>
      <c r="BA56" t="inlineStr">
        <is>
          <t/>
        </is>
      </c>
      <c r="BB56" s="2" t="inlineStr">
        <is>
          <t>európai betétbiztosítási rendszer|
betétbiztosítási rendszer</t>
        </is>
      </c>
      <c r="BC56" s="2" t="inlineStr">
        <is>
          <t>3|
3</t>
        </is>
      </c>
      <c r="BD56" s="2" t="inlineStr">
        <is>
          <t xml:space="preserve">|
</t>
        </is>
      </c>
      <c r="BE56" t="inlineStr">
        <is>
          <t>javasolt uniós rendszer, amely euróövezeti szinten garantálja a polgárok bankbetéteit</t>
        </is>
      </c>
      <c r="BF56" s="2" t="inlineStr">
        <is>
          <t>sistema europeo di assicurazione dei depositi|
EDIS</t>
        </is>
      </c>
      <c r="BG56" s="2" t="inlineStr">
        <is>
          <t>3|
3</t>
        </is>
      </c>
      <c r="BH56" s="2" t="inlineStr">
        <is>
          <t xml:space="preserve">|
</t>
        </is>
      </c>
      <c r="BI56" t="inlineStr">
        <is>
          <t>proposta di sistema di assicurazione dei depositi che si applicherebbe ai sistemi di garanzia dei depositi [ &lt;a href="/entry/result/874803/all" id="ENTRY_TO_ENTRY_CONVERTER" target="_blank"&gt;IATE:874803&lt;/a&gt; ] ufficialmente riconosciuti in uno Stato membro partecipante e a tutti gli enti creditizi affiliati a tali sistemi</t>
        </is>
      </c>
      <c r="BJ56" s="2" t="inlineStr">
        <is>
          <t>Europos indėlių draudimo sistema|
EIDS</t>
        </is>
      </c>
      <c r="BK56" s="2" t="inlineStr">
        <is>
          <t>3|
3</t>
        </is>
      </c>
      <c r="BL56" s="2" t="inlineStr">
        <is>
          <t xml:space="preserve">|
</t>
        </is>
      </c>
      <c r="BM56" t="inlineStr">
        <is>
          <t>siūloma ES lygmens nacionalinių indėlių garantijų sistemų ( &lt;a href="/entry/result/874803/all" id="ENTRY_TO_ENTRY_CONVERTER" target="_blank"&gt;IATE:874803&lt;/a&gt; ) draudimo sistema siekiant dar labiau susilpninti bankų ir jų vyriausybės ryšius ir taip padidinti bankų sąjungos atsparumą būsimoms krizėms</t>
        </is>
      </c>
      <c r="BN56" s="2" t="inlineStr">
        <is>
          <t>Eiropas noguldījumu apdrošināšanas sistēma|
ENAS</t>
        </is>
      </c>
      <c r="BO56" s="2" t="inlineStr">
        <is>
          <t>2|
2</t>
        </is>
      </c>
      <c r="BP56" s="2" t="inlineStr">
        <is>
          <t xml:space="preserve">|
</t>
        </is>
      </c>
      <c r="BQ56" t="inlineStr">
        <is>
          <t>ierosinājums par ES mēroga sistēmu, ar ko, apdrošinot dalībvalstu &lt;a href="https://iate.europa.eu/entry/slideshow/1611904560644/874803/en-lv" target="_blank"&gt;noguldījumu garantiju sistēmas&lt;/a&gt;&lt;small&gt;,&lt;/small&gt; stiprinās uzticēšanos Eiropas banku sistēmai, palielinās banku noguldītāju aizsardzību, vairos finanšu stabilitāti un vājinās saikni starp bankām un tās uzraugošajām valstīm</t>
        </is>
      </c>
      <c r="BR56" s="2" t="inlineStr">
        <is>
          <t>skema Ewropea ta' assigurazzjoni tad-depożiti|
EDIS</t>
        </is>
      </c>
      <c r="BS56" s="2" t="inlineStr">
        <is>
          <t>3|
3</t>
        </is>
      </c>
      <c r="BT56" s="2" t="inlineStr">
        <is>
          <t xml:space="preserve">|
</t>
        </is>
      </c>
      <c r="BU56" t="inlineStr">
        <is>
          <t>skema proposta għall-UE kollha għall-assigurazzjoni tal-iskemi nazzjonali ta' garanzija tad-depożiti [ara wkoll &lt;a href="https://iate.europa.eu/entry/result/874803/mt" target="_blank"&gt;skema ta' garanzija tad-depożiti&lt;/a&gt;] bil-għan li titnaqqas aktar ir-rabta bejn il-banek u s-sovrani u b'hekk tiżdied ir-reżiljenza tal-unjoni bankarja kontra kriżijiet futuri</t>
        </is>
      </c>
      <c r="BV56" s="2" t="inlineStr">
        <is>
          <t>Europees depositoverzekeringsstelsel|
EDIS</t>
        </is>
      </c>
      <c r="BW56" s="2" t="inlineStr">
        <is>
          <t>3|
3</t>
        </is>
      </c>
      <c r="BX56" s="2" t="inlineStr">
        <is>
          <t xml:space="preserve">|
</t>
        </is>
      </c>
      <c r="BY56" t="inlineStr">
        <is>
          <t>(voorgesteld) Europees verzekeringsstelsel voor deposito's dat in drie opeenvolgende fasen zal worden ingesteld:
&lt;br&gt;in een eerste periode van drie jaar een herverzekeringsstelsel voor de deelnemende nationale depositogarantiestelsels, in een tweede periode van vier jaar een medeverzekeringsstelsel voor de deelnemende nationale depositogarantiestelsels en ten slotte, als het volledig operationeel is, een volledige verzekering voor de deelnemende nationale depositogarantiestelsels</t>
        </is>
      </c>
      <c r="BZ56" s="2" t="inlineStr">
        <is>
          <t>europejski system gwarantowania depozytów|
EDIS</t>
        </is>
      </c>
      <c r="CA56" s="2" t="inlineStr">
        <is>
          <t>3|
2</t>
        </is>
      </c>
      <c r="CB56" s="2" t="inlineStr">
        <is>
          <t xml:space="preserve">|
</t>
        </is>
      </c>
      <c r="CC56" t="inlineStr">
        <is>
          <t/>
        </is>
      </c>
      <c r="CD56" s="2" t="inlineStr">
        <is>
          <t>Sistema Europeu de Seguro de Depósitos|
SESD</t>
        </is>
      </c>
      <c r="CE56" s="2" t="inlineStr">
        <is>
          <t>3|
3</t>
        </is>
      </c>
      <c r="CF56" s="2" t="inlineStr">
        <is>
          <t xml:space="preserve">|
</t>
        </is>
      </c>
      <c r="CG56" t="inlineStr">
        <is>
          <t>Sistema cuja criação é proposta à escala europeia para garantir os depósitos bancários dos cidadãos e que constituirá o terceiro pilar da União Bancária, juntamente com a supervisão e a resolução bancárias.
&lt;br&gt;O SESD deverá ser introduzido gradualmente e basear-se nos atuais 
&lt;b&gt;&lt;i&gt;sistemas de garantia de depósitos&lt;/i&gt;&lt;/b&gt; [&lt;a href="/entry/result/874803/all" id="ENTRY_TO_ENTRY_CONVERTER" target="_blank"&gt;IATE:874803&lt;/a&gt; ] nacionais.</t>
        </is>
      </c>
      <c r="CH56" s="2" t="inlineStr">
        <is>
          <t>sistem european de asigurare a depozitelor|
EDIS</t>
        </is>
      </c>
      <c r="CI56" s="2" t="inlineStr">
        <is>
          <t>3|
3</t>
        </is>
      </c>
      <c r="CJ56" s="2" t="inlineStr">
        <is>
          <t xml:space="preserve">|
</t>
        </is>
      </c>
      <c r="CK56" t="inlineStr">
        <is>
          <t/>
        </is>
      </c>
      <c r="CL56" s="2" t="inlineStr">
        <is>
          <t>európsky systém ochrany vkladov|
EDIS</t>
        </is>
      </c>
      <c r="CM56" s="2" t="inlineStr">
        <is>
          <t>3|
3</t>
        </is>
      </c>
      <c r="CN56" s="2" t="inlineStr">
        <is>
          <t xml:space="preserve">|
</t>
        </is>
      </c>
      <c r="CO56" t="inlineStr">
        <is>
          <t>navrhovaný celoeurópsky systém poistenia vnútroštátnych &lt;a href="https://iate.europa.eu/entry/result/874803/sk" target="_blank"&gt;systémov ochrany vkladov &lt;/a&gt;zameraný na ďalšie obmedzenie prepojenia medzi bankami a štátom, čím sa dosiahne zvýšenie odolnosti bankovej únie voči budúcim krízam</t>
        </is>
      </c>
      <c r="CP56" s="2" t="inlineStr">
        <is>
          <t>evropski sistem jamstva za vloge|
ESJV|
EDIS</t>
        </is>
      </c>
      <c r="CQ56" s="2" t="inlineStr">
        <is>
          <t>3|
3|
3</t>
        </is>
      </c>
      <c r="CR56" s="2" t="inlineStr">
        <is>
          <t xml:space="preserve">|
|
</t>
        </is>
      </c>
      <c r="CS56" t="inlineStr">
        <is>
          <t/>
        </is>
      </c>
      <c r="CT56" s="2" t="inlineStr">
        <is>
          <t>europeiskt insättningsgarantisystem</t>
        </is>
      </c>
      <c r="CU56" s="2" t="inlineStr">
        <is>
          <t>3</t>
        </is>
      </c>
      <c r="CV56" s="2" t="inlineStr">
        <is>
          <t/>
        </is>
      </c>
      <c r="CW56" t="inlineStr">
        <is>
          <t/>
        </is>
      </c>
    </row>
    <row r="57">
      <c r="A57" s="1" t="str">
        <f>HYPERLINK("https://iate.europa.eu/entry/result/3528095/all", "3528095")</f>
        <v>3528095</v>
      </c>
      <c r="B57" t="inlineStr">
        <is>
          <t>FINANCE</t>
        </is>
      </c>
      <c r="C57" t="inlineStr">
        <is>
          <t>FINANCE|financial institutions and credit</t>
        </is>
      </c>
      <c r="D57" t="inlineStr">
        <is>
          <t>yes</t>
        </is>
      </c>
      <c r="E57" t="inlineStr">
        <is>
          <t/>
        </is>
      </c>
      <c r="F57" s="2" t="inlineStr">
        <is>
          <t>лихвен процент по пределното кредитно улеснение</t>
        </is>
      </c>
      <c r="G57" s="2" t="inlineStr">
        <is>
          <t>3</t>
        </is>
      </c>
      <c r="H57" s="2" t="inlineStr">
        <is>
          <t/>
        </is>
      </c>
      <c r="I57" t="inlineStr">
        <is>
          <t>Лихвеният процент, приложим при пределното кредитно улеснение [ &lt;a href="/entry/result/1125675/all" id="ENTRY_TO_ENTRY_CONVERTER" target="_blank"&gt;IATE:1125675&lt;/a&gt; ].</t>
        </is>
      </c>
      <c r="J57" s="2" t="inlineStr">
        <is>
          <t>úroková sazba mezní zápůjční facility|
sazba mezní zápůjční facility|
mezní zápůjční sazba</t>
        </is>
      </c>
      <c r="K57" s="2" t="inlineStr">
        <is>
          <t>3|
3|
3</t>
        </is>
      </c>
      <c r="L57" s="2" t="inlineStr">
        <is>
          <t xml:space="preserve">|
|
</t>
        </is>
      </c>
      <c r="M57" t="inlineStr">
        <is>
          <t/>
        </is>
      </c>
      <c r="N57" s="2" t="inlineStr">
        <is>
          <t>rente på den marginale udlånsfacilitet|
marginal udlånsrente</t>
        </is>
      </c>
      <c r="O57" s="2" t="inlineStr">
        <is>
          <t>3|
4</t>
        </is>
      </c>
      <c r="P57" s="2" t="inlineStr">
        <is>
          <t xml:space="preserve">|
</t>
        </is>
      </c>
      <c r="Q57" t="inlineStr">
        <is>
          <t>Den rente, der gælder for den marginale udlånsfacilitet, jf. &lt;a href="/entry/result/1125675/all" id="ENTRY_TO_ENTRY_CONVERTER" target="_blank"&gt;IATE:1125675&lt;/a&gt; .</t>
        </is>
      </c>
      <c r="R57" s="2" t="inlineStr">
        <is>
          <t>Spitzenrefinanzierungssatz|
Zinssatz für die Spitzenrefinanzierungsfazilität</t>
        </is>
      </c>
      <c r="S57" s="2" t="inlineStr">
        <is>
          <t>3|
3</t>
        </is>
      </c>
      <c r="T57" s="2" t="inlineStr">
        <is>
          <t xml:space="preserve">|
</t>
        </is>
      </c>
      <c r="U57" t="inlineStr">
        <is>
          <t>der aktuelle Zinssatz für die Spitzenrefinanzierungsfazilität &lt;a href="/entry/result/1125675/all" id="ENTRY_TO_ENTRY_CONVERTER" target="_blank"&gt;IATE:1125675&lt;/a&gt;</t>
        </is>
      </c>
      <c r="V57" s="2" t="inlineStr">
        <is>
          <t>επιτόκιο της διευκόλυνσης οριακής χρηματοδότησης|
επιτόκιο οριακής χρηματοδότησης</t>
        </is>
      </c>
      <c r="W57" s="2" t="inlineStr">
        <is>
          <t>3|
3</t>
        </is>
      </c>
      <c r="X57" s="2" t="inlineStr">
        <is>
          <t xml:space="preserve">|
</t>
        </is>
      </c>
      <c r="Y57" t="inlineStr">
        <is>
          <t>το ισχύον επιτόκιο για τη διευκόλυνση οριακής χρηματοδότησης ( &lt;a href="/entry/result/1125675/all" id="ENTRY_TO_ENTRY_CONVERTER" target="_blank"&gt;IATE:1125675&lt;/a&gt; ).</t>
        </is>
      </c>
      <c r="Z57" s="2" t="inlineStr">
        <is>
          <t>interest rate on the marginal lending facility|
marginal lending facility rate|
marginal lending rate</t>
        </is>
      </c>
      <c r="AA57" s="2" t="inlineStr">
        <is>
          <t>3|
3|
3</t>
        </is>
      </c>
      <c r="AB57" s="2" t="inlineStr">
        <is>
          <t xml:space="preserve">|
|
</t>
        </is>
      </c>
      <c r="AC57" t="inlineStr">
        <is>
          <t>interest rate applicable to a marginal lending facility [ &lt;a href="/entry/result/1125675/all" id="ENTRY_TO_ENTRY_CONVERTER" target="_blank"&gt;IATE:1125675&lt;/a&gt; ]</t>
        </is>
      </c>
      <c r="AD57" s="2" t="inlineStr">
        <is>
          <t>tipo de interés de la facilidad marginal de crédito|
tipo marginal de crédito</t>
        </is>
      </c>
      <c r="AE57" s="2" t="inlineStr">
        <is>
          <t>3|
3</t>
        </is>
      </c>
      <c r="AF57" s="2" t="inlineStr">
        <is>
          <t xml:space="preserve">|
</t>
        </is>
      </c>
      <c r="AG57" t="inlineStr">
        <is>
          <t>Tipo de interés aplicable a una facilidad marginal de crédito [ &lt;a href="/entry/result/1125675/all" id="ENTRY_TO_ENTRY_CONVERTER" target="_blank"&gt;IATE:1125675&lt;/a&gt; ].</t>
        </is>
      </c>
      <c r="AH57" s="2" t="inlineStr">
        <is>
          <t>laenamise püsivõimaluse intressimäär</t>
        </is>
      </c>
      <c r="AI57" s="2" t="inlineStr">
        <is>
          <t>3</t>
        </is>
      </c>
      <c r="AJ57" s="2" t="inlineStr">
        <is>
          <t/>
        </is>
      </c>
      <c r="AK57" t="inlineStr">
        <is>
          <t>&lt;i&gt;laenamise püsivõimaluse&lt;/i&gt; [ &lt;a href="/entry/result/1125675/all" id="ENTRY_TO_ENTRY_CONVERTER" target="_blank"&gt;IATE:1125675&lt;/a&gt; ] suhtes kohaldatav intressimäär</t>
        </is>
      </c>
      <c r="AL57" s="2" t="inlineStr">
        <is>
          <t>maksuvalmiusluoton korko</t>
        </is>
      </c>
      <c r="AM57" s="2" t="inlineStr">
        <is>
          <t>3</t>
        </is>
      </c>
      <c r="AN57" s="2" t="inlineStr">
        <is>
          <t/>
        </is>
      </c>
      <c r="AO57" t="inlineStr">
        <is>
          <t>korko, jota sovelletaan maksuvalmiusluottoon</t>
        </is>
      </c>
      <c r="AP57" s="2" t="inlineStr">
        <is>
          <t>taux d'intérêt de la facilité de prêt marginal|
taux de la facilité de prêt marginal|
taux de prêt marginal|
taux d'escompte</t>
        </is>
      </c>
      <c r="AQ57" s="2" t="inlineStr">
        <is>
          <t>3|
3|
3|
2</t>
        </is>
      </c>
      <c r="AR57" s="2" t="inlineStr">
        <is>
          <t xml:space="preserve">|
|
|
</t>
        </is>
      </c>
      <c r="AS57" t="inlineStr">
        <is>
          <t>le taux d'intérêt applicable à la facilité de prêt marginal</t>
        </is>
      </c>
      <c r="AT57" s="2" t="inlineStr">
        <is>
          <t>ráta iasachta imeallach</t>
        </is>
      </c>
      <c r="AU57" s="2" t="inlineStr">
        <is>
          <t>3</t>
        </is>
      </c>
      <c r="AV57" s="2" t="inlineStr">
        <is>
          <t/>
        </is>
      </c>
      <c r="AW57" t="inlineStr">
        <is>
          <t/>
        </is>
      </c>
      <c r="AX57" s="2" t="inlineStr">
        <is>
          <t>kamatna stopa na stalno raspoloživu mogućnost granične posudbe od središnje banke</t>
        </is>
      </c>
      <c r="AY57" s="2" t="inlineStr">
        <is>
          <t>3</t>
        </is>
      </c>
      <c r="AZ57" s="2" t="inlineStr">
        <is>
          <t/>
        </is>
      </c>
      <c r="BA57" t="inlineStr">
        <is>
          <t>kamatna stopa koja se primjenjuje na stalno raspoloživu mogućnost granične posudbe od središnje banke</t>
        </is>
      </c>
      <c r="BB57" s="2" t="inlineStr">
        <is>
          <t>marginális hitelkamatláb|
az aktív oldali rendelkezésre állás kamatlába</t>
        </is>
      </c>
      <c r="BC57" s="2" t="inlineStr">
        <is>
          <t>4|
4</t>
        </is>
      </c>
      <c r="BD57" s="2" t="inlineStr">
        <is>
          <t xml:space="preserve">|
</t>
        </is>
      </c>
      <c r="BE57" t="inlineStr">
        <is>
          <t>az aktív oldali rendelkezésre állásra [ &lt;a href="/entry/result/1125675/all" id="ENTRY_TO_ENTRY_CONVERTER" target="_blank"&gt;IATE:1125675&lt;/a&gt; ] alkalmazandó kamatláb</t>
        </is>
      </c>
      <c r="BF57" s="2" t="inlineStr">
        <is>
          <t>tasso per operazioni di rifinanziamento marginale|
tasso di rifinanziamento marginale</t>
        </is>
      </c>
      <c r="BG57" s="2" t="inlineStr">
        <is>
          <t>3|
3</t>
        </is>
      </c>
      <c r="BH57" s="2" t="inlineStr">
        <is>
          <t xml:space="preserve">|
</t>
        </is>
      </c>
      <c r="BI57" t="inlineStr">
        <is>
          <t>tasso di interesse di volta in volta applicabile alle operazioni di rifinanziamento marginale [ &lt;a href="/entry/result/1125675/all" id="ENTRY_TO_ENTRY_CONVERTER" target="_blank"&gt;IATE:1125675&lt;/a&gt; ]</t>
        </is>
      </c>
      <c r="BJ57" s="2" t="inlineStr">
        <is>
          <t>ribinio skolinimosi galimybės norma|
ribinio skolinimosi norma|
ribinio skolinimosi norma</t>
        </is>
      </c>
      <c r="BK57" s="2" t="inlineStr">
        <is>
          <t>3|
3|
3</t>
        </is>
      </c>
      <c r="BL57" s="2" t="inlineStr">
        <is>
          <t xml:space="preserve">|
|
</t>
        </is>
      </c>
      <c r="BM57" t="inlineStr">
        <is>
          <t>palūkanų norma, taikoma ribinio skolinimosi galimybei (&lt;a href="/entry/result/1125675/all" id="ENTRY_TO_ENTRY_CONVERTER" target="_blank"&gt;IATE:1125675&lt;/a&gt; )</t>
        </is>
      </c>
      <c r="BN57" s="2" t="inlineStr">
        <is>
          <t>aizdevumu uz nakti procentu likme</t>
        </is>
      </c>
      <c r="BO57" s="2" t="inlineStr">
        <is>
          <t>3</t>
        </is>
      </c>
      <c r="BP57" s="2" t="inlineStr">
        <is>
          <t/>
        </is>
      </c>
      <c r="BQ57" t="inlineStr">
        <is>
          <t>procentu likme, kas piemērojama aizdevumiem uz nakti</t>
        </is>
      </c>
      <c r="BR57" s="2" t="inlineStr">
        <is>
          <t>rata ta' self marġinali</t>
        </is>
      </c>
      <c r="BS57" s="2" t="inlineStr">
        <is>
          <t>3</t>
        </is>
      </c>
      <c r="BT57" s="2" t="inlineStr">
        <is>
          <t/>
        </is>
      </c>
      <c r="BU57" t="inlineStr">
        <is>
          <t>ir-rata ta' imgħax applikabbli għall-faċilità ta' self marġinali</t>
        </is>
      </c>
      <c r="BV57" s="2" t="inlineStr">
        <is>
          <t>rente op de marginale beleningsfaciliteit|
rentetarief voor de marginale beleningsfaciliteit|
marginale beleningsrente</t>
        </is>
      </c>
      <c r="BW57" s="2" t="inlineStr">
        <is>
          <t>3|
3|
3</t>
        </is>
      </c>
      <c r="BX57" s="2" t="inlineStr">
        <is>
          <t xml:space="preserve">|
|
</t>
        </is>
      </c>
      <c r="BY57" t="inlineStr">
        <is>
          <t>"rentevoet waartegen kredietinstellingen te allen tijde 'overnight' tegen onderpand en op eigen initiatief kunnen lenen bij de nationale centrale bank. De marginale beleningsrente ligt boven de minimum biedrente, (...) en stelt daarmee normaliter een bovengrens aan de korte rente."</t>
        </is>
      </c>
      <c r="BZ57" s="2" t="inlineStr">
        <is>
          <t>oprocentowanie kredytu banku centralnego na koniec dnia|
stopa oprocentowania kredytu lombardowego</t>
        </is>
      </c>
      <c r="CA57" s="2" t="inlineStr">
        <is>
          <t>3|
3</t>
        </is>
      </c>
      <c r="CB57" s="2" t="inlineStr">
        <is>
          <t xml:space="preserve">|
</t>
        </is>
      </c>
      <c r="CC57" t="inlineStr">
        <is>
          <t>stopa procentowa stosowana w odniesieniu do kredytu banku centralnego na koniec dnia &lt;a href="/entry/result/1125675/all" id="ENTRY_TO_ENTRY_CONVERTER" target="_blank"&gt;IATE:1125675&lt;/a&gt;</t>
        </is>
      </c>
      <c r="CD57" s="2" t="inlineStr">
        <is>
          <t>taxa de juro da facilidade de cedência de liquidez|
taxa de juro da facilidade permanente de cedência de liquidez</t>
        </is>
      </c>
      <c r="CE57" s="2" t="inlineStr">
        <is>
          <t>3|
3</t>
        </is>
      </c>
      <c r="CF57" s="2" t="inlineStr">
        <is>
          <t xml:space="preserve">|
</t>
        </is>
      </c>
      <c r="CG57" t="inlineStr">
        <is>
          <t>Taxa de juro aplicável à facilidade de cedência de liquidez.</t>
        </is>
      </c>
      <c r="CH57" s="2" t="inlineStr">
        <is>
          <t>rată a dobânzii pentru facilitatea de credit marginală|
rată marginală a dobânzii</t>
        </is>
      </c>
      <c r="CI57" s="2" t="inlineStr">
        <is>
          <t>3|
3</t>
        </is>
      </c>
      <c r="CJ57" s="2" t="inlineStr">
        <is>
          <t xml:space="preserve">|
</t>
        </is>
      </c>
      <c r="CK57" t="inlineStr">
        <is>
          <t>rată a dobânzii aplicabilă unei facilități de credit marginale [ &lt;a href="/entry/result/1125675/all" id="ENTRY_TO_ENTRY_CONVERTER" target="_blank"&gt;IATE:1125675&lt;/a&gt; ]</t>
        </is>
      </c>
      <c r="CL57" s="2" t="inlineStr">
        <is>
          <t>úroková sadzba pre jednodňové refinančné operácie|
sadzba pre jednodňové refinančné operácie</t>
        </is>
      </c>
      <c r="CM57" s="2" t="inlineStr">
        <is>
          <t>3|
3</t>
        </is>
      </c>
      <c r="CN57" s="2" t="inlineStr">
        <is>
          <t xml:space="preserve">|
</t>
        </is>
      </c>
      <c r="CO57" t="inlineStr">
        <is>
          <t/>
        </is>
      </c>
      <c r="CP57" s="2" t="inlineStr">
        <is>
          <t>obrestna mera mejnega posojanja</t>
        </is>
      </c>
      <c r="CQ57" s="2" t="inlineStr">
        <is>
          <t>3</t>
        </is>
      </c>
      <c r="CR57" s="2" t="inlineStr">
        <is>
          <t/>
        </is>
      </c>
      <c r="CS57" t="inlineStr">
        <is>
          <t>mera, ki se uporablja pri odprti ponudbi mejnega posojanja [ &lt;a href="/entry/result/1125675/all" id="ENTRY_TO_ENTRY_CONVERTER" target="_blank"&gt;IATE:1125675&lt;/a&gt; ]</t>
        </is>
      </c>
      <c r="CT57" s="2" t="inlineStr">
        <is>
          <t>utlåningsränta|
räntesats för utlåningsfaciliteten</t>
        </is>
      </c>
      <c r="CU57" s="2" t="inlineStr">
        <is>
          <t>2|
2</t>
        </is>
      </c>
      <c r="CV57" s="2" t="inlineStr">
        <is>
          <t xml:space="preserve">|
</t>
        </is>
      </c>
      <c r="CW57" t="inlineStr">
        <is>
          <t>den räntesats som tillämpas på utlåningsfaciliteten</t>
        </is>
      </c>
    </row>
    <row r="58">
      <c r="A58" s="1" t="str">
        <f>HYPERLINK("https://iate.europa.eu/entry/result/799539/all", "799539")</f>
        <v>799539</v>
      </c>
      <c r="B58" t="inlineStr">
        <is>
          <t>ECONOMICS;FINANCE</t>
        </is>
      </c>
      <c r="C58" t="inlineStr">
        <is>
          <t>ECONOMICS;FINANCE;FINANCE|monetary relations;FINANCE|monetary economics</t>
        </is>
      </c>
      <c r="D58" t="inlineStr">
        <is>
          <t>yes</t>
        </is>
      </c>
      <c r="E58" t="inlineStr">
        <is>
          <t/>
        </is>
      </c>
      <c r="F58" s="2" t="inlineStr">
        <is>
          <t>сеньораж</t>
        </is>
      </c>
      <c r="G58" s="2" t="inlineStr">
        <is>
          <t>4</t>
        </is>
      </c>
      <c r="H58" s="2" t="inlineStr">
        <is>
          <t/>
        </is>
      </c>
      <c r="I58" t="inlineStr">
        <is>
          <t>приходите, които централните банки и правителствата получават от емитирането на парични средства</t>
        </is>
      </c>
      <c r="J58" s="2" t="inlineStr">
        <is>
          <t>ražebné</t>
        </is>
      </c>
      <c r="K58" s="2" t="inlineStr">
        <is>
          <t>3</t>
        </is>
      </c>
      <c r="L58" s="2" t="inlineStr">
        <is>
          <t/>
        </is>
      </c>
      <c r="M58" t="inlineStr">
        <is>
          <t>příjmy, které centrální banky a vládní instituce získávají z vydávání peněz</t>
        </is>
      </c>
      <c r="N58" s="2" t="inlineStr">
        <is>
          <t>møntningsgevinst|
seigniorage|
slagskat</t>
        </is>
      </c>
      <c r="O58" s="2" t="inlineStr">
        <is>
          <t>3|
3|
3</t>
        </is>
      </c>
      <c r="P58" s="2" t="inlineStr">
        <is>
          <t xml:space="preserve">|
|
</t>
        </is>
      </c>
      <c r="Q58" t="inlineStr">
        <is>
          <t>den pengeudstedende myndigheds indtægt, der opstår pga. forskellen mellem de udstedte mønter og sedlers pålydende værdi og deres produktionsomkostninger</t>
        </is>
      </c>
      <c r="R58" s="2" t="inlineStr">
        <is>
          <t>Münzgewinn|
Seigniorage</t>
        </is>
      </c>
      <c r="S58" s="2" t="inlineStr">
        <is>
          <t>3|
3</t>
        </is>
      </c>
      <c r="T58" s="2" t="inlineStr">
        <is>
          <t xml:space="preserve">|
</t>
        </is>
      </c>
      <c r="U58" t="inlineStr">
        <is>
          <t>Gewinn, den der Staat daraus erzielt, dass die heutigen Scheidemünzen gegenüber dem aufgedruckten Nennwert unterwertig ausgeprägt werden</t>
        </is>
      </c>
      <c r="V58" s="2" t="inlineStr">
        <is>
          <t>έσοδα από τη νομισματοκοπή</t>
        </is>
      </c>
      <c r="W58" s="2" t="inlineStr">
        <is>
          <t>3</t>
        </is>
      </c>
      <c r="X58" s="2" t="inlineStr">
        <is>
          <t/>
        </is>
      </c>
      <c r="Y58" t="inlineStr">
        <is>
          <t>έσοδα που περιέρχονται στις κεντρικές τράπεζες και στις κυβερνήσεις από την έκδοση χρήματος</t>
        </is>
      </c>
      <c r="Z58" s="2" t="inlineStr">
        <is>
          <t>seigniorage|
seignorage</t>
        </is>
      </c>
      <c r="AA58" s="2" t="inlineStr">
        <is>
          <t>3|
3</t>
        </is>
      </c>
      <c r="AB58" s="2" t="inlineStr">
        <is>
          <t xml:space="preserve">|
</t>
        </is>
      </c>
      <c r="AC58" t="inlineStr">
        <is>
          <t>profit made by a government by issuing currency, especially the difference between the face value of coins and their production costs</t>
        </is>
      </c>
      <c r="AD58" s="2" t="inlineStr">
        <is>
          <t>señoreaje|
monedaje</t>
        </is>
      </c>
      <c r="AE58" s="2" t="inlineStr">
        <is>
          <t>3|
3</t>
        </is>
      </c>
      <c r="AF58" s="2" t="inlineStr">
        <is>
          <t xml:space="preserve">|
</t>
        </is>
      </c>
      <c r="AG58" t="inlineStr">
        <is>
          <t>Ingreso derivado de la diferencia entre el valor normal y el metálico de las monedas; por extensión, beneficio que obtienen los bancos emisores a través del recurso a los derechos de giro. Derecho de acuñación y emisión de moneda.</t>
        </is>
      </c>
      <c r="AH58" s="2" t="inlineStr">
        <is>
          <t>emissioonitulu</t>
        </is>
      </c>
      <c r="AI58" s="2" t="inlineStr">
        <is>
          <t>3</t>
        </is>
      </c>
      <c r="AJ58" s="2" t="inlineStr">
        <is>
          <t/>
        </is>
      </c>
      <c r="AK58" t="inlineStr">
        <is>
          <t>keskpangale raha laenamise eest makstav intress või tulu talle üleantud varadelt</t>
        </is>
      </c>
      <c r="AL58" s="2" t="inlineStr">
        <is>
          <t>seigniorage-tulo|
rahavero</t>
        </is>
      </c>
      <c r="AM58" s="2" t="inlineStr">
        <is>
          <t>3|
3</t>
        </is>
      </c>
      <c r="AN58" s="2" t="inlineStr">
        <is>
          <t xml:space="preserve">|
</t>
        </is>
      </c>
      <c r="AO58" t="inlineStr">
        <is>
          <t>keskuspankille seteleistä kertyvä tulo</t>
        </is>
      </c>
      <c r="AP58" s="2" t="inlineStr">
        <is>
          <t>seigneuriage|
seigneurage</t>
        </is>
      </c>
      <c r="AQ58" s="2" t="inlineStr">
        <is>
          <t>3|
3</t>
        </is>
      </c>
      <c r="AR58" s="2" t="inlineStr">
        <is>
          <t xml:space="preserve">|
</t>
        </is>
      </c>
      <c r="AS58" t="inlineStr">
        <is>
          <t>revenu que tirent les banques centrales et les pouvoirs publics de l'émission de monnaie</t>
        </is>
      </c>
      <c r="AT58" s="2" t="inlineStr">
        <is>
          <t>brabús tiarnais</t>
        </is>
      </c>
      <c r="AU58" s="2" t="inlineStr">
        <is>
          <t>3</t>
        </is>
      </c>
      <c r="AV58" s="2" t="inlineStr">
        <is>
          <t/>
        </is>
      </c>
      <c r="AW58" t="inlineStr">
        <is>
          <t/>
        </is>
      </c>
      <c r="AX58" s="2" t="inlineStr">
        <is>
          <t>emisijska dobit|
&lt;i&gt;seignorage&lt;/i&gt;</t>
        </is>
      </c>
      <c r="AY58" s="2" t="inlineStr">
        <is>
          <t>3|
3</t>
        </is>
      </c>
      <c r="AZ58" s="2" t="inlineStr">
        <is>
          <t xml:space="preserve">preferred|
</t>
        </is>
      </c>
      <c r="BA58" t="inlineStr">
        <is>
          <t>prihod središnjih banaka i vlada koji se ostvaruje izdavanjem novca</t>
        </is>
      </c>
      <c r="BB58" s="2" t="inlineStr">
        <is>
          <t>szeniorázs</t>
        </is>
      </c>
      <c r="BC58" s="2" t="inlineStr">
        <is>
          <t>3</t>
        </is>
      </c>
      <c r="BD58" s="2" t="inlineStr">
        <is>
          <t/>
        </is>
      </c>
      <c r="BE58" t="inlineStr">
        <is>
          <t>a pénz előállítási költsége és a névértéke közötti különbségből származó haszon</t>
        </is>
      </c>
      <c r="BF58" s="2" t="inlineStr">
        <is>
          <t>signoraggio</t>
        </is>
      </c>
      <c r="BG58" s="2" t="inlineStr">
        <is>
          <t>3</t>
        </is>
      </c>
      <c r="BH58" s="2" t="inlineStr">
        <is>
          <t/>
        </is>
      </c>
      <c r="BI58" t="inlineStr">
        <is>
          <t>insieme dei redditi di uno Stato derivanti dall'emissione di moneta al netto dei costi di produzione</t>
        </is>
      </c>
      <c r="BJ58" s="2" t="inlineStr">
        <is>
          <t>senjoražas</t>
        </is>
      </c>
      <c r="BK58" s="2" t="inlineStr">
        <is>
          <t>3</t>
        </is>
      </c>
      <c r="BL58" s="2" t="inlineStr">
        <is>
          <t/>
        </is>
      </c>
      <c r="BM58" t="inlineStr">
        <is>
          <t>pinigų emisiją vykdančio banko uždarbis iš pinigų emisijos</t>
        </is>
      </c>
      <c r="BN58" s="2" t="inlineStr">
        <is>
          <t>naudas emisijas peļņa</t>
        </is>
      </c>
      <c r="BO58" s="2" t="inlineStr">
        <is>
          <t>3</t>
        </is>
      </c>
      <c r="BP58" s="2" t="inlineStr">
        <is>
          <t/>
        </is>
      </c>
      <c r="BQ58" t="inlineStr">
        <is>
          <t>peļņa, ko gūst emitents, īstenojot naudas emisiju, – starpība starp naudas nominālvērtību un tās emisijas izdevumiem</t>
        </is>
      </c>
      <c r="BR58" s="2" t="inlineStr">
        <is>
          <t>sinjoraġġ</t>
        </is>
      </c>
      <c r="BS58" s="2" t="inlineStr">
        <is>
          <t>3</t>
        </is>
      </c>
      <c r="BT58" s="2" t="inlineStr">
        <is>
          <t/>
        </is>
      </c>
      <c r="BU58" t="inlineStr">
        <is>
          <t>il-profitt li jagħmel gvern jew bank ċentrali mill-ħruġ ta' valuta, minħabba li l-valur tal-flus huwa ikbar minn kemm jiswa biex jiġu prodotti l-muniti jew il-karti tal-flus</t>
        </is>
      </c>
      <c r="BV58" s="2" t="inlineStr">
        <is>
          <t>seigniorage|
muntloon</t>
        </is>
      </c>
      <c r="BW58" s="2" t="inlineStr">
        <is>
          <t>3|
3</t>
        </is>
      </c>
      <c r="BX58" s="2" t="inlineStr">
        <is>
          <t xml:space="preserve">|
</t>
        </is>
      </c>
      <c r="BY58" t="inlineStr">
        <is>
          <t>nettowinst op de uitgifte van geld, d.w.z. het verschil tussen de rente verdiend op de in ruil voor bankbiljetten verkregen effecten en de kosten van productie en distributie van die bankbiljetten</t>
        </is>
      </c>
      <c r="BZ58" s="2" t="inlineStr">
        <is>
          <t>seniorat|
renta emisyjna</t>
        </is>
      </c>
      <c r="CA58" s="2" t="inlineStr">
        <is>
          <t>3|
3</t>
        </is>
      </c>
      <c r="CB58" s="2" t="inlineStr">
        <is>
          <t xml:space="preserve">|
</t>
        </is>
      </c>
      <c r="CC58" t="inlineStr">
        <is>
          <t>dochód budżetowy z tytułu emisji pieniądza przez bank centralny (posiadający monopol na produkcję środków pieniężnych)</t>
        </is>
      </c>
      <c r="CD58" s="2" t="inlineStr">
        <is>
          <t>senhoriagem</t>
        </is>
      </c>
      <c r="CE58" s="2" t="inlineStr">
        <is>
          <t>3</t>
        </is>
      </c>
      <c r="CF58" s="2" t="inlineStr">
        <is>
          <t/>
        </is>
      </c>
      <c r="CG58" t="inlineStr">
        <is>
          <t>Nos antigos sistemas de moeda metálica, receita governamental decorrente da emissão de moeda, dada pela diferença entre o valor das moedas enquanto dinheiro e o custo do metal. Nos modernos sistemas de moeda fiduciária, receita governamental decorrente da emissão de moeda, dada pelo aumento da base monetária.</t>
        </is>
      </c>
      <c r="CH58" s="2" t="inlineStr">
        <is>
          <t>senioraj</t>
        </is>
      </c>
      <c r="CI58" s="2" t="inlineStr">
        <is>
          <t>3</t>
        </is>
      </c>
      <c r="CJ58" s="2" t="inlineStr">
        <is>
          <t/>
        </is>
      </c>
      <c r="CK58" t="inlineStr">
        <is>
          <t/>
        </is>
      </c>
      <c r="CL58" s="2" t="inlineStr">
        <is>
          <t>ražobné</t>
        </is>
      </c>
      <c r="CM58" s="2" t="inlineStr">
        <is>
          <t>3</t>
        </is>
      </c>
      <c r="CN58" s="2" t="inlineStr">
        <is>
          <t/>
        </is>
      </c>
      <c r="CO58" t="inlineStr">
        <is>
          <t>príjmy, ktoré centrálnym bankám a vládam plynú z emisie peňazí</t>
        </is>
      </c>
      <c r="CP58" s="2" t="inlineStr">
        <is>
          <t>prihodek od izdajanja denarja</t>
        </is>
      </c>
      <c r="CQ58" s="2" t="inlineStr">
        <is>
          <t>3</t>
        </is>
      </c>
      <c r="CR58" s="2" t="inlineStr">
        <is>
          <t/>
        </is>
      </c>
      <c r="CS58" t="inlineStr">
        <is>
          <t/>
        </is>
      </c>
      <c r="CT58" s="2" t="inlineStr">
        <is>
          <t>seignorage</t>
        </is>
      </c>
      <c r="CU58" s="2" t="inlineStr">
        <is>
          <t>3</t>
        </is>
      </c>
      <c r="CV58" s="2" t="inlineStr">
        <is>
          <t/>
        </is>
      </c>
      <c r="CW58" t="inlineStr">
        <is>
          <t>de inkomster som en centralbank gör på sin sedel- och myntutgivning</t>
        </is>
      </c>
    </row>
    <row r="59">
      <c r="A59" s="1" t="str">
        <f>HYPERLINK("https://iate.europa.eu/entry/result/799037/all", "799037")</f>
        <v>799037</v>
      </c>
      <c r="B59" t="inlineStr">
        <is>
          <t>EUROPEAN UNION</t>
        </is>
      </c>
      <c r="C59" t="inlineStr">
        <is>
          <t>EUROPEAN UNION|EU finance|Community budget</t>
        </is>
      </c>
      <c r="D59" t="inlineStr">
        <is>
          <t>yes</t>
        </is>
      </c>
      <c r="E59" t="inlineStr">
        <is>
          <t/>
        </is>
      </c>
      <c r="F59" s="2" t="inlineStr">
        <is>
          <t>споделено управление|
споделено изпълнение</t>
        </is>
      </c>
      <c r="G59" s="2" t="inlineStr">
        <is>
          <t>3|
2</t>
        </is>
      </c>
      <c r="H59" s="2" t="inlineStr">
        <is>
          <t xml:space="preserve">preferred|
</t>
        </is>
      </c>
      <c r="I59" t="inlineStr">
        <is>
          <t>метод на изпълнение на бюджета на ЕС, при който бюджетът се изпълнява с държавите членки</t>
        </is>
      </c>
      <c r="J59" s="2" t="inlineStr">
        <is>
          <t>sdílené řízení|
sdílené plnění</t>
        </is>
      </c>
      <c r="K59" s="2" t="inlineStr">
        <is>
          <t>3|
2</t>
        </is>
      </c>
      <c r="L59" s="2" t="inlineStr">
        <is>
          <t xml:space="preserve">preferred|
</t>
        </is>
      </c>
      <c r="M59" t="inlineStr">
        <is>
          <t/>
        </is>
      </c>
      <c r="N59" s="2" t="inlineStr">
        <is>
          <t>delt forvaltning|
delt gennemførelse</t>
        </is>
      </c>
      <c r="O59" s="2" t="inlineStr">
        <is>
          <t>3|
2</t>
        </is>
      </c>
      <c r="P59" s="2" t="inlineStr">
        <is>
          <t xml:space="preserve">preferred|
</t>
        </is>
      </c>
      <c r="Q59" t="inlineStr">
        <is>
          <t>metode til gennemførelse af EU-budgettet, ifølge hvilken budgettet gennemføres af medlemstaterne</t>
        </is>
      </c>
      <c r="R59" s="2" t="inlineStr">
        <is>
          <t>geteilte Mittelverwaltung</t>
        </is>
      </c>
      <c r="S59" s="2" t="inlineStr">
        <is>
          <t>3</t>
        </is>
      </c>
      <c r="T59" s="2" t="inlineStr">
        <is>
          <t>preferred</t>
        </is>
      </c>
      <c r="U59" t="inlineStr">
        <is>
          <t>eine der Arten des EU-Haushaltsvollzugs ( &lt;a href="https://iate.europa.eu/entry/result/3513154/all" target="_blank"&gt;3513154&lt;/a&gt; ), bei der die Ausführung des Haushalts mit den Mitgliedstaaten erfolgt</t>
        </is>
      </c>
      <c r="V59" s="2" t="inlineStr">
        <is>
          <t>επιμερισμένη διαχείριση|
επιμερισμένη εκτέλεση</t>
        </is>
      </c>
      <c r="W59" s="2" t="inlineStr">
        <is>
          <t>4|
3</t>
        </is>
      </c>
      <c r="X59" s="2" t="inlineStr">
        <is>
          <t xml:space="preserve">preferred|
</t>
        </is>
      </c>
      <c r="Y59" t="inlineStr">
        <is>
          <t>Μέθοδος εκτέλεσης του προϋπολογισμού της ΕΕ, σύμφωνα με την οποία ανατίθενται εκτελεστικά καθήκοντα στα κράτη μέλη.</t>
        </is>
      </c>
      <c r="Z59" s="2" t="inlineStr">
        <is>
          <t>shared management|
shared implementation</t>
        </is>
      </c>
      <c r="AA59" s="2" t="inlineStr">
        <is>
          <t>3|
2</t>
        </is>
      </c>
      <c r="AB59" s="2" t="inlineStr">
        <is>
          <t xml:space="preserve">preferred|
</t>
        </is>
      </c>
      <c r="AC59" t="inlineStr">
        <is>
          <t>method of implementation of the EU budget according to which the budget is implemented with the Member States</t>
        </is>
      </c>
      <c r="AD59" s="2" t="inlineStr">
        <is>
          <t>gestión compartida|
ejecución compartida</t>
        </is>
      </c>
      <c r="AE59" s="2" t="inlineStr">
        <is>
          <t>3|
2</t>
        </is>
      </c>
      <c r="AF59" s="2" t="inlineStr">
        <is>
          <t xml:space="preserve">preferred|
</t>
        </is>
      </c>
      <c r="AG59" t="inlineStr">
        <is>
          <t>Método de ejecución &lt;a href="/entry/result/3513154/all" id="ENTRY_TO_ENTRY_CONVERTER" target="_blank"&gt;IATE:3513154&lt;/a&gt; del presupuesto de la UE &lt;a href="/entry/result/1180495/all" id="ENTRY_TO_ENTRY_CONVERTER" target="_blank"&gt;IATE:1180495&lt;/a&gt; , previsto en el Reglamento Financiero &lt;a href="/entry/result/3547753/all" id="ENTRY_TO_ENTRY_CONVERTER" target="_blank"&gt;IATE:3547753&lt;/a&gt; , con arreglo al que la Comisión ejecuta el presupuesto delegando en los Estados miembros sus competencias de ejecución.</t>
        </is>
      </c>
      <c r="AH59" s="2" t="inlineStr">
        <is>
          <t>jagatud eelarve täitmine</t>
        </is>
      </c>
      <c r="AI59" s="2" t="inlineStr">
        <is>
          <t>3</t>
        </is>
      </c>
      <c r="AJ59" s="2" t="inlineStr">
        <is>
          <t/>
        </is>
      </c>
      <c r="AK59" t="inlineStr">
        <is>
          <t>koostöös liikmesriikidega toimuv eelarve täitmine</t>
        </is>
      </c>
      <c r="AL59" s="2" t="inlineStr">
        <is>
          <t>yhteistyöhön perustuva hallinnointi|
yhteistyöhön perustuva toteutus</t>
        </is>
      </c>
      <c r="AM59" s="2" t="inlineStr">
        <is>
          <t>3|
2</t>
        </is>
      </c>
      <c r="AN59" s="2" t="inlineStr">
        <is>
          <t xml:space="preserve">|
</t>
        </is>
      </c>
      <c r="AO59" t="inlineStr">
        <is>
          <t>Yksi EU:n talousarvion nykyisestä kolmesta toteuttamistavasta, jolla yleistä talousarviota toteutetaan yhteistyössä jäsenvaltioiden kanssa hallinnoiden siirtämällä näille toteuttamistehtäviä.</t>
        </is>
      </c>
      <c r="AP59" s="2" t="inlineStr">
        <is>
          <t>gestion partagée|
exécution partagée</t>
        </is>
      </c>
      <c r="AQ59" s="2" t="inlineStr">
        <is>
          <t>3|
2</t>
        </is>
      </c>
      <c r="AR59" s="2" t="inlineStr">
        <is>
          <t xml:space="preserve">preferred|
</t>
        </is>
      </c>
      <c r="AS59" t="inlineStr">
        <is>
          <t>mode de gestion du budget de l'UE, selon lequel le budget est exécuté avec l'aide des États membres</t>
        </is>
      </c>
      <c r="AT59" s="2" t="inlineStr">
        <is>
          <t>bainistíocht chomhroinnte|
bainistiú comhroinnte</t>
        </is>
      </c>
      <c r="AU59" s="2" t="inlineStr">
        <is>
          <t>3|
3</t>
        </is>
      </c>
      <c r="AV59" s="2" t="inlineStr">
        <is>
          <t xml:space="preserve">|
</t>
        </is>
      </c>
      <c r="AW59" t="inlineStr">
        <is>
          <t/>
        </is>
      </c>
      <c r="AX59" s="2" t="inlineStr">
        <is>
          <t>podijeljeno upravljanje|
podijeljeno izvršenje</t>
        </is>
      </c>
      <c r="AY59" s="2" t="inlineStr">
        <is>
          <t>3|
3</t>
        </is>
      </c>
      <c r="AZ59" s="2" t="inlineStr">
        <is>
          <t xml:space="preserve">preferred|
</t>
        </is>
      </c>
      <c r="BA59" t="inlineStr">
        <is>
          <t>način izvršenja proračuna EU-a pri kojem države članice raspodjeljuju financijska sredstva i upravljaju rashodima</t>
        </is>
      </c>
      <c r="BB59" s="2" t="inlineStr">
        <is>
          <t>megosztott irányítás|
megosztott végrehajtás</t>
        </is>
      </c>
      <c r="BC59" s="2" t="inlineStr">
        <is>
          <t>3|
3</t>
        </is>
      </c>
      <c r="BD59" s="2" t="inlineStr">
        <is>
          <t xml:space="preserve">preferred|
</t>
        </is>
      </c>
      <c r="BE59" t="inlineStr">
        <is>
          <t>az uniós költségvetés végrehajtásának egyik módja [ &lt;a href="https://iate.europa.eu/entry/result/3513154/all" target="_blank"&gt;3513154&lt;/a&gt; ], melynek keretében a Bizottság a tagállamokkal közösen hajtja végre a költségvetést</t>
        </is>
      </c>
      <c r="BF59" s="2" t="inlineStr">
        <is>
          <t>gestione concorrente|
esecuzione concorrente</t>
        </is>
      </c>
      <c r="BG59" s="2" t="inlineStr">
        <is>
          <t>3|
3</t>
        </is>
      </c>
      <c r="BH59" s="2" t="inlineStr">
        <is>
          <t xml:space="preserve">preferred|
</t>
        </is>
      </c>
      <c r="BI59" t="inlineStr">
        <is>
          <t>metodo di esecuzione del bilancio dell'UE a opera della Commissione in regime di gestione concorrente con gli Stati membri, ai quali sono delegati i compiti relativi all'esecuzione</t>
        </is>
      </c>
      <c r="BJ59" s="2" t="inlineStr">
        <is>
          <t>pasidalijamasis valdymas|
pasidalijamasis vykdymas</t>
        </is>
      </c>
      <c r="BK59" s="2" t="inlineStr">
        <is>
          <t>3|
2</t>
        </is>
      </c>
      <c r="BL59" s="2" t="inlineStr">
        <is>
          <t xml:space="preserve">preferred|
</t>
        </is>
      </c>
      <c r="BM59" t="inlineStr">
        <is>
          <t>toks ES biudžeto vykdymo metodas, kai biudžeto vykdymo užduotys vykdomos kartu su valstybėmis narėmis</t>
        </is>
      </c>
      <c r="BN59" s="2" t="inlineStr">
        <is>
          <t>dalīta pārvaldība|
dalīta izpilde</t>
        </is>
      </c>
      <c r="BO59" s="2" t="inlineStr">
        <is>
          <t>3|
2</t>
        </is>
      </c>
      <c r="BP59" s="2" t="inlineStr">
        <is>
          <t xml:space="preserve">preferred|
</t>
        </is>
      </c>
      <c r="BQ59" t="inlineStr">
        <is>
          <t>ES budžeta izpildes paņēmiens, saskaņā ar kuru budžetu izpildi dala ar dalībvalstīm</t>
        </is>
      </c>
      <c r="BR59" s="2" t="inlineStr">
        <is>
          <t>ġestjoni kondiviża|
ġestjoni konġunta|
implimentazzjoni kondiviża</t>
        </is>
      </c>
      <c r="BS59" s="2" t="inlineStr">
        <is>
          <t>3|
3|
2</t>
        </is>
      </c>
      <c r="BT59" s="2" t="inlineStr">
        <is>
          <t xml:space="preserve">preferred|
|
</t>
        </is>
      </c>
      <c r="BU59" t="inlineStr">
        <is>
          <t>metodu ta' implimentazzjoni tal-baġit tal-UE skont liema baġit jiġi implimentat mal-Istati Membri</t>
        </is>
      </c>
      <c r="BV59" s="2" t="inlineStr">
        <is>
          <t>gedeeld beheer|
gedeelde uitvoering</t>
        </is>
      </c>
      <c r="BW59" s="2" t="inlineStr">
        <is>
          <t>3|
3</t>
        </is>
      </c>
      <c r="BX59" s="2" t="inlineStr">
        <is>
          <t xml:space="preserve">preferred|
</t>
        </is>
      </c>
      <c r="BY59" t="inlineStr">
        <is>
          <t>een van de wijzen waarop de Commissie de EU-begroting uitvoert, namelijk samen met de lidstaten</t>
        </is>
      </c>
      <c r="BZ59" s="2" t="inlineStr">
        <is>
          <t>zarządzanie dzielone|
wykonanie dzielone</t>
        </is>
      </c>
      <c r="CA59" s="2" t="inlineStr">
        <is>
          <t>3|
3</t>
        </is>
      </c>
      <c r="CB59" s="2" t="inlineStr">
        <is>
          <t xml:space="preserve">preferred|
</t>
        </is>
      </c>
      <c r="CC59" t="inlineStr">
        <is>
          <t>jedna z trzech metod zarządzania budżetem UE, zgodnie z którą budżet ogólny wykonywany jest razem z państwami członkowskimi</t>
        </is>
      </c>
      <c r="CD59" s="2" t="inlineStr">
        <is>
          <t>gestão partilhada|
execução partilhada</t>
        </is>
      </c>
      <c r="CE59" s="2" t="inlineStr">
        <is>
          <t>4|
2</t>
        </is>
      </c>
      <c r="CF59" s="2" t="inlineStr">
        <is>
          <t xml:space="preserve">preferred|
</t>
        </is>
      </c>
      <c r="CG59" t="inlineStr">
        <is>
          <t>Modalidade de execução do orçamento da União em que a Comissão o executa juntamente com os Estados-Membros.</t>
        </is>
      </c>
      <c r="CH59" s="2" t="inlineStr">
        <is>
          <t>gestiune partajată</t>
        </is>
      </c>
      <c r="CI59" s="2" t="inlineStr">
        <is>
          <t>3</t>
        </is>
      </c>
      <c r="CJ59" s="2" t="inlineStr">
        <is>
          <t/>
        </is>
      </c>
      <c r="CK59" t="inlineStr">
        <is>
          <t>metodă de execuție a bugetului UE, conform căreia bugetul este executat cu ajutorul statelor membre</t>
        </is>
      </c>
      <c r="CL59" s="2" t="inlineStr">
        <is>
          <t>zdieľané riadenie|
zdieľané plnenie</t>
        </is>
      </c>
      <c r="CM59" s="2" t="inlineStr">
        <is>
          <t>3|
2</t>
        </is>
      </c>
      <c r="CN59" s="2" t="inlineStr">
        <is>
          <t xml:space="preserve">preferred|
</t>
        </is>
      </c>
      <c r="CO59" t="inlineStr">
        <is>
          <t>spôsob plnenia rozpočtu, pri ktorom sa táto činnosť deleguje na členské štáty</t>
        </is>
      </c>
      <c r="CP59" s="2" t="inlineStr">
        <is>
          <t>deljeno upravljanje|
deljeno izvrševanje</t>
        </is>
      </c>
      <c r="CQ59" s="2" t="inlineStr">
        <is>
          <t>3|
2</t>
        </is>
      </c>
      <c r="CR59" s="2" t="inlineStr">
        <is>
          <t xml:space="preserve">preferred|
</t>
        </is>
      </c>
      <c r="CS59" t="inlineStr">
        <is>
          <t>&lt;b&gt;način izvrševanja&lt;/b&gt; [ &lt;a href="https://iate.europa.eu/entry/result/3513154/all" target="_blank"&gt;3513154&lt;/a&gt; ] proračuna EU, pri katerem se naloge izvrševanja prenesejo na države članice</t>
        </is>
      </c>
      <c r="CT59" s="2" t="inlineStr">
        <is>
          <t>delad förvaltning|
delat genomförande</t>
        </is>
      </c>
      <c r="CU59" s="2" t="inlineStr">
        <is>
          <t>3|
2</t>
        </is>
      </c>
      <c r="CV59" s="2" t="inlineStr">
        <is>
          <t xml:space="preserve">preferred|
</t>
        </is>
      </c>
      <c r="CW59" t="inlineStr">
        <is>
          <t/>
        </is>
      </c>
    </row>
    <row r="60">
      <c r="A60" s="1" t="str">
        <f>HYPERLINK("https://iate.europa.eu/entry/result/899045/all", "899045")</f>
        <v>899045</v>
      </c>
      <c r="B60" t="inlineStr">
        <is>
          <t>ECONOMICS;FINANCE</t>
        </is>
      </c>
      <c r="C60" t="inlineStr">
        <is>
          <t>ECONOMICS;FINANCE</t>
        </is>
      </c>
      <c r="D60" t="inlineStr">
        <is>
          <t>yes</t>
        </is>
      </c>
      <c r="E60" t="inlineStr">
        <is>
          <t/>
        </is>
      </c>
      <c r="F60" s="2" t="inlineStr">
        <is>
          <t>макроикономическо стабилизиране|
макроикономическа стабилизация</t>
        </is>
      </c>
      <c r="G60" s="2" t="inlineStr">
        <is>
          <t>3|
3</t>
        </is>
      </c>
      <c r="H60" s="2" t="inlineStr">
        <is>
          <t xml:space="preserve">|
</t>
        </is>
      </c>
      <c r="I60" t="inlineStr">
        <is>
          <t/>
        </is>
      </c>
      <c r="J60" s="2" t="inlineStr">
        <is>
          <t>makroekonomická stabilizace</t>
        </is>
      </c>
      <c r="K60" s="2" t="inlineStr">
        <is>
          <t>3</t>
        </is>
      </c>
      <c r="L60" s="2" t="inlineStr">
        <is>
          <t/>
        </is>
      </c>
      <c r="M60" t="inlineStr">
        <is>
          <t>kontrola a snížení inflace a zabránění šíření nerovnováh v celé ekonomice, jako jsou rozpočtové schodky [ &lt;a href="/entry/result/890043/all" id="ENTRY_TO_ENTRY_CONVERTER" target="_blank"&gt;IATE:890043&lt;/a&gt; ], externí nerovnováhy, jako např. schodky běžných účtů [ &lt;a href="/entry/result/819279/all" id="ENTRY_TO_ENTRY_CONVERTER" target="_blank"&gt;IATE:819279&lt;/a&gt; ]</t>
        </is>
      </c>
      <c r="N60" s="2" t="inlineStr">
        <is>
          <t>makroøkonomisk stabilisering</t>
        </is>
      </c>
      <c r="O60" s="2" t="inlineStr">
        <is>
          <t>3</t>
        </is>
      </c>
      <c r="P60" s="2" t="inlineStr">
        <is>
          <t/>
        </is>
      </c>
      <c r="Q60" t="inlineStr">
        <is>
          <t>politiske tiltag, der har til formål at afbøde virkningerne af makroøkonomiske ubalancer som f.eks. kortsigtede økonomiske udsving forårsaget af udbuds- og efterspørgselschok, underskud på statsfinanserne og betalingsbalanceunderskud</t>
        </is>
      </c>
      <c r="R60" s="2" t="inlineStr">
        <is>
          <t>makroökonomische Stabilisierung|
gesamtwirtschaftliche Stabilisierung</t>
        </is>
      </c>
      <c r="S60" s="2" t="inlineStr">
        <is>
          <t>3|
3</t>
        </is>
      </c>
      <c r="T60" s="2" t="inlineStr">
        <is>
          <t xml:space="preserve">|
</t>
        </is>
      </c>
      <c r="U60" t="inlineStr">
        <is>
          <t>Menge wirtschaftspolitischer Maßnahmen, die darauf gerichtet sind, makroökonomische Ungleichgewichte &lt;a href="/entry/result/3531998/all" id="ENTRY_TO_ENTRY_CONVERTER" target="_blank"&gt;IATE:3531998&lt;/a&gt; zu beseitigen und die Stabilität wiederherzustellen, wobei das Augenmerk sich vor allem auf die Preisstabilität und das monetäre, fiskalische und Zahlungsbilanzgleichgewicht richtet, um übermäßige Inflation zu vermeiden, und wobei es in zweiter Linie um die Stabilisierung des Wachstums und der Beschäftigung mit Hilfe der Geld- und Fiskalpolitik geht</t>
        </is>
      </c>
      <c r="V60" s="2" t="inlineStr">
        <is>
          <t>μακροοικονομική σταθεροποίηση</t>
        </is>
      </c>
      <c r="W60" s="2" t="inlineStr">
        <is>
          <t>3</t>
        </is>
      </c>
      <c r="X60" s="2" t="inlineStr">
        <is>
          <t/>
        </is>
      </c>
      <c r="Y60" t="inlineStr">
        <is>
          <t/>
        </is>
      </c>
      <c r="Z60" s="2" t="inlineStr">
        <is>
          <t>macroeconomic stabilisation|
macro-economic stabilisation</t>
        </is>
      </c>
      <c r="AA60" s="2" t="inlineStr">
        <is>
          <t>3|
1</t>
        </is>
      </c>
      <c r="AB60" s="2" t="inlineStr">
        <is>
          <t xml:space="preserve">|
</t>
        </is>
      </c>
      <c r="AC60" t="inlineStr">
        <is>
          <t>control and reduction of inflation and the containing of economy-wide imbalances, such as fiscal deficits, and of external imbalances, such as current account deficits</t>
        </is>
      </c>
      <c r="AD60" s="2" t="inlineStr">
        <is>
          <t>estabilización macroeconómica</t>
        </is>
      </c>
      <c r="AE60" s="2" t="inlineStr">
        <is>
          <t>3</t>
        </is>
      </c>
      <c r="AF60" s="2" t="inlineStr">
        <is>
          <t/>
        </is>
      </c>
      <c r="AG60" t="inlineStr">
        <is>
          <t/>
        </is>
      </c>
      <c r="AH60" s="2" t="inlineStr">
        <is>
          <t>makromajanduslik stabiliseerimine</t>
        </is>
      </c>
      <c r="AI60" s="2" t="inlineStr">
        <is>
          <t>3</t>
        </is>
      </c>
      <c r="AJ60" s="2" t="inlineStr">
        <is>
          <t/>
        </is>
      </c>
      <c r="AK60" t="inlineStr">
        <is>
          <t/>
        </is>
      </c>
      <c r="AL60" s="2" t="inlineStr">
        <is>
          <t>makrotalouden vakauttaminen</t>
        </is>
      </c>
      <c r="AM60" s="2" t="inlineStr">
        <is>
          <t>3</t>
        </is>
      </c>
      <c r="AN60" s="2" t="inlineStr">
        <is>
          <t/>
        </is>
      </c>
      <c r="AO60" t="inlineStr">
        <is>
          <t/>
        </is>
      </c>
      <c r="AP60" s="2" t="inlineStr">
        <is>
          <t>stabilisation macroéconomique</t>
        </is>
      </c>
      <c r="AQ60" s="2" t="inlineStr">
        <is>
          <t>3</t>
        </is>
      </c>
      <c r="AR60" s="2" t="inlineStr">
        <is>
          <t/>
        </is>
      </c>
      <c r="AS60" t="inlineStr">
        <is>
          <t>effet que vise un ensemble de mesures de politique économique de lutte contre l'inflation et de rétablissement des équilibres fondamentaux de l'économie: budget, emploi, balance des paiements</t>
        </is>
      </c>
      <c r="AT60" s="2" t="inlineStr">
        <is>
          <t>cobhsú maicreacnamaíoch</t>
        </is>
      </c>
      <c r="AU60" s="2" t="inlineStr">
        <is>
          <t>3</t>
        </is>
      </c>
      <c r="AV60" s="2" t="inlineStr">
        <is>
          <t/>
        </is>
      </c>
      <c r="AW60" t="inlineStr">
        <is>
          <t/>
        </is>
      </c>
      <c r="AX60" s="2" t="inlineStr">
        <is>
          <t>makroekonomska stabilizacija</t>
        </is>
      </c>
      <c r="AY60" s="2" t="inlineStr">
        <is>
          <t>3</t>
        </is>
      </c>
      <c r="AZ60" s="2" t="inlineStr">
        <is>
          <t/>
        </is>
      </c>
      <c r="BA60" t="inlineStr">
        <is>
          <t/>
        </is>
      </c>
      <c r="BB60" s="2" t="inlineStr">
        <is>
          <t>makrogazdasági stabilizáció</t>
        </is>
      </c>
      <c r="BC60" s="2" t="inlineStr">
        <is>
          <t>4</t>
        </is>
      </c>
      <c r="BD60" s="2" t="inlineStr">
        <is>
          <t/>
        </is>
      </c>
      <c r="BE60" t="inlineStr">
        <is>
          <t>az infláció kordában tartása és csökkentése, valamint a gazdaság egészére jellemző egyensúlyhiányok (pl. költségvetési hiány) és a külső egyensúlyhiányok (pl. folyófizetésimérleg-hiány) megfékezése</t>
        </is>
      </c>
      <c r="BF60" s="2" t="inlineStr">
        <is>
          <t>stabilizzazione macroeconomica</t>
        </is>
      </c>
      <c r="BG60" s="2" t="inlineStr">
        <is>
          <t>3</t>
        </is>
      </c>
      <c r="BH60" s="2" t="inlineStr">
        <is>
          <t/>
        </is>
      </c>
      <c r="BI60" t="inlineStr">
        <is>
          <t>risultato ottenuto dall'applicazione di misure volte a controllare e ridurre l'inflazione, nonché a contenere gli squilibri economici interni ed esterni</t>
        </is>
      </c>
      <c r="BJ60" s="2" t="inlineStr">
        <is>
          <t>makroekonominis stabilizavimas</t>
        </is>
      </c>
      <c r="BK60" s="2" t="inlineStr">
        <is>
          <t>3</t>
        </is>
      </c>
      <c r="BL60" s="2" t="inlineStr">
        <is>
          <t/>
        </is>
      </c>
      <c r="BM60" t="inlineStr">
        <is>
          <t>infliacijos kontrolė bei mažinimas ir visos ekonomikos disbalanso, pvz., fiskalinio deficito, ir išorės disbalanso, pvz., einamosios sąskaitos deficito, ribojimas</t>
        </is>
      </c>
      <c r="BN60" s="2" t="inlineStr">
        <is>
          <t>makroekonomikas stabilizācija</t>
        </is>
      </c>
      <c r="BO60" s="2" t="inlineStr">
        <is>
          <t>3</t>
        </is>
      </c>
      <c r="BP60" s="2" t="inlineStr">
        <is>
          <t/>
        </is>
      </c>
      <c r="BQ60" t="inlineStr">
        <is>
          <t>virkne ekonomikas politikas pasākumu, kas ir vērsti uz to, lai novērstu makroekonomikas nelīdzsvarotību [ &lt;a href="/entry/result/3531998/all" id="ENTRY_TO_ENTRY_CONVERTER" target="_blank"&gt;IATE:3531998&lt;/a&gt; ] un atjaunotu tautsaimniecības stabilitāti, jo īpaši izmantojot cenu stabilitātes instrumentus un monetāro, fiskālo un maksājumu bilances līdzsvara politiku ar mērķi iegrožot inflāciju un panākt stabilu izaugsmi un nodarbinātību</t>
        </is>
      </c>
      <c r="BR60" s="2" t="inlineStr">
        <is>
          <t>stabbilizzazzjoni makroekonomika</t>
        </is>
      </c>
      <c r="BS60" s="2" t="inlineStr">
        <is>
          <t>3</t>
        </is>
      </c>
      <c r="BT60" s="2" t="inlineStr">
        <is>
          <t/>
        </is>
      </c>
      <c r="BU60" t="inlineStr">
        <is>
          <t>il-ħolqien ta' qafas kumpless ta' istituzzjonijiet u politiki monetarji u fiskali biex titnaqqas il-volatilità u jitħeġġeġ tkabbir li jtejjeb il-benessri tan-nies. Dan jirrikjedi, fost oħrajn, l-allinjament tal-munita għal-livelli tas-suq, il-ġestjoni tal-inflazzjoni, l-iżvilupp ta' baġit nazzjonali, il-ġenerazzjoni ta' dħul, u l-ħolqien ta' sistema trasparenti ta' nfiq pubbliku</t>
        </is>
      </c>
      <c r="BV60" s="2" t="inlineStr">
        <is>
          <t>macro-economische stabilisatie</t>
        </is>
      </c>
      <c r="BW60" s="2" t="inlineStr">
        <is>
          <t>4</t>
        </is>
      </c>
      <c r="BX60" s="2" t="inlineStr">
        <is>
          <t/>
        </is>
      </c>
      <c r="BY60" t="inlineStr">
        <is>
          <t>het tegengaan van macro-economische onevenwichtigheden, bijvoorbeeld hoge inflatie, tekorten op de betalingsbalans, begrotingstekorten, enz.</t>
        </is>
      </c>
      <c r="BZ60" s="2" t="inlineStr">
        <is>
          <t>stabilizacja makroekonomiczna</t>
        </is>
      </c>
      <c r="CA60" s="2" t="inlineStr">
        <is>
          <t>3</t>
        </is>
      </c>
      <c r="CB60" s="2" t="inlineStr">
        <is>
          <t/>
        </is>
      </c>
      <c r="CC60" t="inlineStr">
        <is>
          <t>jeden z podstawowych celów koncepcji zrównoważonego rozwoju. Proces transformacji systemowej. Dotyczy osiągnięcia równowagi wewnętrznej i zewnętrznej, przede wszystkim:&lt;br&gt;- popytu i podaży, czyli neutralizowania inflacji,&lt;br&gt;- zmniejszenia deficytu budżetowego i długu publicznego,&lt;br&gt;- zrównoważenia sald handlu zagranicznego, salda obrotów bieżących bilansu płatniczego</t>
        </is>
      </c>
      <c r="CD60" s="2" t="inlineStr">
        <is>
          <t>estabilização macroeconómica</t>
        </is>
      </c>
      <c r="CE60" s="2" t="inlineStr">
        <is>
          <t>3</t>
        </is>
      </c>
      <c r="CF60" s="2" t="inlineStr">
        <is>
          <t/>
        </is>
      </c>
      <c r="CG60" t="inlineStr">
        <is>
          <t>Mecanismo de controlo e redução da inflação e de prevenção de desequilíbrios económicos (tais como défices orçamentais) e externos (tais como défices da balança corrente).</t>
        </is>
      </c>
      <c r="CH60" s="2" t="inlineStr">
        <is>
          <t>stabilizare macroeconomică</t>
        </is>
      </c>
      <c r="CI60" s="2" t="inlineStr">
        <is>
          <t>3</t>
        </is>
      </c>
      <c r="CJ60" s="2" t="inlineStr">
        <is>
          <t/>
        </is>
      </c>
      <c r="CK60" t="inlineStr">
        <is>
          <t>ansamblu de măsuri de politică economică, care vizează asigurarea unor deficite bugetare sustenabile, reducerea deficitului cvasi-fiscal, gestionarea corespunzătoare a datoriei publice și a deficitului contului curent, astfel încât să se asigure reducerea inflației</t>
        </is>
      </c>
      <c r="CL60" s="2" t="inlineStr">
        <is>
          <t>makroekonomická stabilizácia</t>
        </is>
      </c>
      <c r="CM60" s="2" t="inlineStr">
        <is>
          <t>3</t>
        </is>
      </c>
      <c r="CN60" s="2" t="inlineStr">
        <is>
          <t/>
        </is>
      </c>
      <c r="CO60" t="inlineStr">
        <is>
          <t>kontrola a zníženie inflácie, ako aj obmedzenie celohospodárskych nerovnováh, akými sú fiškálne deficity, a vonkajších nerovnováh, akými sú deficity bežných účtov</t>
        </is>
      </c>
      <c r="CP60" s="2" t="inlineStr">
        <is>
          <t>makroekonomska stabilizacija</t>
        </is>
      </c>
      <c r="CQ60" s="2" t="inlineStr">
        <is>
          <t>3</t>
        </is>
      </c>
      <c r="CR60" s="2" t="inlineStr">
        <is>
          <t/>
        </is>
      </c>
      <c r="CS60" t="inlineStr">
        <is>
          <t>izvajanje restriktivne fiskalne in monetarne politike, hkrati z restriktivno dohodkovno politiko in ustrezno politiko deviznega tečaja; zahteva ostre proračunske omejitve</t>
        </is>
      </c>
      <c r="CT60" s="2" t="inlineStr">
        <is>
          <t>makroekonomisk stabilisering</t>
        </is>
      </c>
      <c r="CU60" s="2" t="inlineStr">
        <is>
          <t>2</t>
        </is>
      </c>
      <c r="CV60" s="2" t="inlineStr">
        <is>
          <t/>
        </is>
      </c>
      <c r="CW60" t="inlineStr">
        <is>
          <t/>
        </is>
      </c>
    </row>
    <row r="61">
      <c r="A61" s="1" t="str">
        <f>HYPERLINK("https://iate.europa.eu/entry/result/1074292/all", "1074292")</f>
        <v>1074292</v>
      </c>
      <c r="B61" t="inlineStr">
        <is>
          <t>FINANCE;BUSINESS AND COMPETITION;ECONOMICS</t>
        </is>
      </c>
      <c r="C61" t="inlineStr">
        <is>
          <t>FINANCE;BUSINESS AND COMPETITION|accounting;ECONOMICS</t>
        </is>
      </c>
      <c r="D61" t="inlineStr">
        <is>
          <t>yes</t>
        </is>
      </c>
      <c r="E61" t="inlineStr">
        <is>
          <t/>
        </is>
      </c>
      <c r="F61" s="2" t="inlineStr">
        <is>
          <t>разчетна единица</t>
        </is>
      </c>
      <c r="G61" s="2" t="inlineStr">
        <is>
          <t>4</t>
        </is>
      </c>
      <c r="H61" s="2" t="inlineStr">
        <is>
          <t/>
        </is>
      </c>
      <c r="I61" t="inlineStr">
        <is>
          <t>Парична единица, използвана за отчетни цели, но не непременно съответстваща на парична единица или валута в обращение.</t>
        </is>
      </c>
      <c r="J61" s="2" t="inlineStr">
        <is>
          <t>zúčtovací jednotka</t>
        </is>
      </c>
      <c r="K61" s="2" t="inlineStr">
        <is>
          <t>3</t>
        </is>
      </c>
      <c r="L61" s="2" t="inlineStr">
        <is>
          <t/>
        </is>
      </c>
      <c r="M61" t="inlineStr">
        <is>
          <t>funkce peněz vyjadřující cenu zboží, služeb, pohledávek a dalších aktiv a pasiv</t>
        </is>
      </c>
      <c r="N61" s="2" t="inlineStr">
        <is>
          <t>regningsenhed</t>
        </is>
      </c>
      <c r="O61" s="2" t="inlineStr">
        <is>
          <t>3</t>
        </is>
      </c>
      <c r="P61" s="2" t="inlineStr">
        <is>
          <t/>
        </is>
      </c>
      <c r="Q61" t="inlineStr">
        <is>
          <t>enhed som bruges som en fælles standard ved omregning mellem forskellige enheder</t>
        </is>
      </c>
      <c r="R61" s="2" t="inlineStr">
        <is>
          <t>Rechnungseinheit</t>
        </is>
      </c>
      <c r="S61" s="2" t="inlineStr">
        <is>
          <t>3</t>
        </is>
      </c>
      <c r="T61" s="2" t="inlineStr">
        <is>
          <t/>
        </is>
      </c>
      <c r="U61" t="inlineStr">
        <is>
          <t/>
        </is>
      </c>
      <c r="V61" s="2" t="inlineStr">
        <is>
          <t>λογιστική μονάδα</t>
        </is>
      </c>
      <c r="W61" s="2" t="inlineStr">
        <is>
          <t>3</t>
        </is>
      </c>
      <c r="X61" s="2" t="inlineStr">
        <is>
          <t/>
        </is>
      </c>
      <c r="Y61" t="inlineStr">
        <is>
          <t/>
        </is>
      </c>
      <c r="Z61" s="2" t="inlineStr">
        <is>
          <t>unit of account</t>
        </is>
      </c>
      <c r="AA61" s="2" t="inlineStr">
        <is>
          <t>3</t>
        </is>
      </c>
      <c r="AB61" s="2" t="inlineStr">
        <is>
          <t/>
        </is>
      </c>
      <c r="AC61" t="inlineStr">
        <is>
          <t>money used in accounts</t>
        </is>
      </c>
      <c r="AD61" s="2" t="inlineStr">
        <is>
          <t>unidad de cuenta</t>
        </is>
      </c>
      <c r="AE61" s="2" t="inlineStr">
        <is>
          <t>3</t>
        </is>
      </c>
      <c r="AF61" s="2" t="inlineStr">
        <is>
          <t/>
        </is>
      </c>
      <c r="AG61" t="inlineStr">
        <is>
          <t>&lt;div&gt;
 Unidad estándar que ofrece una forma sistemática de expresar los precios de los bienes y servicios que se intercambian en la economía.&lt;/div&gt;</t>
        </is>
      </c>
      <c r="AH61" s="2" t="inlineStr">
        <is>
          <t>arvestusühik</t>
        </is>
      </c>
      <c r="AI61" s="2" t="inlineStr">
        <is>
          <t>3</t>
        </is>
      </c>
      <c r="AJ61" s="2" t="inlineStr">
        <is>
          <t/>
        </is>
      </c>
      <c r="AK61" t="inlineStr">
        <is>
          <t/>
        </is>
      </c>
      <c r="AL61" s="2" t="inlineStr">
        <is>
          <t>laskentayksikkö</t>
        </is>
      </c>
      <c r="AM61" s="2" t="inlineStr">
        <is>
          <t>3</t>
        </is>
      </c>
      <c r="AN61" s="2" t="inlineStr">
        <is>
          <t/>
        </is>
      </c>
      <c r="AO61" t="inlineStr">
        <is>
          <t/>
        </is>
      </c>
      <c r="AP61" s="2" t="inlineStr">
        <is>
          <t>unité de compte|
unité monétaire de compte</t>
        </is>
      </c>
      <c r="AQ61" s="2" t="inlineStr">
        <is>
          <t>3|
3</t>
        </is>
      </c>
      <c r="AR61" s="2" t="inlineStr">
        <is>
          <t xml:space="preserve">|
</t>
        </is>
      </c>
      <c r="AS61" t="inlineStr">
        <is>
          <t>unité monétaire retenue pour établir la valeur exacte à laquelle sont comptabilisées les dettes ou les créances</t>
        </is>
      </c>
      <c r="AT61" s="2" t="inlineStr">
        <is>
          <t>aonad cuntais</t>
        </is>
      </c>
      <c r="AU61" s="2" t="inlineStr">
        <is>
          <t>3</t>
        </is>
      </c>
      <c r="AV61" s="2" t="inlineStr">
        <is>
          <t/>
        </is>
      </c>
      <c r="AW61" t="inlineStr">
        <is>
          <t/>
        </is>
      </c>
      <c r="AX61" s="2" t="inlineStr">
        <is>
          <t>obračunska jedinica</t>
        </is>
      </c>
      <c r="AY61" s="2" t="inlineStr">
        <is>
          <t>3</t>
        </is>
      </c>
      <c r="AZ61" s="2" t="inlineStr">
        <is>
          <t/>
        </is>
      </c>
      <c r="BA61" t="inlineStr">
        <is>
          <t>standardna brojčana jedinica koja služi za mjerenje tržišne vrijednosti roba i usluga</t>
        </is>
      </c>
      <c r="BB61" s="2" t="inlineStr">
        <is>
          <t>elszámolási egység</t>
        </is>
      </c>
      <c r="BC61" s="2" t="inlineStr">
        <is>
          <t>3</t>
        </is>
      </c>
      <c r="BD61" s="2" t="inlineStr">
        <is>
          <t/>
        </is>
      </c>
      <c r="BE61" t="inlineStr">
        <is>
          <t>számlakimutatásban használt pénznem</t>
        </is>
      </c>
      <c r="BF61" s="2" t="inlineStr">
        <is>
          <t>unità di conto</t>
        </is>
      </c>
      <c r="BG61" s="2" t="inlineStr">
        <is>
          <t>3</t>
        </is>
      </c>
      <c r="BH61" s="2" t="inlineStr">
        <is>
          <t/>
        </is>
      </c>
      <c r="BI61" t="inlineStr">
        <is>
          <t>parametro che permette di determinare e di confrontare il valore di beni di diversa natura</t>
        </is>
      </c>
      <c r="BJ61" s="2" t="inlineStr">
        <is>
          <t>apskaitos vienetas</t>
        </is>
      </c>
      <c r="BK61" s="2" t="inlineStr">
        <is>
          <t>3</t>
        </is>
      </c>
      <c r="BL61" s="2" t="inlineStr">
        <is>
          <t/>
        </is>
      </c>
      <c r="BM61" t="inlineStr">
        <is>
          <t/>
        </is>
      </c>
      <c r="BN61" s="2" t="inlineStr">
        <is>
          <t>norēķinu vienība</t>
        </is>
      </c>
      <c r="BO61" s="2" t="inlineStr">
        <is>
          <t>3</t>
        </is>
      </c>
      <c r="BP61" s="2" t="inlineStr">
        <is>
          <t/>
        </is>
      </c>
      <c r="BQ61" t="inlineStr">
        <is>
          <t/>
        </is>
      </c>
      <c r="BR61" s="2" t="inlineStr">
        <is>
          <t>unità tal-kont</t>
        </is>
      </c>
      <c r="BS61" s="2" t="inlineStr">
        <is>
          <t>3</t>
        </is>
      </c>
      <c r="BT61" s="2" t="inlineStr">
        <is>
          <t/>
        </is>
      </c>
      <c r="BU61" t="inlineStr">
        <is>
          <t>unità monetarja standard għall-kejl tal-valur jew tal-kost ta' oġġetti, servizzi jew assi, li tintuża għal skopijiet kontabilistiċi</t>
        </is>
      </c>
      <c r="BV61" s="2" t="inlineStr">
        <is>
          <t>rekeneenheid|
RE</t>
        </is>
      </c>
      <c r="BW61" s="2" t="inlineStr">
        <is>
          <t>3|
3</t>
        </is>
      </c>
      <c r="BX61" s="2" t="inlineStr">
        <is>
          <t xml:space="preserve">|
</t>
        </is>
      </c>
      <c r="BY61" t="inlineStr">
        <is>
          <t>"standaardmaatstaf om de waarde van goederen, diensten of activa aan te geven"</t>
        </is>
      </c>
      <c r="BZ61" s="2" t="inlineStr">
        <is>
          <t>jednostka rozliczeniowa|
jednostka pomiarowa</t>
        </is>
      </c>
      <c r="CA61" s="2" t="inlineStr">
        <is>
          <t>3|
3</t>
        </is>
      </c>
      <c r="CB61" s="2" t="inlineStr">
        <is>
          <t xml:space="preserve">preferred|
</t>
        </is>
      </c>
      <c r="CC61" t="inlineStr">
        <is>
          <t/>
        </is>
      </c>
      <c r="CD61" s="2" t="inlineStr">
        <is>
          <t>unidade de conta|
UC</t>
        </is>
      </c>
      <c r="CE61" s="2" t="inlineStr">
        <is>
          <t>3|
3</t>
        </is>
      </c>
      <c r="CF61" s="2" t="inlineStr">
        <is>
          <t xml:space="preserve">|
</t>
        </is>
      </c>
      <c r="CG61" t="inlineStr">
        <is>
          <t/>
        </is>
      </c>
      <c r="CH61" s="2" t="inlineStr">
        <is>
          <t>unitate de cont</t>
        </is>
      </c>
      <c r="CI61" s="2" t="inlineStr">
        <is>
          <t>3</t>
        </is>
      </c>
      <c r="CJ61" s="2" t="inlineStr">
        <is>
          <t/>
        </is>
      </c>
      <c r="CK61" t="inlineStr">
        <is>
          <t>1) etalon monetar în care agenții economici convin să efectueze operațiile de decontare rezultate din relațiile lor de afaceri (alta decât moneda națională); în contabilitate, operațiile ce se derulează se pot exprima în dublu etalon: în unitatea de cont convenită și în moneda națională (folosindu-se cursul de schimb fix al pieței). 2) etalon monetar în care agenții economici convin să efectueze operațiile de decontare rezultate din relațiile lor de afaceri (alta decât moneda națională)</t>
        </is>
      </c>
      <c r="CL61" s="2" t="inlineStr">
        <is>
          <t>zúčtovacia jednotka</t>
        </is>
      </c>
      <c r="CM61" s="2" t="inlineStr">
        <is>
          <t>3</t>
        </is>
      </c>
      <c r="CN61" s="2" t="inlineStr">
        <is>
          <t/>
        </is>
      </c>
      <c r="CO61" t="inlineStr">
        <is>
          <t/>
        </is>
      </c>
      <c r="CP61" s="2" t="inlineStr">
        <is>
          <t>obračunska enota</t>
        </is>
      </c>
      <c r="CQ61" s="2" t="inlineStr">
        <is>
          <t>3</t>
        </is>
      </c>
      <c r="CR61" s="2" t="inlineStr">
        <is>
          <t/>
        </is>
      </c>
      <c r="CS61" t="inlineStr">
        <is>
          <t/>
        </is>
      </c>
      <c r="CT61" s="2" t="inlineStr">
        <is>
          <t>beräkningsenhet</t>
        </is>
      </c>
      <c r="CU61" s="2" t="inlineStr">
        <is>
          <t>3</t>
        </is>
      </c>
      <c r="CV61" s="2" t="inlineStr">
        <is>
          <t/>
        </is>
      </c>
      <c r="CW61" t="inlineStr">
        <is>
          <t/>
        </is>
      </c>
    </row>
    <row r="62">
      <c r="A62" s="1" t="str">
        <f>HYPERLINK("https://iate.europa.eu/entry/result/1077701/all", "1077701")</f>
        <v>1077701</v>
      </c>
      <c r="B62" t="inlineStr">
        <is>
          <t>EUROPEAN UNION</t>
        </is>
      </c>
      <c r="C62" t="inlineStr">
        <is>
          <t>EUROPEAN UNION|EU finance|Community budget</t>
        </is>
      </c>
      <c r="D62" t="inlineStr">
        <is>
          <t>yes</t>
        </is>
      </c>
      <c r="E62" t="inlineStr">
        <is>
          <t/>
        </is>
      </c>
      <c r="F62" s="2" t="inlineStr">
        <is>
          <t>нареждане за събиране</t>
        </is>
      </c>
      <c r="G62" s="2" t="inlineStr">
        <is>
          <t>3</t>
        </is>
      </c>
      <c r="H62" s="2" t="inlineStr">
        <is>
          <t/>
        </is>
      </c>
      <c r="I62" t="inlineStr">
        <is>
          <t>операция, чрез която отговорният разпоредител с бюджетни кредити дава указания на счетоводителя да събере установено вземане</t>
        </is>
      </c>
      <c r="J62" s="2" t="inlineStr">
        <is>
          <t>inkasní příkaz</t>
        </is>
      </c>
      <c r="K62" s="2" t="inlineStr">
        <is>
          <t>3</t>
        </is>
      </c>
      <c r="L62" s="2" t="inlineStr">
        <is>
          <t/>
        </is>
      </c>
      <c r="M62" t="inlineStr">
        <is>
          <t>operace, kterou příslušná schvalující osoba dává pokyn účetnímu, aby inkasoval pohledávku stanovenou příslušnou schvalující osobou</t>
        </is>
      </c>
      <c r="N62" s="2" t="inlineStr">
        <is>
          <t>indtægtsordre</t>
        </is>
      </c>
      <c r="O62" s="2" t="inlineStr">
        <is>
          <t>3</t>
        </is>
      </c>
      <c r="P62" s="2" t="inlineStr">
        <is>
          <t/>
        </is>
      </c>
      <c r="Q62" t="inlineStr">
        <is>
          <t>transaktion, hvorved den ansvarlige anvisningsberettigede giver regnskabsføreren instruks om at inddrive den fastlagte fordring</t>
        </is>
      </c>
      <c r="R62" s="2" t="inlineStr">
        <is>
          <t>Einziehungsanordnung</t>
        </is>
      </c>
      <c r="S62" s="2" t="inlineStr">
        <is>
          <t>3</t>
        </is>
      </c>
      <c r="T62" s="2" t="inlineStr">
        <is>
          <t/>
        </is>
      </c>
      <c r="U62" t="inlineStr">
        <is>
          <t>Vorgang, mit dem der zuständige Anweisungsbefugte &lt;a href="https://iate.europa.eu/entry/result/791008/all" target="_blank"&gt;791008&lt;/a&gt; den Rechnungsführer &lt;a href="https://iate.europa.eu/entry/result/790994/all" target="_blank"&gt;790994&lt;/a&gt; anweist, eine von diesem Anweisungsbefugten festgestellte Forderung einzuziehen</t>
        </is>
      </c>
      <c r="V62" s="2" t="inlineStr">
        <is>
          <t>εντολή είσπραξης|
ένταλμα είσπραξης|
ένταλμα εισπράξεως</t>
        </is>
      </c>
      <c r="W62" s="2" t="inlineStr">
        <is>
          <t>3|
4|
3</t>
        </is>
      </c>
      <c r="X62" s="2" t="inlineStr">
        <is>
          <t xml:space="preserve">|
|
</t>
        </is>
      </c>
      <c r="Y62" t="inlineStr">
        <is>
          <t>πράξη με την οποία ο αρμόδιος διατάκτης παραγγέλνει στον υπόλογο να εισπράξει απαίτηση την οποία έχει βεβαιώσει ο αρμόδιος διατάκτης</t>
        </is>
      </c>
      <c r="Z62" s="2" t="inlineStr">
        <is>
          <t>recovery order|
collection order</t>
        </is>
      </c>
      <c r="AA62" s="2" t="inlineStr">
        <is>
          <t>3|
1</t>
        </is>
      </c>
      <c r="AB62" s="2" t="inlineStr">
        <is>
          <t xml:space="preserve">|
</t>
        </is>
      </c>
      <c r="AC62" t="inlineStr">
        <is>
          <t>operation by which the authorising officer responsible instructs the accounting officer to recover an amount receivable which that authorising officer responsible has established</t>
        </is>
      </c>
      <c r="AD62" s="2" t="inlineStr">
        <is>
          <t>orden de ingreso</t>
        </is>
      </c>
      <c r="AE62" s="2" t="inlineStr">
        <is>
          <t>3</t>
        </is>
      </c>
      <c r="AF62" s="2" t="inlineStr">
        <is>
          <t/>
        </is>
      </c>
      <c r="AG62" t="inlineStr">
        <is>
          <t>Operación por la que el ordenador [ &lt;a href="/entry/result/791008/all" id="ENTRY_TO_ENTRY_CONVERTER" target="_blank"&gt;IATE:791008&lt;/a&gt; ] competente da instrucción al contable [ &lt;a href="/entry/result/790994/all" id="ENTRY_TO_ENTRY_CONVERTER" target="_blank"&gt;IATE:790994&lt;/a&gt; ] de cobrar los títulos de crédito cuyo devengo haya determinado con carácter previo dicho ordenador.</t>
        </is>
      </c>
      <c r="AH62" s="2" t="inlineStr">
        <is>
          <t>sissenõudekorraldus</t>
        </is>
      </c>
      <c r="AI62" s="2" t="inlineStr">
        <is>
          <t>3</t>
        </is>
      </c>
      <c r="AJ62" s="2" t="inlineStr">
        <is>
          <t/>
        </is>
      </c>
      <c r="AK62" t="inlineStr">
        <is>
          <t>korraldus, mille vastutav eelarvevahendite käsutaja väljastab, et anda peaarvepidajale juhised kindlaksmääratud saadaoleva summa sissenõudmiseks</t>
        </is>
      </c>
      <c r="AL62" s="2" t="inlineStr">
        <is>
          <t>perintämääräys</t>
        </is>
      </c>
      <c r="AM62" s="2" t="inlineStr">
        <is>
          <t>3</t>
        </is>
      </c>
      <c r="AN62" s="2" t="inlineStr">
        <is>
          <t/>
        </is>
      </c>
      <c r="AO62" t="inlineStr">
        <is>
          <t/>
        </is>
      </c>
      <c r="AP62" s="2" t="inlineStr">
        <is>
          <t>ordre de recouvrement</t>
        </is>
      </c>
      <c r="AQ62" s="2" t="inlineStr">
        <is>
          <t>3</t>
        </is>
      </c>
      <c r="AR62" s="2" t="inlineStr">
        <is>
          <t/>
        </is>
      </c>
      <c r="AS62" t="inlineStr">
        <is>
          <t>opération par laquelle l'ordonnateur compétent donne l'instruction au comptable de recouvrer une créance que l’ordonnateur compétent a constatée</t>
        </is>
      </c>
      <c r="AT62" s="2" t="inlineStr">
        <is>
          <t>ordú gnóthaithe|
ordú aisghabhála</t>
        </is>
      </c>
      <c r="AU62" s="2" t="inlineStr">
        <is>
          <t>3|
3</t>
        </is>
      </c>
      <c r="AV62" s="2" t="inlineStr">
        <is>
          <t xml:space="preserve">preferred|
</t>
        </is>
      </c>
      <c r="AW62" t="inlineStr">
        <is>
          <t>oibríocht lena dtugann an t-oifigeach údarúcháin atá freagrach ordú don
oifigeach cuntasaíochta méid is infhaighte arna suí ag an oifigeach údarúcháin
sin a aisghabháil</t>
        </is>
      </c>
      <c r="AX62" s="2" t="inlineStr">
        <is>
          <t>nalog za povrat</t>
        </is>
      </c>
      <c r="AY62" s="2" t="inlineStr">
        <is>
          <t>3</t>
        </is>
      </c>
      <c r="AZ62" s="2" t="inlineStr">
        <is>
          <t/>
        </is>
      </c>
      <c r="BA62" t="inlineStr">
        <is>
          <t>nalog kojim odgovorni dužnosnik za ovjeravanje daje uputu računovodstvenom službeniku da traži povrat utvrđenog iznosa</t>
        </is>
      </c>
      <c r="BB62" s="2" t="inlineStr">
        <is>
          <t>beszedési megbízás</t>
        </is>
      </c>
      <c r="BC62" s="2" t="inlineStr">
        <is>
          <t>4</t>
        </is>
      </c>
      <c r="BD62" s="2" t="inlineStr">
        <is>
          <t/>
        </is>
      </c>
      <c r="BE62" t="inlineStr">
        <is>
          <t>olyan dokumentum, amelynek kiállításával az illetékes engedélyezésre jogosult tisztviselő utasítja a számvitelért felelős tisztviselőt a megállapított összeg beszedésére</t>
        </is>
      </c>
      <c r="BF62" s="2" t="inlineStr">
        <is>
          <t>ordine di riscossione</t>
        </is>
      </c>
      <c r="BG62" s="2" t="inlineStr">
        <is>
          <t>3</t>
        </is>
      </c>
      <c r="BH62" s="2" t="inlineStr">
        <is>
          <t/>
        </is>
      </c>
      <c r="BI62" t="inlineStr">
        <is>
          <t>operazione con cui l'ordinatore responsabile dà istruzione al contabile di riscuotere l'importo di un credito accertato</t>
        </is>
      </c>
      <c r="BJ62" s="2" t="inlineStr">
        <is>
          <t>vykdomasis raštas sumoms susigrąžinti|
grąžinamasis pavedimas</t>
        </is>
      </c>
      <c r="BK62" s="2" t="inlineStr">
        <is>
          <t>3|
2</t>
        </is>
      </c>
      <c r="BL62" s="2" t="inlineStr">
        <is>
          <t xml:space="preserve">|
</t>
        </is>
      </c>
      <c r="BM62" t="inlineStr">
        <is>
          <t>atsakingo leidimus suteikiančio pareigūno (&lt;a href="/entry/result/791008/all" id="ENTRY_TO_ENTRY_CONVERTER" target="_blank"&gt;IATE:791008&lt;/a&gt; ) apskaitos pareigūnui išduotas vykdomasis raštas gautinoms sumoms susigrąžinti</t>
        </is>
      </c>
      <c r="BN62" s="2" t="inlineStr">
        <is>
          <t>atgūšanas rīkojums</t>
        </is>
      </c>
      <c r="BO62" s="2" t="inlineStr">
        <is>
          <t>3</t>
        </is>
      </c>
      <c r="BP62" s="2" t="inlineStr">
        <is>
          <t/>
        </is>
      </c>
      <c r="BQ62" t="inlineStr">
        <is>
          <t>darbība, ar kuru atbildīgais kredītrīkotājs dod norādījumu grāmatvedim atgūt debitoru parādu, kuru konstatējis minētais atbildīgais kredītrīkotājs</t>
        </is>
      </c>
      <c r="BR62" s="2" t="inlineStr">
        <is>
          <t>ordni ta' rkupru</t>
        </is>
      </c>
      <c r="BS62" s="2" t="inlineStr">
        <is>
          <t>3</t>
        </is>
      </c>
      <c r="BT62" s="2" t="inlineStr">
        <is>
          <t/>
        </is>
      </c>
      <c r="BU62" t="inlineStr">
        <is>
          <t>proċedura li permezz tagħha l-uffiċjal tal-awtorizzazzjoni responsabbli joħroġ ordni ta’ rkupru billi jagħti struzzjoni lill-uffiċjal tal-kontabilità biex jirkupra ammont riċevibbli li dak l-uffiċjal tal-awtorizzazzjoni responsabbli jkun stabbilixxa</t>
        </is>
      </c>
      <c r="BV62" s="2" t="inlineStr">
        <is>
          <t>invorderingsopdracht</t>
        </is>
      </c>
      <c r="BW62" s="2" t="inlineStr">
        <is>
          <t>3</t>
        </is>
      </c>
      <c r="BX62" s="2" t="inlineStr">
        <is>
          <t/>
        </is>
      </c>
      <c r="BY62" t="inlineStr">
        <is>
          <t>handeling waarbij de bevoegde ordonnateur de rekenplichtige opdraagt een schuldvordering te innen</t>
        </is>
      </c>
      <c r="BZ62" s="2" t="inlineStr">
        <is>
          <t>nakaz odzyskania środków</t>
        </is>
      </c>
      <c r="CA62" s="2" t="inlineStr">
        <is>
          <t>3</t>
        </is>
      </c>
      <c r="CB62" s="2" t="inlineStr">
        <is>
          <t/>
        </is>
      </c>
      <c r="CC62" t="inlineStr">
        <is>
          <t>operacja, za pomocą której właściwy urzędnik zatwierdzający zleca księgowemu odzyskanie ustalonej należności</t>
        </is>
      </c>
      <c r="CD62" s="2" t="inlineStr">
        <is>
          <t>ordem de cobrança</t>
        </is>
      </c>
      <c r="CE62" s="2" t="inlineStr">
        <is>
          <t>3</t>
        </is>
      </c>
      <c r="CF62" s="2" t="inlineStr">
        <is>
          <t/>
        </is>
      </c>
      <c r="CG62" t="inlineStr">
        <is>
          <t>Operação pela qual o gestor orçamental competente dá instruções ao contabilista para cobrar um crédito apurado.</t>
        </is>
      </c>
      <c r="CH62" s="2" t="inlineStr">
        <is>
          <t>ordin de recuperare</t>
        </is>
      </c>
      <c r="CI62" s="2" t="inlineStr">
        <is>
          <t>3</t>
        </is>
      </c>
      <c r="CJ62" s="2" t="inlineStr">
        <is>
          <t/>
        </is>
      </c>
      <c r="CK62" t="inlineStr">
        <is>
          <t>operațiunea prin care ordonatorul de credite competent dă dispoziție contabilului să recupereze creanța pe care a constatat-o respectivul ordonator de credite competent</t>
        </is>
      </c>
      <c r="CL62" s="2" t="inlineStr">
        <is>
          <t>príkaz na vymáhanie</t>
        </is>
      </c>
      <c r="CM62" s="2" t="inlineStr">
        <is>
          <t>3</t>
        </is>
      </c>
      <c r="CN62" s="2" t="inlineStr">
        <is>
          <t/>
        </is>
      </c>
      <c r="CO62" t="inlineStr">
        <is>
          <t>nástroj, ktorým sa stanoví pohľadávka identifikovaná ako istá, pričom má pevne stanovenú výšku a je splatná, a ktorým dá zodpovedný povoľujúci úradník pokyn účtovníkovi na vymáhanie príslušnej sumy</t>
        </is>
      </c>
      <c r="CP62" s="2" t="inlineStr">
        <is>
          <t>nalog za izterjavo</t>
        </is>
      </c>
      <c r="CQ62" s="2" t="inlineStr">
        <is>
          <t>3</t>
        </is>
      </c>
      <c r="CR62" s="2" t="inlineStr">
        <is>
          <t/>
        </is>
      </c>
      <c r="CS62" t="inlineStr">
        <is>
          <t>postopek, s katerim odgovorni 
&lt;b&gt;odredbodajalec&lt;/b&gt; [ &lt;a href="https://iate.europa.eu/entry/result/791008/all" target="_blank"&gt;791008&lt;/a&gt; ] da navodilo 
&lt;b&gt;računovodji&lt;/b&gt; [ &lt;a href="https://iate.europa.eu/entry/result/790994/all" target="_blank"&gt;790994&lt;/a&gt; ], da izterja ugotovljeni znesek terjatve</t>
        </is>
      </c>
      <c r="CT62" s="2" t="inlineStr">
        <is>
          <t>betalningskrav</t>
        </is>
      </c>
      <c r="CU62" s="2" t="inlineStr">
        <is>
          <t>3</t>
        </is>
      </c>
      <c r="CV62" s="2" t="inlineStr">
        <is>
          <t/>
        </is>
      </c>
      <c r="CW62" t="inlineStr">
        <is>
          <t>åtgärd genom vilken den behöriga utanordnaren ger räkenskapsföraren instruktion att inkassera den fordran som den behöriga utanordnaren har fastställt</t>
        </is>
      </c>
    </row>
    <row r="63">
      <c r="A63" s="1" t="str">
        <f>HYPERLINK("https://iate.europa.eu/entry/result/144660/all", "144660")</f>
        <v>144660</v>
      </c>
      <c r="B63" t="inlineStr">
        <is>
          <t>LAW;FINANCE</t>
        </is>
      </c>
      <c r="C63" t="inlineStr">
        <is>
          <t>LAW;FINANCE|financial institutions and credit</t>
        </is>
      </c>
      <c r="D63" t="inlineStr">
        <is>
          <t>yes</t>
        </is>
      </c>
      <c r="E63" t="inlineStr">
        <is>
          <t/>
        </is>
      </c>
      <c r="F63" s="2" t="inlineStr">
        <is>
          <t>записан капитал в ЕЦБ</t>
        </is>
      </c>
      <c r="G63" s="2" t="inlineStr">
        <is>
          <t>3</t>
        </is>
      </c>
      <c r="H63" s="2" t="inlineStr">
        <is>
          <t/>
        </is>
      </c>
      <c r="I63" t="inlineStr">
        <is>
          <t>Делът на дадена НЦБ в капитала на ЕЦБ.</t>
        </is>
      </c>
      <c r="J63" s="2" t="inlineStr">
        <is>
          <t>upisování základního kapitálu ECB</t>
        </is>
      </c>
      <c r="K63" s="2" t="inlineStr">
        <is>
          <t>4</t>
        </is>
      </c>
      <c r="L63" s="2" t="inlineStr">
        <is>
          <t/>
        </is>
      </c>
      <c r="M63" t="inlineStr">
        <is>
          <t/>
        </is>
      </c>
      <c r="N63" s="2" t="inlineStr">
        <is>
          <t>indskud i ECB's kapital</t>
        </is>
      </c>
      <c r="O63" s="2" t="inlineStr">
        <is>
          <t>4</t>
        </is>
      </c>
      <c r="P63" s="2" t="inlineStr">
        <is>
          <t/>
        </is>
      </c>
      <c r="Q63" t="inlineStr">
        <is>
          <t/>
        </is>
      </c>
      <c r="R63" s="2" t="inlineStr">
        <is>
          <t>Anteil am gezeichneten Kapital der EZB|
gezeichnetes Kapital der EZB</t>
        </is>
      </c>
      <c r="S63" s="2" t="inlineStr">
        <is>
          <t>3|
3</t>
        </is>
      </c>
      <c r="T63" s="2" t="inlineStr">
        <is>
          <t xml:space="preserve">|
</t>
        </is>
      </c>
      <c r="U63" t="inlineStr">
        <is>
          <t/>
        </is>
      </c>
      <c r="V63" s="2" t="inlineStr">
        <is>
          <t>μερίδιο στο εγγεγραμμένο κεφάλαιο της ΕΚΤ</t>
        </is>
      </c>
      <c r="W63" s="2" t="inlineStr">
        <is>
          <t>4</t>
        </is>
      </c>
      <c r="X63" s="2" t="inlineStr">
        <is>
          <t/>
        </is>
      </c>
      <c r="Y63" t="inlineStr">
        <is>
          <t/>
        </is>
      </c>
      <c r="Z63" s="2" t="inlineStr">
        <is>
          <t>subscription to the capital of the ECB|
capital subscription</t>
        </is>
      </c>
      <c r="AA63" s="2" t="inlineStr">
        <is>
          <t>4|
2</t>
        </is>
      </c>
      <c r="AB63" s="2" t="inlineStr">
        <is>
          <t xml:space="preserve">|
</t>
        </is>
      </c>
      <c r="AC63" t="inlineStr">
        <is>
          <t>share of each EU Member State's national central bank in the ECB's capital</t>
        </is>
      </c>
      <c r="AD63" s="2" t="inlineStr">
        <is>
          <t>suscripción de capital del BCE|
capital suscrito del BCE</t>
        </is>
      </c>
      <c r="AE63" s="2" t="inlineStr">
        <is>
          <t>3|
3</t>
        </is>
      </c>
      <c r="AF63" s="2" t="inlineStr">
        <is>
          <t xml:space="preserve">|
</t>
        </is>
      </c>
      <c r="AG63" t="inlineStr">
        <is>
          <t>El capital del BCE procede de los bancos centrales nacionales (BCN) de todos los Estados miembros de la UE y asciende a 10.760.652.402,58 euros. Las participaciones de los BCN en este capital se calculan utilizando una clave que refleja la participación de los respectivos países en la población y en el producto interior bruto de la UE, con igual peso. El BCE ajusta las participaciones cada cinco años o cuando un nuevo país se adhiere a la UE, basándose en los datos suministrados por la Comisión Europea.</t>
        </is>
      </c>
      <c r="AH63" s="2" t="inlineStr">
        <is>
          <t>EKP märgitud kapital|
EKP kapitali märkimine</t>
        </is>
      </c>
      <c r="AI63" s="2" t="inlineStr">
        <is>
          <t>3|
3</t>
        </is>
      </c>
      <c r="AJ63" s="2" t="inlineStr">
        <is>
          <t xml:space="preserve">|
</t>
        </is>
      </c>
      <c r="AK63" t="inlineStr">
        <is>
          <t/>
        </is>
      </c>
      <c r="AL63" s="2" t="inlineStr">
        <is>
          <t>osuus EKP:n merkitystä pääomasta|
EKP:n pääoman merkitseminen</t>
        </is>
      </c>
      <c r="AM63" s="2" t="inlineStr">
        <is>
          <t>3|
3</t>
        </is>
      </c>
      <c r="AN63" s="2" t="inlineStr">
        <is>
          <t xml:space="preserve">|
</t>
        </is>
      </c>
      <c r="AO63" t="inlineStr">
        <is>
          <t/>
        </is>
      </c>
      <c r="AP63" s="2" t="inlineStr">
        <is>
          <t>contribution au capital de la BCE|
souscription au capital</t>
        </is>
      </c>
      <c r="AQ63" s="2" t="inlineStr">
        <is>
          <t>4|
4</t>
        </is>
      </c>
      <c r="AR63" s="2" t="inlineStr">
        <is>
          <t xml:space="preserve">|
</t>
        </is>
      </c>
      <c r="AS63" t="inlineStr">
        <is>
          <t>part versée par les banques centrales nationales des États membres de l'Union européenne au capital de la BCE</t>
        </is>
      </c>
      <c r="AT63" s="2" t="inlineStr">
        <is>
          <t>suibscríbhinn le caipiteal BCE|
suibscríobh an chaipitil</t>
        </is>
      </c>
      <c r="AU63" s="2" t="inlineStr">
        <is>
          <t>3|
3</t>
        </is>
      </c>
      <c r="AV63" s="2" t="inlineStr">
        <is>
          <t xml:space="preserve">|
</t>
        </is>
      </c>
      <c r="AW63" t="inlineStr">
        <is>
          <t/>
        </is>
      </c>
      <c r="AX63" s="2" t="inlineStr">
        <is>
          <t>upis kapitala ESB-a</t>
        </is>
      </c>
      <c r="AY63" s="2" t="inlineStr">
        <is>
          <t>2</t>
        </is>
      </c>
      <c r="AZ63" s="2" t="inlineStr">
        <is>
          <t/>
        </is>
      </c>
      <c r="BA63" t="inlineStr">
        <is>
          <t/>
        </is>
      </c>
      <c r="BB63" s="2" t="inlineStr">
        <is>
          <t>az EKB jegyzett tőkéjében való részesedés</t>
        </is>
      </c>
      <c r="BC63" s="2" t="inlineStr">
        <is>
          <t>4</t>
        </is>
      </c>
      <c r="BD63" s="2" t="inlineStr">
        <is>
          <t/>
        </is>
      </c>
      <c r="BE63" t="inlineStr">
        <is>
          <t/>
        </is>
      </c>
      <c r="BF63" s="2" t="inlineStr">
        <is>
          <t>sottoscrizione al capitale della BCE|
sottoscrizione di capitale</t>
        </is>
      </c>
      <c r="BG63" s="2" t="inlineStr">
        <is>
          <t>2|
2</t>
        </is>
      </c>
      <c r="BH63" s="2" t="inlineStr">
        <is>
          <t xml:space="preserve">|
</t>
        </is>
      </c>
      <c r="BI63" t="inlineStr">
        <is>
          <t/>
        </is>
      </c>
      <c r="BJ63" s="2" t="inlineStr">
        <is>
          <t>pasirašytas ECB kapitalas</t>
        </is>
      </c>
      <c r="BK63" s="2" t="inlineStr">
        <is>
          <t>3</t>
        </is>
      </c>
      <c r="BL63" s="2" t="inlineStr">
        <is>
          <t/>
        </is>
      </c>
      <c r="BM63" t="inlineStr">
        <is>
          <t/>
        </is>
      </c>
      <c r="BN63" s="2" t="inlineStr">
        <is>
          <t>parakstītais ECB kapitāls</t>
        </is>
      </c>
      <c r="BO63" s="2" t="inlineStr">
        <is>
          <t>3</t>
        </is>
      </c>
      <c r="BP63" s="2" t="inlineStr">
        <is>
          <t/>
        </is>
      </c>
      <c r="BQ63" t="inlineStr">
        <is>
          <t/>
        </is>
      </c>
      <c r="BR63" s="2" t="inlineStr">
        <is>
          <t>sottoskrizzjoni għall-kapital tal-BĊE|
abbonament għall-kapital tal-BĊE</t>
        </is>
      </c>
      <c r="BS63" s="2" t="inlineStr">
        <is>
          <t>3|
4</t>
        </is>
      </c>
      <c r="BT63" s="2" t="inlineStr">
        <is>
          <t xml:space="preserve">|
</t>
        </is>
      </c>
      <c r="BU63" t="inlineStr">
        <is>
          <t/>
        </is>
      </c>
      <c r="BV63" s="2" t="inlineStr">
        <is>
          <t>aandeel in het kapitaal van de ECB|
aandeel in het kapitaal|
inschrijving op het kapitaal</t>
        </is>
      </c>
      <c r="BW63" s="2" t="inlineStr">
        <is>
          <t>2|
3|
3</t>
        </is>
      </c>
      <c r="BX63" s="2" t="inlineStr">
        <is>
          <t xml:space="preserve">|
|
</t>
        </is>
      </c>
      <c r="BY63" t="inlineStr">
        <is>
          <t>aandeel van de nationale centrale bank van een EU-lidstaat in het kapitaal van de ECB</t>
        </is>
      </c>
      <c r="BZ63" s="2" t="inlineStr">
        <is>
          <t>wpłata na poczet kapitału EBC</t>
        </is>
      </c>
      <c r="CA63" s="2" t="inlineStr">
        <is>
          <t>2</t>
        </is>
      </c>
      <c r="CB63" s="2" t="inlineStr">
        <is>
          <t/>
        </is>
      </c>
      <c r="CC63" t="inlineStr">
        <is>
          <t/>
        </is>
      </c>
      <c r="CD63" s="2" t="inlineStr">
        <is>
          <t>parte subscrita do capital do BCE|
participação no capital subscrito do BCE</t>
        </is>
      </c>
      <c r="CE63" s="2" t="inlineStr">
        <is>
          <t>3|
3</t>
        </is>
      </c>
      <c r="CF63" s="2" t="inlineStr">
        <is>
          <t xml:space="preserve">|
</t>
        </is>
      </c>
      <c r="CG63" t="inlineStr">
        <is>
          <t>Parte que cabe a cada um dos Bancos Centrais Nacionais dos Estados-Membros (únicos subscritores e detentores do capital do BCE) no capital subscrito do BCE, determinada de acordo com a tabela de repartição para subscrição do capital do BCE [&lt;a href="/entry/result/870024/all" id="ENTRY_TO_ENTRY_CONVERTER" target="_blank"&gt;IATE:870024&lt;/a&gt; ].</t>
        </is>
      </c>
      <c r="CH63" s="2" t="inlineStr">
        <is>
          <t>subscriere la capitalul BCE</t>
        </is>
      </c>
      <c r="CI63" s="2" t="inlineStr">
        <is>
          <t>3</t>
        </is>
      </c>
      <c r="CJ63" s="2" t="inlineStr">
        <is>
          <t/>
        </is>
      </c>
      <c r="CK63" t="inlineStr">
        <is>
          <t/>
        </is>
      </c>
      <c r="CL63" s="2" t="inlineStr">
        <is>
          <t>upísanie kapitálu ECB</t>
        </is>
      </c>
      <c r="CM63" s="2" t="inlineStr">
        <is>
          <t>3</t>
        </is>
      </c>
      <c r="CN63" s="2" t="inlineStr">
        <is>
          <t/>
        </is>
      </c>
      <c r="CO63" t="inlineStr">
        <is>
          <t>záväzok akcionára ECB zaplatiť v stanovenom termíne určenú hodnotu kapitálu</t>
        </is>
      </c>
      <c r="CP63" s="2" t="inlineStr">
        <is>
          <t>vpis kapitala ECB|
delež vpisanega kapitala v ECB</t>
        </is>
      </c>
      <c r="CQ63" s="2" t="inlineStr">
        <is>
          <t>3|
3</t>
        </is>
      </c>
      <c r="CR63" s="2" t="inlineStr">
        <is>
          <t xml:space="preserve">|
</t>
        </is>
      </c>
      <c r="CS63" t="inlineStr">
        <is>
          <t/>
        </is>
      </c>
      <c r="CT63" s="2" t="inlineStr">
        <is>
          <t>tecknad andel av ECB:s kapital|
andel i ECB:s tecknade kapital</t>
        </is>
      </c>
      <c r="CU63" s="2" t="inlineStr">
        <is>
          <t>3|
3</t>
        </is>
      </c>
      <c r="CV63" s="2" t="inlineStr">
        <is>
          <t xml:space="preserve">|
</t>
        </is>
      </c>
      <c r="CW63" t="inlineStr">
        <is>
          <t/>
        </is>
      </c>
    </row>
    <row r="64">
      <c r="A64" s="1" t="str">
        <f>HYPERLINK("https://iate.europa.eu/entry/result/3504768/all", "3504768")</f>
        <v>3504768</v>
      </c>
      <c r="B64" t="inlineStr">
        <is>
          <t>ECONOMICS;FINANCE</t>
        </is>
      </c>
      <c r="C64" t="inlineStr">
        <is>
          <t>ECONOMICS|economic policy|economic policy;FINANCE</t>
        </is>
      </c>
      <c r="D64" t="inlineStr">
        <is>
          <t>yes</t>
        </is>
      </c>
      <c r="E64" t="inlineStr">
        <is>
          <t/>
        </is>
      </c>
      <c r="F64" s="2" t="inlineStr">
        <is>
          <t>тест за устойчивост|
стрес тест</t>
        </is>
      </c>
      <c r="G64" s="2" t="inlineStr">
        <is>
          <t>3|
2</t>
        </is>
      </c>
      <c r="H64" s="2" t="inlineStr">
        <is>
          <t xml:space="preserve">preferred|
</t>
        </is>
      </c>
      <c r="I64" t="inlineStr">
        <is>
          <t>Тест за установяване на степента на устойчивост на дадена институция при въздействието на неблагоприятни фактори.</t>
        </is>
      </c>
      <c r="J64" s="2" t="inlineStr">
        <is>
          <t>zátěžový test</t>
        </is>
      </c>
      <c r="K64" s="2" t="inlineStr">
        <is>
          <t>3</t>
        </is>
      </c>
      <c r="L64" s="2" t="inlineStr">
        <is>
          <t/>
        </is>
      </c>
      <c r="M64" t="inlineStr">
        <is>
          <t>kvantitativní vyhodnocení finanční stability</t>
        </is>
      </c>
      <c r="N64" s="2" t="inlineStr">
        <is>
          <t>stresstest</t>
        </is>
      </c>
      <c r="O64" s="2" t="inlineStr">
        <is>
          <t>4</t>
        </is>
      </c>
      <c r="P64" s="2" t="inlineStr">
        <is>
          <t/>
        </is>
      </c>
      <c r="Q64" t="inlineStr">
        <is>
          <t>Test til vurdering af, om det finansielle system er robust over for ændringer i konjunkturerne.</t>
        </is>
      </c>
      <c r="R64" s="2" t="inlineStr">
        <is>
          <t>Belastungstest|
Stresstest</t>
        </is>
      </c>
      <c r="S64" s="2" t="inlineStr">
        <is>
          <t>3|
3</t>
        </is>
      </c>
      <c r="T64" s="2" t="inlineStr">
        <is>
          <t xml:space="preserve">|
</t>
        </is>
      </c>
      <c r="U64" t="inlineStr">
        <is>
          <t>Simulation negativer Veränderungen der Umgebung, um deren Auswirkungen bzw. das individuelle Ausmaß der Gefährdung einzuschätzen</t>
        </is>
      </c>
      <c r="V64" s="2" t="inlineStr">
        <is>
          <t>άσκηση προσομοίωσης ακραίων καταστάσεων</t>
        </is>
      </c>
      <c r="W64" s="2" t="inlineStr">
        <is>
          <t>3</t>
        </is>
      </c>
      <c r="X64" s="2" t="inlineStr">
        <is>
          <t/>
        </is>
      </c>
      <c r="Y64" t="inlineStr">
        <is>
          <t/>
        </is>
      </c>
      <c r="Z64" s="2" t="inlineStr">
        <is>
          <t>stress test</t>
        </is>
      </c>
      <c r="AA64" s="2" t="inlineStr">
        <is>
          <t>3</t>
        </is>
      </c>
      <c r="AB64" s="2" t="inlineStr">
        <is>
          <t/>
        </is>
      </c>
      <c r="AC64" t="inlineStr">
        <is>
          <t>test to identify vulnerabilities of institutions, markets or economies that could undermine their stability or the stability of the financial system</t>
        </is>
      </c>
      <c r="AD64" s="2" t="inlineStr">
        <is>
          <t>prueba de resistencia|
prueba de tensión</t>
        </is>
      </c>
      <c r="AE64" s="2" t="inlineStr">
        <is>
          <t>4|
3</t>
        </is>
      </c>
      <c r="AF64" s="2" t="inlineStr">
        <is>
          <t xml:space="preserve">preferred|
</t>
        </is>
      </c>
      <c r="AG64" t="inlineStr">
        <is>
          <t>Prueba de evaluación de la sensibilidad de una entidad financiera o de un producto de inversión ante una situación adversa hipotética prolongada (escenario de tensión &lt;a href="/entry/result/3509265/all" id="ENTRY_TO_ENTRY_CONVERTER" target="_blank"&gt;IATE:3509265&lt;/a&gt; ) presente en el mercado.</t>
        </is>
      </c>
      <c r="AH64" s="2" t="inlineStr">
        <is>
          <t>stressitest</t>
        </is>
      </c>
      <c r="AI64" s="2" t="inlineStr">
        <is>
          <t>3</t>
        </is>
      </c>
      <c r="AJ64" s="2" t="inlineStr">
        <is>
          <t/>
        </is>
      </c>
      <c r="AK64" t="inlineStr">
        <is>
          <t>analüüs, mille eesmärk on hinnata tegevuskeskkonna tegurite märkimisväärse ebasoodsa muutumise mõju krediidiasutuse või investeerimisühingu riskidele ja kapitalivajadusele</t>
        </is>
      </c>
      <c r="AL64" s="2" t="inlineStr">
        <is>
          <t>stressitesti|
rasituskoe</t>
        </is>
      </c>
      <c r="AM64" s="2" t="inlineStr">
        <is>
          <t>3|
2</t>
        </is>
      </c>
      <c r="AN64" s="2" t="inlineStr">
        <is>
          <t xml:space="preserve">|
</t>
        </is>
      </c>
      <c r="AO64" t="inlineStr">
        <is>
          <t>testi, jolla selvitetään pankin elinkelpoisuus ja epävarmat omaisuuserät</t>
        </is>
      </c>
      <c r="AP64" s="2" t="inlineStr">
        <is>
          <t>test de résistance|
test de tension</t>
        </is>
      </c>
      <c r="AQ64" s="2" t="inlineStr">
        <is>
          <t>3|
3</t>
        </is>
      </c>
      <c r="AR64" s="2" t="inlineStr">
        <is>
          <t xml:space="preserve">|
</t>
        </is>
      </c>
      <c r="AS64" t="inlineStr">
        <is>
          <t>exercice consistant à simuler des conditions économiques et financières extrêmes mais plausibles afin d’en étudier les conséquences sur une institution financière et de mesurer sa capacité de résistance à de telles situations</t>
        </is>
      </c>
      <c r="AT64" s="2" t="inlineStr">
        <is>
          <t>tástáil struis</t>
        </is>
      </c>
      <c r="AU64" s="2" t="inlineStr">
        <is>
          <t>3</t>
        </is>
      </c>
      <c r="AV64" s="2" t="inlineStr">
        <is>
          <t/>
        </is>
      </c>
      <c r="AW64" t="inlineStr">
        <is>
          <t/>
        </is>
      </c>
      <c r="AX64" t="inlineStr">
        <is>
          <t/>
        </is>
      </c>
      <c r="AY64" t="inlineStr">
        <is>
          <t/>
        </is>
      </c>
      <c r="AZ64" t="inlineStr">
        <is>
          <t/>
        </is>
      </c>
      <c r="BA64" t="inlineStr">
        <is>
          <t/>
        </is>
      </c>
      <c r="BB64" s="2" t="inlineStr">
        <is>
          <t>stresszteszt</t>
        </is>
      </c>
      <c r="BC64" s="2" t="inlineStr">
        <is>
          <t>4</t>
        </is>
      </c>
      <c r="BD64" s="2" t="inlineStr">
        <is>
          <t/>
        </is>
      </c>
      <c r="BE64" t="inlineStr">
        <is>
          <t>A hitelintézetek által a hitelkockázat-koncentrációikra vonatkozóan rendszeresen elvégzendő tesztek, amelyek felölelik a piaci feltételek esetleges változásaiból eredő kockázatokat, amelyek hátrányosan érinthetik a hitelintézetek szavatolótőke-megfelelését, valamint a biztosítékok válsághelyzet esetén történő értékesítéséből eredő kockázatokat.</t>
        </is>
      </c>
      <c r="BF64" s="2" t="inlineStr">
        <is>
          <t>prova di stress</t>
        </is>
      </c>
      <c r="BG64" s="2" t="inlineStr">
        <is>
          <t>3</t>
        </is>
      </c>
      <c r="BH64" s="2" t="inlineStr">
        <is>
          <t/>
        </is>
      </c>
      <c r="BI64" t="inlineStr">
        <is>
          <t>Prova volta ad individuare le vulnerabilità in seno alle istituzioni che potrebbero minare la stabilità del sistema finanziario di un paese.</t>
        </is>
      </c>
      <c r="BJ64" s="2" t="inlineStr">
        <is>
          <t>testavimas nepalankiausiomis sąlygomis</t>
        </is>
      </c>
      <c r="BK64" s="2" t="inlineStr">
        <is>
          <t>3</t>
        </is>
      </c>
      <c r="BL64" s="2" t="inlineStr">
        <is>
          <t/>
        </is>
      </c>
      <c r="BM64" t="inlineStr">
        <is>
          <t>testas, skirtas nustatyti institucijų, rinkų ar ekonomikos silpnąsias vietas, dėl kurių gali kilti grėsmė finansų sistemos stabilumui</t>
        </is>
      </c>
      <c r="BN64" s="2" t="inlineStr">
        <is>
          <t>spriedzes tests|
stresa tests|
stresa pārbaude</t>
        </is>
      </c>
      <c r="BO64" s="2" t="inlineStr">
        <is>
          <t>3|
3|
2</t>
        </is>
      </c>
      <c r="BP64" s="2" t="inlineStr">
        <is>
          <t xml:space="preserve">preferred|
|
</t>
        </is>
      </c>
      <c r="BQ64" t="inlineStr">
        <is>
          <t>metožu kopums, lai novērtētu kāda konkrētu finanšu instrumentu portfeļu ievainojamību pret nozīmīgām izmaiņām</t>
        </is>
      </c>
      <c r="BR64" s="2" t="inlineStr">
        <is>
          <t>test tal-istress|
simulazzjoni ta' kriżi</t>
        </is>
      </c>
      <c r="BS64" s="2" t="inlineStr">
        <is>
          <t>3|
3</t>
        </is>
      </c>
      <c r="BT64" s="2" t="inlineStr">
        <is>
          <t xml:space="preserve">|
</t>
        </is>
      </c>
      <c r="BU64" t="inlineStr">
        <is>
          <t>test biex jiġu identifikati l-vulnerabbiltajiet, f'istituzzjonijiet li jistgħu jdgħajfu l-istabbiltà tas-sistema finanzjarja</t>
        </is>
      </c>
      <c r="BV64" s="2" t="inlineStr">
        <is>
          <t>stresstest</t>
        </is>
      </c>
      <c r="BW64" s="2" t="inlineStr">
        <is>
          <t>3</t>
        </is>
      </c>
      <c r="BX64" s="2" t="inlineStr">
        <is>
          <t/>
        </is>
      </c>
      <c r="BY64" t="inlineStr">
        <is>
          <t>kwetsbaarheidstest waarbij onder extreme omstandigheden het gedrag van posities in financiële instrumenten wordt getest in het kader van risicometing en -bewaking</t>
        </is>
      </c>
      <c r="BZ64" s="2" t="inlineStr">
        <is>
          <t>test warunków skrajnych</t>
        </is>
      </c>
      <c r="CA64" s="2" t="inlineStr">
        <is>
          <t>3</t>
        </is>
      </c>
      <c r="CB64" s="2" t="inlineStr">
        <is>
          <t/>
        </is>
      </c>
      <c r="CC64" t="inlineStr">
        <is>
          <t>analiza lub symulacja mająca na celu określenie zdolności danego instrumentu finansowego lub instytucji finansowej do radzenia sobie z kryzysem gospodarczym</t>
        </is>
      </c>
      <c r="CD64" s="2" t="inlineStr">
        <is>
          <t>teste de esforço</t>
        </is>
      </c>
      <c r="CE64" s="2" t="inlineStr">
        <is>
          <t>3</t>
        </is>
      </c>
      <c r="CF64" s="2" t="inlineStr">
        <is>
          <t/>
        </is>
      </c>
      <c r="CG64" t="inlineStr">
        <is>
          <t>No contexto financeiro, exercício teórico destinado a avaliar a capacidade de resistência das instituições financeiras a uma série de riscos decorrentes de uma deterioração potencial do mercado e da situação economico-financeira em geral.</t>
        </is>
      </c>
      <c r="CH64" s="2" t="inlineStr">
        <is>
          <t>test de rezistență</t>
        </is>
      </c>
      <c r="CI64" s="2" t="inlineStr">
        <is>
          <t>3</t>
        </is>
      </c>
      <c r="CJ64" s="2" t="inlineStr">
        <is>
          <t/>
        </is>
      </c>
      <c r="CK64" t="inlineStr">
        <is>
          <t>test destinat identificării vulnerabilităților din cadrul instituțiilor, piețelor sau economiilor care ar putea submina stabilitatea sistemului financiar.</t>
        </is>
      </c>
      <c r="CL64" s="2" t="inlineStr">
        <is>
          <t>stresový test</t>
        </is>
      </c>
      <c r="CM64" s="2" t="inlineStr">
        <is>
          <t>3</t>
        </is>
      </c>
      <c r="CN64" s="2" t="inlineStr">
        <is>
          <t/>
        </is>
      </c>
      <c r="CO64" t="inlineStr">
        <is>
          <t>nástroj, ktorým sa simulujú určité situácie na trhu, prípadne v banke a vyhodnocuje ich vplyv na fungovanie banky</t>
        </is>
      </c>
      <c r="CP64" s="2" t="inlineStr">
        <is>
          <t>test izjemnih situacij|
obremenitveni test|
stresni test</t>
        </is>
      </c>
      <c r="CQ64" s="2" t="inlineStr">
        <is>
          <t>3|
3|
3</t>
        </is>
      </c>
      <c r="CR64" s="2" t="inlineStr">
        <is>
          <t xml:space="preserve">|
|
</t>
        </is>
      </c>
      <c r="CS64" t="inlineStr">
        <is>
          <t>testiranje izjemnih situacij, na podlagi katerega lahko ugotovimo, kakšne bi bile morebitne izgube finančnih institucij v prihodnosti, če bi prišlo do poslabšanja gospodarskega okolja; 
&lt;br&gt;podlaga za odločitev, ali finančne institucije potrebuje nov kapital, da bi lahko prenesle morebitne prihodnje izgube</t>
        </is>
      </c>
      <c r="CT64" s="2" t="inlineStr">
        <is>
          <t>stresstest</t>
        </is>
      </c>
      <c r="CU64" s="2" t="inlineStr">
        <is>
          <t>3</t>
        </is>
      </c>
      <c r="CV64" s="2" t="inlineStr">
        <is>
          <t/>
        </is>
      </c>
      <c r="CW64" t="inlineStr">
        <is>
          <t/>
        </is>
      </c>
    </row>
    <row r="65">
      <c r="A65" s="1" t="str">
        <f>HYPERLINK("https://iate.europa.eu/entry/result/3590377/all", "3590377")</f>
        <v>3590377</v>
      </c>
      <c r="B65" t="inlineStr">
        <is>
          <t>EUROPEAN UNION</t>
        </is>
      </c>
      <c r="C65" t="inlineStr">
        <is>
          <t>EUROPEAN UNION|EU finance</t>
        </is>
      </c>
      <c r="D65" t="inlineStr">
        <is>
          <t>yes</t>
        </is>
      </c>
      <c r="E65" t="inlineStr">
        <is>
          <t/>
        </is>
      </c>
      <c r="F65" s="2" t="inlineStr">
        <is>
          <t>резерв за приспособяване във връзка с последиците от Брексит|
резерв във връзка с Брексит</t>
        </is>
      </c>
      <c r="G65" s="2" t="inlineStr">
        <is>
          <t>2|
2</t>
        </is>
      </c>
      <c r="H65" s="2" t="inlineStr">
        <is>
          <t xml:space="preserve">|
</t>
        </is>
      </c>
      <c r="I65" t="inlineStr">
        <is>
          <t>предлаган резерв в рамките на МФР за периода
2021—2027 г. с цел противодействие на непредвидените последици в
най-силно засегнатите от Брексит държави членки и сектори</t>
        </is>
      </c>
      <c r="J65" s="2" t="inlineStr">
        <is>
          <t>rezerva na vyrovnání se s důsledky brexitu</t>
        </is>
      </c>
      <c r="K65" s="2" t="inlineStr">
        <is>
          <t>3</t>
        </is>
      </c>
      <c r="L65" s="2" t="inlineStr">
        <is>
          <t/>
        </is>
      </c>
      <c r="M65" t="inlineStr">
        <is>
          <t>nová rezerva, jež má být vytvořena za účelem zvládnutí nepříznivých
důsledků brexitu v nejvíce postižených členských státech a odvětvích</t>
        </is>
      </c>
      <c r="N65" s="2" t="inlineStr">
        <is>
          <t>brexittilpasningsreserve|
brexitreserve</t>
        </is>
      </c>
      <c r="O65" s="2" t="inlineStr">
        <is>
          <t>3|
3</t>
        </is>
      </c>
      <c r="P65" s="2" t="inlineStr">
        <is>
          <t xml:space="preserve">|
</t>
        </is>
      </c>
      <c r="Q65" t="inlineStr">
        <is>
          <t>reserve, der skal afbøde uforudsete konsekvenser i de medlemsstater og sektorer, der er mest berørt af brexit</t>
        </is>
      </c>
      <c r="R65" s="2" t="inlineStr">
        <is>
          <t>Reserve für die Anpassung an den Brexit|
Brexit-Reserve</t>
        </is>
      </c>
      <c r="S65" s="2" t="inlineStr">
        <is>
          <t>3|
2</t>
        </is>
      </c>
      <c r="T65" s="2" t="inlineStr">
        <is>
          <t xml:space="preserve">|
</t>
        </is>
      </c>
      <c r="U65" t="inlineStr">
        <is>
          <t>im EU-Haushalt
2021-2017 vorgesehene Reserve mit dem Zweck, unvorhergesehenen Folgen in den am
stärksten vom Brexit betroffenen Mitgliedstaaten und Sektoren entgegenzuwirken</t>
        </is>
      </c>
      <c r="V65" s="2" t="inlineStr">
        <is>
          <t>αποθεματικό προσαρμογής στο Brexit|
αποθεματικό για το Brexit</t>
        </is>
      </c>
      <c r="W65" s="2" t="inlineStr">
        <is>
          <t>3|
3</t>
        </is>
      </c>
      <c r="X65" s="2" t="inlineStr">
        <is>
          <t xml:space="preserve">|
</t>
        </is>
      </c>
      <c r="Y65" t="inlineStr">
        <is>
          <t>Το αποθεματικό παρέχει στήριξη για την αντιμετώπιση των δυσμενών οικονομικών, κοινωνικών, εδαφικών και, κατά περίπτωση, περιβαλλοντικών επιπτώσεων της αποχώρησης του Ηνωμένου Βασιλείου από την Ένωση στα κράτη μέλη, συμπεριλαμβανομένων των περιφερειών και των τοπικών κοινοτήτων, καθώς και των τομέων τους, ιδίως εκείνους που πλήττονται με τον πιο δυσμενή τρόπο από την αποχώρηση αυτή, και για τον μετριασμό των σχετικών αρνητικών επιπτώσεων στην οικονομική, κοινωνική και εδαφική συνοχή.</t>
        </is>
      </c>
      <c r="Z65" s="2" t="inlineStr">
        <is>
          <t>Brexit adjustment reserve|
Brexit reserve|
Brexit contingency fund|
Brexit adjustment fund</t>
        </is>
      </c>
      <c r="AA65" s="2" t="inlineStr">
        <is>
          <t>3|
3|
1|
1</t>
        </is>
      </c>
      <c r="AB65" s="2" t="inlineStr">
        <is>
          <t xml:space="preserve">|
|
|
</t>
        </is>
      </c>
      <c r="AC65" t="inlineStr">
        <is>
          <t>funds
earmarked in the EU budget for 2021-2027, to be used to counter the unforeseen adverse
consequences of Brexit in the Member States and sectors most affected</t>
        </is>
      </c>
      <c r="AD65" s="2" t="inlineStr">
        <is>
          <t>Reserva de Adaptación al &lt;i&gt;Brexit&lt;/i&gt;|
reserva para el &lt;i&gt;Brexit&lt;/i&gt;|
RAB</t>
        </is>
      </c>
      <c r="AE65" s="2" t="inlineStr">
        <is>
          <t>3|
3|
2</t>
        </is>
      </c>
      <c r="AF65" s="2" t="inlineStr">
        <is>
          <t xml:space="preserve">|
|
</t>
        </is>
      </c>
      <c r="AG65" t="inlineStr">
        <is>
          <t>Fondos que se ha propuesto reservar en el presupuesto de la UE para 2021-2017 para contrarrestar consecuencias adversas de la retirada del Reino Unido de la Unión en los Estados miembros, así como en las regiones y sectores más afectados.</t>
        </is>
      </c>
      <c r="AH65" s="2" t="inlineStr">
        <is>
          <t>Brexitiga kohanemise reserv|
Brexiti reserv</t>
        </is>
      </c>
      <c r="AI65" s="2" t="inlineStr">
        <is>
          <t>3|
3</t>
        </is>
      </c>
      <c r="AJ65" s="2" t="inlineStr">
        <is>
          <t xml:space="preserve">|
</t>
        </is>
      </c>
      <c r="AK65" t="inlineStr">
        <is>
          <t>ELi eelarvest (2021-2027) eraldatud vahendid, mida kasutatakse selleks, et tulla toime &lt;i&gt;Brexiti &lt;/i&gt;&lt;a href="/entry/result/3566351/all" id="ENTRY_TO_ENTRY_CONVERTER" target="_blank"&gt;IATE:3566351&lt;/a&gt; ettenägematute tagajärgedega kõige enam mõjutatud liikmesriikides ja sektorites</t>
        </is>
      </c>
      <c r="AL65" s="2" t="inlineStr">
        <is>
          <t>brexit-mukautusvaraus|
brexit-varaus</t>
        </is>
      </c>
      <c r="AM65" s="2" t="inlineStr">
        <is>
          <t>3|
3</t>
        </is>
      </c>
      <c r="AN65" s="2" t="inlineStr">
        <is>
          <t xml:space="preserve">|
</t>
        </is>
      </c>
      <c r="AO65" t="inlineStr">
        <is>
          <t>varat, joilla puututtaisiin ennakoimattomiin seurauksiin niissä maissa ja niillä aloilla, joilla brexitin vaikutukset ovat suurimmat</t>
        </is>
      </c>
      <c r="AP65" s="2" t="inlineStr">
        <is>
          <t>réserve d'ajustement au Brexit</t>
        </is>
      </c>
      <c r="AQ65" s="2" t="inlineStr">
        <is>
          <t>3</t>
        </is>
      </c>
      <c r="AR65" s="2" t="inlineStr">
        <is>
          <t/>
        </is>
      </c>
      <c r="AS65" t="inlineStr">
        <is>
          <t>fonds réservés, dans le budget de l'UE pour 2021-2027, en vue de contrer les effets néfastes imprévus du &lt;a href="https://iate.europa.eu/entry/result/3566351/fr" target="_blank"&gt;Brexit &lt;/a&gt;dans les États membres et les secteurs les plus touchés</t>
        </is>
      </c>
      <c r="AT65" s="2" t="inlineStr">
        <is>
          <t>Cúlchiste Coigeartaithe Brexit|
Cúlchiste Brexit</t>
        </is>
      </c>
      <c r="AU65" s="2" t="inlineStr">
        <is>
          <t>3|
3</t>
        </is>
      </c>
      <c r="AV65" s="2" t="inlineStr">
        <is>
          <t xml:space="preserve">preferred|
</t>
        </is>
      </c>
      <c r="AW65" t="inlineStr">
        <is>
          <t/>
        </is>
      </c>
      <c r="AX65" s="2" t="inlineStr">
        <is>
          <t>pričuva za prilagodbu Brexitu|
pričuva za Brexit</t>
        </is>
      </c>
      <c r="AY65" s="2" t="inlineStr">
        <is>
          <t>3|
3</t>
        </is>
      </c>
      <c r="AZ65" s="2" t="inlineStr">
        <is>
          <t xml:space="preserve">|
</t>
        </is>
      </c>
      <c r="BA65" t="inlineStr">
        <is>
          <t/>
        </is>
      </c>
      <c r="BB65" s="2" t="inlineStr">
        <is>
          <t>a brexit miatti kiigazításokra képzett tartalék|
a brexitre képzett tartalék</t>
        </is>
      </c>
      <c r="BC65" s="2" t="inlineStr">
        <is>
          <t>3|
2</t>
        </is>
      </c>
      <c r="BD65" s="2" t="inlineStr">
        <is>
          <t xml:space="preserve">|
</t>
        </is>
      </c>
      <c r="BE65" t="inlineStr">
        <is>
          <t>a 2021-2027-es uniós költségvetésben a brexit előre nem látható következményeire elkülönített források</t>
        </is>
      </c>
      <c r="BF65" s="2" t="inlineStr">
        <is>
          <t>riserva di adeguamento alla Brexit|
BAR</t>
        </is>
      </c>
      <c r="BG65" s="2" t="inlineStr">
        <is>
          <t>3|
3</t>
        </is>
      </c>
      <c r="BH65" s="2" t="inlineStr">
        <is>
          <t xml:space="preserve">|
</t>
        </is>
      </c>
      <c r="BI65" t="inlineStr">
        <is>
          <t>fondi del bilancio UE per il periodo 2021-2027 destinati a contrastare le conseguenze negative impreviste della Brexit negli Stati membri e nei settori maggiormente colpiti</t>
        </is>
      </c>
      <c r="BJ65" s="2" t="inlineStr">
        <is>
          <t>prisitaikymo prie „Brexit’o“ rezervas</t>
        </is>
      </c>
      <c r="BK65" s="2" t="inlineStr">
        <is>
          <t>3</t>
        </is>
      </c>
      <c r="BL65" s="2" t="inlineStr">
        <is>
          <t/>
        </is>
      </c>
      <c r="BM65" t="inlineStr">
        <is>
          <t>2021-2027 m. ES biudžete numatytos lėšos, kurios bus naudojamos siekiant įveikti nenumatytus neigiamus „Brexit’o“ padarinius labiausiai paveiktose valstybėse narėse ir sektoriuose</t>
        </is>
      </c>
      <c r="BN65" s="2" t="inlineStr">
        <is>
          <t>&lt;i&gt;Brexit&lt;/i&gt; korekcijas rezerve|
&lt;i&gt;Brexit &lt;/i&gt;rezerve</t>
        </is>
      </c>
      <c r="BO65" s="2" t="inlineStr">
        <is>
          <t>3|
2</t>
        </is>
      </c>
      <c r="BP65" s="2" t="inlineStr">
        <is>
          <t xml:space="preserve">|
</t>
        </is>
      </c>
      <c r="BQ65" t="inlineStr">
        <is>
          <t>ES 2021.-2027. gada budžetā paredzētie līdzekļi, kas izlietojami &lt;i&gt;Brexit &lt;/i&gt;izraisītu neparedzētu negatīvu seku novēršanai dalībvalstīs un visvairāk skartajos sektoros</t>
        </is>
      </c>
      <c r="BR65" s="2" t="inlineStr">
        <is>
          <t>Riżerva ta' Aġġustament għall-Brexit|
riżerva għall-Brexit</t>
        </is>
      </c>
      <c r="BS65" s="2" t="inlineStr">
        <is>
          <t>3|
3</t>
        </is>
      </c>
      <c r="BT65" s="2" t="inlineStr">
        <is>
          <t xml:space="preserve">|
</t>
        </is>
      </c>
      <c r="BU65" t="inlineStr">
        <is>
          <t>fondi fil-baġit tal-UE għall-perjodu 2021-2027 assenjati biex jintużaw għall-indirizzar tal-konsegwenzi negattivi mhux previsti tal-Brexit fl-Istati Membri u fis-setturi l-aktar affettwati</t>
        </is>
      </c>
      <c r="BV65" s="2" t="inlineStr">
        <is>
          <t>reserve voor aanpassing aan de Brexit|
Brexitaanpassingsreserve|
Brexitreserve</t>
        </is>
      </c>
      <c r="BW65" s="2" t="inlineStr">
        <is>
          <t>3|
3|
2</t>
        </is>
      </c>
      <c r="BX65" s="2" t="inlineStr">
        <is>
          <t xml:space="preserve">preferred|
|
</t>
        </is>
      </c>
      <c r="BY65" t="inlineStr">
        <is>
          <t>reserve in de EU-begroting voor 2021-2027 die moet dienen om alle
onvoorziene gevolgen van de &lt;a href="https://iate.europa.eu/entry/result/3566351/nl" target="_blank"&gt;Brexit&lt;/a&gt; in de meest getroffen lidstaten en sectoren
op te vangen</t>
        </is>
      </c>
      <c r="BZ65" s="2" t="inlineStr">
        <is>
          <t>pobrexitowa rezerwa dostosowawcza</t>
        </is>
      </c>
      <c r="CA65" s="2" t="inlineStr">
        <is>
          <t>2</t>
        </is>
      </c>
      <c r="CB65" s="2" t="inlineStr">
        <is>
          <t>proposed</t>
        </is>
      </c>
      <c r="CC65" t="inlineStr">
        <is>
          <t>środki przeznaczone w budżecie unijnym 2021-2027 do wykorzystania na nieprzewidziane konsekwencje w związku z brexitem w państwach członkowskich, zwłaszcza w szczególnie dotkniętych sektorach gospodarki</t>
        </is>
      </c>
      <c r="CD65" s="2" t="inlineStr">
        <is>
          <t>Reserva de Ajustamento ao Brexit</t>
        </is>
      </c>
      <c r="CE65" s="2" t="inlineStr">
        <is>
          <t>3</t>
        </is>
      </c>
      <c r="CF65" s="2" t="inlineStr">
        <is>
          <t/>
        </is>
      </c>
      <c r="CG65" t="inlineStr">
        <is>
          <t>&lt;a href="https://iate.europa.eu/entry/slideshow/1618616024294/3588591/en-pt" target="_blank"&gt;Instrumento especial temático&lt;/a&gt; do &lt;a href="https://iate.europa.eu/entry/result/930627/en-pt" target="_blank"&gt;quadro financeiro plurianual (QFP)&lt;/a&gt; 2021-2027 da União destinado a prestar assistência para combater as consequências imprevistas e adversas nos Estados-Membros e nos setores mais afetados pela saída do Reino Unido da União Europeia e da Comunidade Europeia da Energia Atómica.</t>
        </is>
      </c>
      <c r="CH65" s="2" t="inlineStr">
        <is>
          <t>rezerva de ajustare la Brexit</t>
        </is>
      </c>
      <c r="CI65" s="2" t="inlineStr">
        <is>
          <t>3</t>
        </is>
      </c>
      <c r="CJ65" s="2" t="inlineStr">
        <is>
          <t/>
        </is>
      </c>
      <c r="CK65" t="inlineStr">
        <is>
          <t>fond din bugetul UE pentru 2021-2017, care urmează să fie alocat contracarării consecințelor negative neprevăzute care ar fi cauzate de Brexit în statele membre și sectoarele cele mai afectate</t>
        </is>
      </c>
      <c r="CL65" s="2" t="inlineStr">
        <is>
          <t>pobrexitová adaptačná rezerva</t>
        </is>
      </c>
      <c r="CM65" s="2" t="inlineStr">
        <is>
          <t>3</t>
        </is>
      </c>
      <c r="CN65" s="2" t="inlineStr">
        <is>
          <t/>
        </is>
      </c>
      <c r="CO65" t="inlineStr">
        <is>
          <t>nová rezerva, ktorá sa má vytvoriť s cieľom vyrovnať sa s negatívnymi dôsledkami v členských štátoch a v odvetviach najviac postihnutých brexitom</t>
        </is>
      </c>
      <c r="CP65" s="2" t="inlineStr">
        <is>
          <t>rezerva za prilagoditev na brexit|
rezerva za brexit</t>
        </is>
      </c>
      <c r="CQ65" s="2" t="inlineStr">
        <is>
          <t>3|
3</t>
        </is>
      </c>
      <c r="CR65" s="2" t="inlineStr">
        <is>
          <t xml:space="preserve">proposed|
</t>
        </is>
      </c>
      <c r="CS65" t="inlineStr">
        <is>
          <t/>
        </is>
      </c>
      <c r="CT65" s="2" t="inlineStr">
        <is>
          <t>brexitjusteringsreserv</t>
        </is>
      </c>
      <c r="CU65" s="2" t="inlineStr">
        <is>
          <t>2</t>
        </is>
      </c>
      <c r="CV65" s="2" t="inlineStr">
        <is>
          <t/>
        </is>
      </c>
      <c r="CW65" t="inlineStr">
        <is>
          <t/>
        </is>
      </c>
    </row>
    <row r="66">
      <c r="A66" s="1" t="str">
        <f>HYPERLINK("https://iate.europa.eu/entry/result/1143031/all", "1143031")</f>
        <v>1143031</v>
      </c>
      <c r="B66" t="inlineStr">
        <is>
          <t>FINANCE</t>
        </is>
      </c>
      <c r="C66" t="inlineStr">
        <is>
          <t>FINANCE|financing and investment</t>
        </is>
      </c>
      <c r="D66" t="inlineStr">
        <is>
          <t>yes</t>
        </is>
      </c>
      <c r="E66" t="inlineStr">
        <is>
          <t/>
        </is>
      </c>
      <c r="F66" s="2" t="inlineStr">
        <is>
          <t>колективна инвестиционна схема|
предприятие за колективно инвестиране</t>
        </is>
      </c>
      <c r="G66" s="2" t="inlineStr">
        <is>
          <t>3|
3</t>
        </is>
      </c>
      <c r="H66" s="2" t="inlineStr">
        <is>
          <t xml:space="preserve">|
</t>
        </is>
      </c>
      <c r="I66" t="inlineStr">
        <is>
          <t>предприятие, организирано като инвестиционно дружество, договорен фонд или дялов тръст, получило разрешение за извършване на дейност съгласно Директива 2009/65/ЕО</t>
        </is>
      </c>
      <c r="J66" s="2" t="inlineStr">
        <is>
          <t>subjekt kolektivního investování</t>
        </is>
      </c>
      <c r="K66" s="2" t="inlineStr">
        <is>
          <t>3</t>
        </is>
      </c>
      <c r="L66" s="2" t="inlineStr">
        <is>
          <t/>
        </is>
      </c>
      <c r="M66" t="inlineStr">
        <is>
          <t>Subjekt, jehož výhradním předmětem činnosti je kolektivní investování kapitálu získaného od veřejnosti a jehož podílové jednotky jsou na žádost podílníků odkoupeny nebo vyplaceny přímo nebo nepřímo z aktiv tohoto subjektu.</t>
        </is>
      </c>
      <c r="N66" s="2" t="inlineStr">
        <is>
          <t>institut for kollektiv investering|
CIU|
investeringsinstitut|
kollektivt investeringsinstitut</t>
        </is>
      </c>
      <c r="O66" s="2" t="inlineStr">
        <is>
          <t>3|
4|
3|
3</t>
        </is>
      </c>
      <c r="P66" s="2" t="inlineStr">
        <is>
          <t xml:space="preserve">|
|
|
</t>
        </is>
      </c>
      <c r="Q66" t="inlineStr">
        <is>
          <t>institut bestående af flere investorer, hvis aktiver forvaltes uafhængigt</t>
        </is>
      </c>
      <c r="R66" s="2" t="inlineStr">
        <is>
          <t>Organismus für gemeinsame Anlagen|
OGA</t>
        </is>
      </c>
      <c r="S66" s="2" t="inlineStr">
        <is>
          <t>3|
3</t>
        </is>
      </c>
      <c r="T66" s="2" t="inlineStr">
        <is>
          <t xml:space="preserve">|
</t>
        </is>
      </c>
      <c r="U66" t="inlineStr">
        <is>
          <t>Sammelbegriff für Publikumsfonds wie Anteile an in- oder ausländischen Kapitalanlagefonds, in- oder ausländischen Immobilienfonds oder ähnlichen Einrichtungen, die Vermögenswerte mit Risikostreuung zusammenfassen, allerdings nicht zwangsläufig den Mindestanforderungen der RL über OGAW &lt;a href="/entry/result/782764/all" id="ENTRY_TO_ENTRY_CONVERTER" target="_blank"&gt;IATE:782764&lt;/a&gt; genügen</t>
        </is>
      </c>
      <c r="V66" s="2" t="inlineStr">
        <is>
          <t>οργανισμός συλλογικών επενδύσεων|
ΟΣΕ</t>
        </is>
      </c>
      <c r="W66" s="2" t="inlineStr">
        <is>
          <t>3|
3</t>
        </is>
      </c>
      <c r="X66" s="2" t="inlineStr">
        <is>
          <t xml:space="preserve">|
</t>
        </is>
      </c>
      <c r="Y66" t="inlineStr">
        <is>
          <t/>
        </is>
      </c>
      <c r="Z66" s="2" t="inlineStr">
        <is>
          <t>collective investment undertaking|
CIU|
collective|
collective investment scheme|
collective investment vehicle</t>
        </is>
      </c>
      <c r="AA66" s="2" t="inlineStr">
        <is>
          <t>3|
3|
2|
3|
3</t>
        </is>
      </c>
      <c r="AB66" s="2" t="inlineStr">
        <is>
          <t xml:space="preserve">|
|
|
|
</t>
        </is>
      </c>
      <c r="AC66" t="inlineStr">
        <is>
          <t>arrangement that enables a number of investors to pool their assets and have them professionally managed by an independent manager</t>
        </is>
      </c>
      <c r="AD66" s="2" t="inlineStr">
        <is>
          <t>IIC|
institución de inversión colectiva|
organismo de inversión colectiva</t>
        </is>
      </c>
      <c r="AE66" s="2" t="inlineStr">
        <is>
          <t>3|
3|
3</t>
        </is>
      </c>
      <c r="AF66" s="2" t="inlineStr">
        <is>
          <t>|
|
preferred</t>
        </is>
      </c>
      <c r="AG66" t="inlineStr">
        <is>
          <t>Institución [...] que tiene por objeto la captación de fondos, bienes o derechos del público para gestionarlos e invertirlos en bienes, derechos, valores u otros instrumentos, financieros o no, siempre que el rendimiento del inversor se establezca en función de los resultados colectivos.</t>
        </is>
      </c>
      <c r="AH66" s="2" t="inlineStr">
        <is>
          <t>investeerimisfond</t>
        </is>
      </c>
      <c r="AI66" s="2" t="inlineStr">
        <is>
          <t>3</t>
        </is>
      </c>
      <c r="AJ66" s="2" t="inlineStr">
        <is>
          <t/>
        </is>
      </c>
      <c r="AK66" t="inlineStr">
        <is>
          <t>juriidiline isik või varakogum, millesse kaasatakse mitme investori kapital eesmärgiga seda vastavalt kindlaksmääratud investeerimispoliitikale kõnealuste investorite kasuks ja ühistes huvides investeerida</t>
        </is>
      </c>
      <c r="AL66" s="2" t="inlineStr">
        <is>
          <t>yhteistä sijoitustoimintaa harjoittava yritys|
yhteissijoitusjärjestely|
yhteissijoitusväline</t>
        </is>
      </c>
      <c r="AM66" s="2" t="inlineStr">
        <is>
          <t>3|
2|
3</t>
        </is>
      </c>
      <c r="AN66" s="2" t="inlineStr">
        <is>
          <t xml:space="preserve">|
|
</t>
        </is>
      </c>
      <c r="AO66" t="inlineStr">
        <is>
          <t/>
        </is>
      </c>
      <c r="AP66" s="2" t="inlineStr">
        <is>
          <t>OPC|
organisme de placement collectif|
formule de placement collectif|
instrument de placement collectif</t>
        </is>
      </c>
      <c r="AQ66" s="2" t="inlineStr">
        <is>
          <t>3|
3|
3|
3</t>
        </is>
      </c>
      <c r="AR66" s="2" t="inlineStr">
        <is>
          <t xml:space="preserve">|
|
|
</t>
        </is>
      </c>
      <c r="AS66" t="inlineStr">
        <is>
          <t>organisme dont l'objet est le placement collectif de moyens financiers recueillis 
&lt;br&gt;-partiellement par la voie d'une offre publique de titres (OPC public); 
&lt;br&gt;-exclusivement auprès d'investisseurs institutionnels ou professionnels (OPC institutionnel); 
&lt;br&gt;-exclusivement auprès d'investisseurs privés agissant pour leur propre compte (OPC privé)</t>
        </is>
      </c>
      <c r="AT66" s="2" t="inlineStr">
        <is>
          <t>gnóthas comhinfheistíochta|
scéim comhinfheistíochta|
GC</t>
        </is>
      </c>
      <c r="AU66" s="2" t="inlineStr">
        <is>
          <t>3|
3|
3</t>
        </is>
      </c>
      <c r="AV66" s="2" t="inlineStr">
        <is>
          <t xml:space="preserve">|
|
</t>
        </is>
      </c>
      <c r="AW66" t="inlineStr">
        <is>
          <t/>
        </is>
      </c>
      <c r="AX66" s="2" t="inlineStr">
        <is>
          <t>subjekt za zajednička ulaganja</t>
        </is>
      </c>
      <c r="AY66" s="2" t="inlineStr">
        <is>
          <t>3</t>
        </is>
      </c>
      <c r="AZ66" s="2" t="inlineStr">
        <is>
          <t/>
        </is>
      </c>
      <c r="BA66" t="inlineStr">
        <is>
          <t/>
        </is>
      </c>
      <c r="BB66" s="2" t="inlineStr">
        <is>
          <t>kollektív befektetési forma|
KBF|
kollektív befektetési vállalkozás</t>
        </is>
      </c>
      <c r="BC66" s="2" t="inlineStr">
        <is>
          <t>4|
4|
3</t>
        </is>
      </c>
      <c r="BD66" s="2" t="inlineStr">
        <is>
          <t xml:space="preserve">|
|
</t>
        </is>
      </c>
      <c r="BE66" t="inlineStr">
        <is>
          <t>Azonos szerződési feltételek mellett, az ügyfelek által átadott eszközök egymástól el nem különített, együttes kezelésével létrehozott és működtetett befektetési forma, amelynek célja, hogy az ügyfelek számára portfóliókezelési szolgáltatást nyújtson, illetőleg tagjaiként az ügyfelek közvetve vegyenek igénybe ilyen szolgáltatást</t>
        </is>
      </c>
      <c r="BF66" s="2" t="inlineStr">
        <is>
          <t>organismo di investimento collettivo|
OIC|
OICR|
organismo di investimento collettivo del risparmio</t>
        </is>
      </c>
      <c r="BG66" s="2" t="inlineStr">
        <is>
          <t>3|
3|
3|
3</t>
        </is>
      </c>
      <c r="BH66" s="2" t="inlineStr">
        <is>
          <t xml:space="preserve">|
|
|
</t>
        </is>
      </c>
      <c r="BI66" t="inlineStr">
        <is>
          <t>organismo che raccoglie capitali da una pluralità di investitori al fine di investirli in conformità di una politica di investimento definita a beneficio di tali investitori</t>
        </is>
      </c>
      <c r="BJ66" s="2" t="inlineStr">
        <is>
          <t>kolektyvinio investavimo subjektas</t>
        </is>
      </c>
      <c r="BK66" s="2" t="inlineStr">
        <is>
          <t>3</t>
        </is>
      </c>
      <c r="BL66" s="2" t="inlineStr">
        <is>
          <t/>
        </is>
      </c>
      <c r="BM66" t="inlineStr">
        <is>
          <t>Investicinis fondas ar investicinė kintamojo kapitalo bendrovė, kurių : 1) sudarymo vienintelis tikslas - viešai platinant investicinius vienetus ar akcijas, sukaupti asmenų lėšas ir jas kolektyviai investuoti į vertybinius popierius ir (ar) kitą šiame įstatyme nurodytą likvidų turtą, taip padalijant riziką; 2) vertybiniai popieriai (investiciniai vienetai arba akcijos) patvirtina jų turėtojo teisę bet kada pareikalauti juos išpirkti</t>
        </is>
      </c>
      <c r="BN66" s="2" t="inlineStr">
        <is>
          <t>kolektīvo ieguldījumu uzņēmums|
KIU</t>
        </is>
      </c>
      <c r="BO66" s="2" t="inlineStr">
        <is>
          <t>3|
3</t>
        </is>
      </c>
      <c r="BP66" s="2" t="inlineStr">
        <is>
          <t xml:space="preserve">|
</t>
        </is>
      </c>
      <c r="BQ66" t="inlineStr">
        <is>
          <t>pārvedamu vērtspapīru kolektīvo ieguldījumu uzņēmumi (PVKIU) [ &lt;a href="/entry/result/782764/all" id="ENTRY_TO_ENTRY_CONVERTER" target="_blank"&gt;IATE:782764&lt;/a&gt; ], kā definēts Eiropas Parlamenta un Padomes Direktīvā 2009/65/EK, un alternatīvo ieguldījumu fondi (AIF) [ &lt;a href="/entry/result/3504449/all" id="ENTRY_TO_ENTRY_CONVERTER" target="_blank"&gt;IATE:3504449&lt;/a&gt; ], kā definēts Eiropas Parlamenta un Padomes Direktīvā 2011/61/ES</t>
        </is>
      </c>
      <c r="BR66" s="2" t="inlineStr">
        <is>
          <t>intrapriża għal investiment kollettiv|
il-kollettiva|
CIU|
impriża ta’ investiment kollettiv|
veikolu ta' investiment kollettiv</t>
        </is>
      </c>
      <c r="BS66" s="2" t="inlineStr">
        <is>
          <t>3|
2|
3|
3|
3</t>
        </is>
      </c>
      <c r="BT66" s="2" t="inlineStr">
        <is>
          <t xml:space="preserve">|
|
|
|
</t>
        </is>
      </c>
      <c r="BU66" t="inlineStr">
        <is>
          <t/>
        </is>
      </c>
      <c r="BV66" s="2" t="inlineStr">
        <is>
          <t>instelling voor collectieve belegging|
ICB|
collectieve beleggingsregeling</t>
        </is>
      </c>
      <c r="BW66" s="2" t="inlineStr">
        <is>
          <t>3|
3|
3</t>
        </is>
      </c>
      <c r="BX66" s="2" t="inlineStr">
        <is>
          <t xml:space="preserve">|
|
</t>
        </is>
      </c>
      <c r="BY66" t="inlineStr">
        <is>
          <t/>
        </is>
      </c>
      <c r="BZ66" s="2" t="inlineStr">
        <is>
          <t>przedsiębiorstwo zbiorowego inwestowania|
instytucja zbiorowego inwestowania</t>
        </is>
      </c>
      <c r="CA66" s="2" t="inlineStr">
        <is>
          <t>3|
3</t>
        </is>
      </c>
      <c r="CB66" s="2" t="inlineStr">
        <is>
          <t xml:space="preserve">preferred|
</t>
        </is>
      </c>
      <c r="CC66" t="inlineStr">
        <is>
          <t>- przedsiębiorstwo zbiorowego inwestowania w zbywalne papiery wartościowe (UCITS), w tym podmioty państwa trzeciego prowadzące podobną działalność i podlegające nadzorowi na mocy prawa Unii lub prawa państwa trzeciego, które stosuje wymogi nadzorcze i regulacyjne co najmniej równoważne z takimi wymogami stosowanymi w Unii albo 
&lt;br&gt;- alternatywny fundusz inwestycyjny (AFI), także spoza UE</t>
        </is>
      </c>
      <c r="CD66" s="2" t="inlineStr">
        <is>
          <t>organismo de investimento coletivo|
OIC|
instrumento de investimento coletivo</t>
        </is>
      </c>
      <c r="CE66" s="2" t="inlineStr">
        <is>
          <t>3|
3|
3</t>
        </is>
      </c>
      <c r="CF66" s="2" t="inlineStr">
        <is>
          <t xml:space="preserve">|
|
</t>
        </is>
      </c>
      <c r="CG66" t="inlineStr">
        <is>
          <t>Instrumento emitido por sociedades financeiras, que tem como objectivo exclusivo o investimento dos fundos captados no mercado monetário, no mercado de capitais e no mercado imobiliário.</t>
        </is>
      </c>
      <c r="CH66" s="2" t="inlineStr">
        <is>
          <t>organism de plasament colectiv|
OPC</t>
        </is>
      </c>
      <c r="CI66" s="2" t="inlineStr">
        <is>
          <t>4|
2</t>
        </is>
      </c>
      <c r="CJ66" s="2" t="inlineStr">
        <is>
          <t xml:space="preserve">|
</t>
        </is>
      </c>
      <c r="CK66" t="inlineStr">
        <is>
          <t>entități organizate, cu sau fără personalitate juridică care atrag în mod public sau privat resurse financiare ale persoanelor fizice și/sau juridice, în scopul investirii acestora 
&lt;p&gt;entități cu sau fără personalitate juridică, destinate atragerii economiilor individuale (prin apel public sau privat) și investiției colective a acestora&lt;/p&gt;</t>
        </is>
      </c>
      <c r="CL66" s="2" t="inlineStr">
        <is>
          <t>podnik kolektívneho investovania|
PKI</t>
        </is>
      </c>
      <c r="CM66" s="2" t="inlineStr">
        <is>
          <t>3|
3</t>
        </is>
      </c>
      <c r="CN66" s="2" t="inlineStr">
        <is>
          <t xml:space="preserve">|
</t>
        </is>
      </c>
      <c r="CO66" t="inlineStr">
        <is>
          <t>subjekt, ktorého predmetom činnosti je zhromažďovanie peňažných prostriedkov od investorov (na základe verejnej ponuky) s cieľom investovať takto zhromaždené peňažné prostriedky do vopred vymedzaných aktív pri dodržaní zásady obmedzenia a rozloženia rizika</t>
        </is>
      </c>
      <c r="CP66" s="2" t="inlineStr">
        <is>
          <t>kolektivni naložbeni podjem|
KNP</t>
        </is>
      </c>
      <c r="CQ66" s="2" t="inlineStr">
        <is>
          <t>3|
3</t>
        </is>
      </c>
      <c r="CR66" s="2" t="inlineStr">
        <is>
          <t xml:space="preserve">|
</t>
        </is>
      </c>
      <c r="CS66" t="inlineStr">
        <is>
          <t>vzajemni sklad ali investicijska družba: 
&lt;br&gt;1. katere namen je skupinsko nalaganje kapitala, ki ga zagotavlja javnosti, in ki deluje po načelu razpršitve tveganja ter 
&lt;br&gt;2. enote katere se na zahtevo njihovega imetnika odkupijo oziroma izplačajo neposredno ali posredno iz premoženja tega podjema</t>
        </is>
      </c>
      <c r="CT66" s="2" t="inlineStr">
        <is>
          <t>företag för kollektiva investeringar</t>
        </is>
      </c>
      <c r="CU66" s="2" t="inlineStr">
        <is>
          <t>3</t>
        </is>
      </c>
      <c r="CV66" s="2" t="inlineStr">
        <is>
          <t/>
        </is>
      </c>
      <c r="CW66" t="inlineStr">
        <is>
          <t/>
        </is>
      </c>
    </row>
    <row r="67">
      <c r="A67" s="1" t="str">
        <f>HYPERLINK("https://iate.europa.eu/entry/result/898395/all", "898395")</f>
        <v>898395</v>
      </c>
      <c r="B67" t="inlineStr">
        <is>
          <t>FINANCE</t>
        </is>
      </c>
      <c r="C67" t="inlineStr">
        <is>
          <t>FINANCE|monetary relations;FINANCE|monetary economics</t>
        </is>
      </c>
      <c r="D67" t="inlineStr">
        <is>
          <t>yes</t>
        </is>
      </c>
      <c r="E67" t="inlineStr">
        <is>
          <t/>
        </is>
      </c>
      <c r="F67" s="2" t="inlineStr">
        <is>
          <t>държава членка извън еврозоната|
държава членка, която не членува в еврозоната|
неучастваща държава членка</t>
        </is>
      </c>
      <c r="G67" s="2" t="inlineStr">
        <is>
          <t>3|
3|
3</t>
        </is>
      </c>
      <c r="H67" s="2" t="inlineStr">
        <is>
          <t xml:space="preserve">|
|
</t>
        </is>
      </c>
      <c r="I67" t="inlineStr">
        <is>
          <t>държава — членка на ЕС, която не е приела еврото и съответно не е част от еврозоната</t>
        </is>
      </c>
      <c r="J67" s="2" t="inlineStr">
        <is>
          <t>členský stát mimo eurozónu|
nezúčastněný členský stát</t>
        </is>
      </c>
      <c r="K67" s="2" t="inlineStr">
        <is>
          <t>3|
3</t>
        </is>
      </c>
      <c r="L67" s="2" t="inlineStr">
        <is>
          <t xml:space="preserve">|
</t>
        </is>
      </c>
      <c r="M67" t="inlineStr">
        <is>
          <t>členský stát EU, jenž není členem eurozóny</t>
        </is>
      </c>
      <c r="N67" s="2" t="inlineStr">
        <is>
          <t>medlemsstat uden for euroområdet|
ikkedeltagende medlemsstat|
ikkeeuromedlemsstat|
ikkeeuromedlemsland</t>
        </is>
      </c>
      <c r="O67" s="2" t="inlineStr">
        <is>
          <t>3|
3|
3|
3</t>
        </is>
      </c>
      <c r="P67" s="2" t="inlineStr">
        <is>
          <t xml:space="preserve">|
|
|
</t>
        </is>
      </c>
      <c r="Q67" t="inlineStr">
        <is>
          <t>EU-medlemsstat, der ikke er i euroområdet.</t>
        </is>
      </c>
      <c r="R67" s="2" t="inlineStr">
        <is>
          <t>nicht dem Euro-Währungsgebiet angehörender Mitgliedstaat|
nicht teilnehmender Mitgliedstaat</t>
        </is>
      </c>
      <c r="S67" s="2" t="inlineStr">
        <is>
          <t>3|
3</t>
        </is>
      </c>
      <c r="T67" s="2" t="inlineStr">
        <is>
          <t xml:space="preserve">|
</t>
        </is>
      </c>
      <c r="U67" t="inlineStr">
        <is>
          <t/>
        </is>
      </c>
      <c r="V67" s="2" t="inlineStr">
        <is>
          <t>κράτος μέλος εκτός ζώνης ευρώ|
μη συμμετέχον κράτος μέλος</t>
        </is>
      </c>
      <c r="W67" s="2" t="inlineStr">
        <is>
          <t>4|
3</t>
        </is>
      </c>
      <c r="X67" s="2" t="inlineStr">
        <is>
          <t xml:space="preserve">|
</t>
        </is>
      </c>
      <c r="Y67" t="inlineStr">
        <is>
          <t>κράτος μέλος το οποίο δεν έχει υιοθετήσει το ευρώ</t>
        </is>
      </c>
      <c r="Z67" s="2" t="inlineStr">
        <is>
          <t>non-euro area Member State|
non-euro area country|
non-participating state|
non-eurozone country|
non-participating Member State</t>
        </is>
      </c>
      <c r="AA67" s="2" t="inlineStr">
        <is>
          <t>3|
1|
1|
2|
3</t>
        </is>
      </c>
      <c r="AB67" s="2" t="inlineStr">
        <is>
          <t xml:space="preserve">|
|
|
deprecated|
</t>
        </is>
      </c>
      <c r="AC67" t="inlineStr">
        <is>
          <t>EU Member State which is not in the euro area</t>
        </is>
      </c>
      <c r="AD67" s="2" t="inlineStr">
        <is>
          <t>Estado miembro no perteneciente a la zona del euro|
Estado miembro no participante</t>
        </is>
      </c>
      <c r="AE67" s="2" t="inlineStr">
        <is>
          <t>3|
3</t>
        </is>
      </c>
      <c r="AF67" s="2" t="inlineStr">
        <is>
          <t xml:space="preserve">|
</t>
        </is>
      </c>
      <c r="AG67" t="inlineStr">
        <is>
          <t>Estado miembro que no ha adoptado el euro.</t>
        </is>
      </c>
      <c r="AH67" s="2" t="inlineStr">
        <is>
          <t>euroalasse mittekuuluv liikmesriik|
euroalaväline liikmesriik|
mitteosalev liikmesriik</t>
        </is>
      </c>
      <c r="AI67" s="2" t="inlineStr">
        <is>
          <t>3|
3|
2</t>
        </is>
      </c>
      <c r="AJ67" s="2" t="inlineStr">
        <is>
          <t xml:space="preserve">|
|
</t>
        </is>
      </c>
      <c r="AK67" t="inlineStr">
        <is>
          <t>liikmesriik, kus ei ole eurot kasutusele võetud</t>
        </is>
      </c>
      <c r="AL67" s="2" t="inlineStr">
        <is>
          <t>euroalueen ulkopuolinen jäsenvaltio|
euroalueeseen kuulumaton jäsenvaltio|
jäsenvaltio, joka ei ole ottanut euroa käyttöön</t>
        </is>
      </c>
      <c r="AM67" s="2" t="inlineStr">
        <is>
          <t>3|
3|
3</t>
        </is>
      </c>
      <c r="AN67" s="2" t="inlineStr">
        <is>
          <t xml:space="preserve">|
|
</t>
        </is>
      </c>
      <c r="AO67" t="inlineStr">
        <is>
          <t/>
        </is>
      </c>
      <c r="AP67" s="2" t="inlineStr">
        <is>
          <t>État membre ne participant pas à la zone euro</t>
        </is>
      </c>
      <c r="AQ67" s="2" t="inlineStr">
        <is>
          <t>3</t>
        </is>
      </c>
      <c r="AR67" s="2" t="inlineStr">
        <is>
          <t/>
        </is>
      </c>
      <c r="AS67" t="inlineStr">
        <is>
          <t>État membre de l'UE qui ne fait pas partie de la zone euro</t>
        </is>
      </c>
      <c r="AT67" s="2" t="inlineStr">
        <is>
          <t>Ballstáit nach bhfuil sa limistéar euro|
Ballstát neamh-rannpháirteach</t>
        </is>
      </c>
      <c r="AU67" s="2" t="inlineStr">
        <is>
          <t>4|
3</t>
        </is>
      </c>
      <c r="AV67" s="2" t="inlineStr">
        <is>
          <t xml:space="preserve">|
</t>
        </is>
      </c>
      <c r="AW67" t="inlineStr">
        <is>
          <t>Ballstát den AE nach ball é den limistéar euro</t>
        </is>
      </c>
      <c r="AX67" s="2" t="inlineStr">
        <is>
          <t>država članica koja nije u europodručju</t>
        </is>
      </c>
      <c r="AY67" s="2" t="inlineStr">
        <is>
          <t>3</t>
        </is>
      </c>
      <c r="AZ67" s="2" t="inlineStr">
        <is>
          <t/>
        </is>
      </c>
      <c r="BA67" t="inlineStr">
        <is>
          <t/>
        </is>
      </c>
      <c r="BB67" s="2" t="inlineStr">
        <is>
          <t>euróövezeten kívüli tagállam|
nem részt vevő tagállam</t>
        </is>
      </c>
      <c r="BC67" s="2" t="inlineStr">
        <is>
          <t>4|
3</t>
        </is>
      </c>
      <c r="BD67" s="2" t="inlineStr">
        <is>
          <t xml:space="preserve">preferred|
</t>
        </is>
      </c>
      <c r="BE67" t="inlineStr">
        <is>
          <t>Olyan tagállam, amelynek pénzneme nem az euró.</t>
        </is>
      </c>
      <c r="BF67" s="2" t="inlineStr">
        <is>
          <t>Stato membro non appartenente alla zona euro</t>
        </is>
      </c>
      <c r="BG67" s="2" t="inlineStr">
        <is>
          <t>3</t>
        </is>
      </c>
      <c r="BH67" s="2" t="inlineStr">
        <is>
          <t/>
        </is>
      </c>
      <c r="BI67" t="inlineStr">
        <is>
          <t/>
        </is>
      </c>
      <c r="BJ67" s="2" t="inlineStr">
        <is>
          <t>euro zonai nepriklausanti valstybė narė|
nedalyvaujanti valstybė narė</t>
        </is>
      </c>
      <c r="BK67" s="2" t="inlineStr">
        <is>
          <t>3|
3</t>
        </is>
      </c>
      <c r="BL67" s="2" t="inlineStr">
        <is>
          <t xml:space="preserve">|
</t>
        </is>
      </c>
      <c r="BM67" t="inlineStr">
        <is>
          <t>euro zonai nepriklausanti ES valstybė narė</t>
        </is>
      </c>
      <c r="BN67" s="2" t="inlineStr">
        <is>
          <t>dalībvalsts, kas nav eurozonas dalībniece|
[sadarbībā] neiesaistīta dalībvalsts</t>
        </is>
      </c>
      <c r="BO67" s="2" t="inlineStr">
        <is>
          <t>3|
3</t>
        </is>
      </c>
      <c r="BP67" s="2" t="inlineStr">
        <is>
          <t xml:space="preserve">|
</t>
        </is>
      </c>
      <c r="BQ67" t="inlineStr">
        <is>
          <t>tāda ES dalībvalsts, kura nav eurozonā</t>
        </is>
      </c>
      <c r="BR67" s="2" t="inlineStr">
        <is>
          <t>Stat Membru mhux fiż-żona tal-euro|
Stat Membru mhux parteċipant</t>
        </is>
      </c>
      <c r="BS67" s="2" t="inlineStr">
        <is>
          <t>3|
3</t>
        </is>
      </c>
      <c r="BT67" s="2" t="inlineStr">
        <is>
          <t xml:space="preserve">|
</t>
        </is>
      </c>
      <c r="BU67" t="inlineStr">
        <is>
          <t>Stat Membru tal-UE li mhuwiex fiż-żona tal-euro, jiġifieri ma adottax l-euro bħala l-munita tiegħu</t>
        </is>
      </c>
      <c r="BV67" s="2" t="inlineStr">
        <is>
          <t>niet tot de eurozone behorende lidstaat|
lidstaat buiten de eurozone|
niet aan de euro deelnemende lidstaat|
niet-euroland</t>
        </is>
      </c>
      <c r="BW67" s="2" t="inlineStr">
        <is>
          <t>3|
3|
3|
3</t>
        </is>
      </c>
      <c r="BX67" s="2" t="inlineStr">
        <is>
          <t xml:space="preserve">|
|
|
</t>
        </is>
      </c>
      <c r="BY67" t="inlineStr">
        <is>
          <t>EU-lidstaat die niet de euro als munt heeft</t>
        </is>
      </c>
      <c r="BZ67" s="2" t="inlineStr">
        <is>
          <t>państwo członkowskie spoza strefy euro|
państwo członkowskie niebędące członkiem strefy euro</t>
        </is>
      </c>
      <c r="CA67" s="2" t="inlineStr">
        <is>
          <t>3|
2</t>
        </is>
      </c>
      <c r="CB67" s="2" t="inlineStr">
        <is>
          <t xml:space="preserve">preferred|
</t>
        </is>
      </c>
      <c r="CC67" t="inlineStr">
        <is>
          <t/>
        </is>
      </c>
      <c r="CD67" s="2" t="inlineStr">
        <is>
          <t>Estado-Membro não participante na área do euro</t>
        </is>
      </c>
      <c r="CE67" s="2" t="inlineStr">
        <is>
          <t>3</t>
        </is>
      </c>
      <c r="CF67" s="2" t="inlineStr">
        <is>
          <t/>
        </is>
      </c>
      <c r="CG67" t="inlineStr">
        <is>
          <t>Estado-Membro da UE que não faz parte da 
&lt;i&gt;&lt;b&gt;área do euro&lt;/b&gt;&lt;/i&gt; [ &lt;a href="/entry/result/894832/all" id="ENTRY_TO_ENTRY_CONVERTER" target="_blank"&gt;IATE:894832&lt;/a&gt; ].</t>
        </is>
      </c>
      <c r="CH67" s="2" t="inlineStr">
        <is>
          <t>stat membru care nu face parte din zona euro</t>
        </is>
      </c>
      <c r="CI67" s="2" t="inlineStr">
        <is>
          <t>3</t>
        </is>
      </c>
      <c r="CJ67" s="2" t="inlineStr">
        <is>
          <t/>
        </is>
      </c>
      <c r="CK67" t="inlineStr">
        <is>
          <t>stat membru al UE care nu face parte din zona euro</t>
        </is>
      </c>
      <c r="CL67" s="2" t="inlineStr">
        <is>
          <t>členský štát, ktorý nepatrí do eurozóny|
členský štát mimo eurozóny|
nezúčastnený členský štát</t>
        </is>
      </c>
      <c r="CM67" s="2" t="inlineStr">
        <is>
          <t>3|
3|
3</t>
        </is>
      </c>
      <c r="CN67" s="2" t="inlineStr">
        <is>
          <t xml:space="preserve">|
|
</t>
        </is>
      </c>
      <c r="CO67" t="inlineStr">
        <is>
          <t>členský štát EÚ, ktorý neprijal euro</t>
        </is>
      </c>
      <c r="CP67" s="2" t="inlineStr">
        <is>
          <t>država članica, ki ni v euroobmočju|
nesodelujoča država članica</t>
        </is>
      </c>
      <c r="CQ67" s="2" t="inlineStr">
        <is>
          <t>3|
3</t>
        </is>
      </c>
      <c r="CR67" s="2" t="inlineStr">
        <is>
          <t>|
admitted</t>
        </is>
      </c>
      <c r="CS67" t="inlineStr">
        <is>
          <t>država članica EU, ki ni v euroobmočju</t>
        </is>
      </c>
      <c r="CT67" s="2" t="inlineStr">
        <is>
          <t>medlemsstat utanför euroområdet|
icke deltagande medlemsstat</t>
        </is>
      </c>
      <c r="CU67" s="2" t="inlineStr">
        <is>
          <t>3|
3</t>
        </is>
      </c>
      <c r="CV67" s="2" t="inlineStr">
        <is>
          <t xml:space="preserve">|
</t>
        </is>
      </c>
      <c r="CW67" t="inlineStr">
        <is>
          <t/>
        </is>
      </c>
    </row>
    <row r="68">
      <c r="A68" s="1" t="str">
        <f>HYPERLINK("https://iate.europa.eu/entry/result/883352/all", "883352")</f>
        <v>883352</v>
      </c>
      <c r="B68" t="inlineStr">
        <is>
          <t>INTERNATIONAL RELATIONS;ECONOMICS;FINANCE</t>
        </is>
      </c>
      <c r="C68" t="inlineStr">
        <is>
          <t>INTERNATIONAL RELATIONS|international affairs;ECONOMICS;FINANCE</t>
        </is>
      </c>
      <c r="D68" t="inlineStr">
        <is>
          <t>yes</t>
        </is>
      </c>
      <c r="E68" t="inlineStr">
        <is>
          <t/>
        </is>
      </c>
      <c r="F68" s="2" t="inlineStr">
        <is>
          <t>подбиране|
преференциално избиране</t>
        </is>
      </c>
      <c r="G68" s="2" t="inlineStr">
        <is>
          <t>3|
2</t>
        </is>
      </c>
      <c r="H68" s="2" t="inlineStr">
        <is>
          <t xml:space="preserve">|
</t>
        </is>
      </c>
      <c r="I68" t="inlineStr">
        <is>
          <t/>
        </is>
      </c>
      <c r="J68" s="2" t="inlineStr">
        <is>
          <t>účelový výběr|
selektivní výběr</t>
        </is>
      </c>
      <c r="K68" s="2" t="inlineStr">
        <is>
          <t>3|
3</t>
        </is>
      </c>
      <c r="L68" s="2" t="inlineStr">
        <is>
          <t xml:space="preserve">|
</t>
        </is>
      </c>
      <c r="M68" t="inlineStr">
        <is>
          <t>vybírat si to, co je pro danou osobu nebo subjekt nejvýhodnější</t>
        </is>
      </c>
      <c r="N68" s="2" t="inlineStr">
        <is>
          <t>tag selv-bord|
vælge og vrage</t>
        </is>
      </c>
      <c r="O68" s="2" t="inlineStr">
        <is>
          <t>3|
3</t>
        </is>
      </c>
      <c r="P68" s="2" t="inlineStr">
        <is>
          <t xml:space="preserve">|
</t>
        </is>
      </c>
      <c r="Q68" t="inlineStr">
        <is>
          <t/>
        </is>
      </c>
      <c r="R68" s="2" t="inlineStr">
        <is>
          <t>Rosinenpickerei|
Rosinenpicken</t>
        </is>
      </c>
      <c r="S68" s="2" t="inlineStr">
        <is>
          <t>3|
3</t>
        </is>
      </c>
      <c r="T68" s="2" t="inlineStr">
        <is>
          <t xml:space="preserve">|
</t>
        </is>
      </c>
      <c r="U68" t="inlineStr">
        <is>
          <t>egoistisches Bemühen, sich von etwas Bestimmtem nur die attraktivsten Teile zu sichern, um die eher unattraktiven anderen zu überlasssen</t>
        </is>
      </c>
      <c r="V68" s="2" t="inlineStr">
        <is>
          <t>επιλεκτική διαλογή</t>
        </is>
      </c>
      <c r="W68" s="2" t="inlineStr">
        <is>
          <t>3</t>
        </is>
      </c>
      <c r="X68" s="2" t="inlineStr">
        <is>
          <t/>
        </is>
      </c>
      <c r="Y68" t="inlineStr">
        <is>
          <t/>
        </is>
      </c>
      <c r="Z68" s="2" t="inlineStr">
        <is>
          <t>cherry picking</t>
        </is>
      </c>
      <c r="AA68" s="2" t="inlineStr">
        <is>
          <t>3</t>
        </is>
      </c>
      <c r="AB68" s="2" t="inlineStr">
        <is>
          <t/>
        </is>
      </c>
      <c r="AC68" t="inlineStr">
        <is>
          <t>selecting only the most favourable items or opportunities</t>
        </is>
      </c>
      <c r="AD68" s="2" t="inlineStr">
        <is>
          <t>escoger a conveniencia</t>
        </is>
      </c>
      <c r="AE68" s="2" t="inlineStr">
        <is>
          <t>3</t>
        </is>
      </c>
      <c r="AF68" s="2" t="inlineStr">
        <is>
          <t/>
        </is>
      </c>
      <c r="AG68" t="inlineStr">
        <is>
          <t>Seleccionar los aspectos o elementos más favorables de algo que puede considerarse un conjunto, evitando los negativos, con una visión de conveniencia.</t>
        </is>
      </c>
      <c r="AH68" s="2" t="inlineStr">
        <is>
          <t>valikulisus|
valikuline rakendamine|
parimate palade väljanoppimine</t>
        </is>
      </c>
      <c r="AI68" s="2" t="inlineStr">
        <is>
          <t>3|
3|
3</t>
        </is>
      </c>
      <c r="AJ68" s="2" t="inlineStr">
        <is>
          <t xml:space="preserve">|
|
</t>
        </is>
      </c>
      <c r="AK68" t="inlineStr">
        <is>
          <t>üksnes kõige kasulikumate valikute tegemine</t>
        </is>
      </c>
      <c r="AL68" s="2" t="inlineStr">
        <is>
          <t>parhaiden palojen poimiminen</t>
        </is>
      </c>
      <c r="AM68" s="2" t="inlineStr">
        <is>
          <t>3</t>
        </is>
      </c>
      <c r="AN68" s="2" t="inlineStr">
        <is>
          <t/>
        </is>
      </c>
      <c r="AO68" t="inlineStr">
        <is>
          <t/>
        </is>
      </c>
      <c r="AP68" s="2" t="inlineStr">
        <is>
          <t>"choix à la carte"|
picorage</t>
        </is>
      </c>
      <c r="AQ68" s="2" t="inlineStr">
        <is>
          <t>3|
3</t>
        </is>
      </c>
      <c r="AR68" s="2" t="inlineStr">
        <is>
          <t xml:space="preserve">|
</t>
        </is>
      </c>
      <c r="AS68" t="inlineStr">
        <is>
          <t>sélection des seuls éléments qui semblent a priori intéressants dans une opération ou dans un marché global</t>
        </is>
      </c>
      <c r="AT68" s="2" t="inlineStr">
        <is>
          <t>breith agus dá rogha (a bheith ag duine)</t>
        </is>
      </c>
      <c r="AU68" s="2" t="inlineStr">
        <is>
          <t>3</t>
        </is>
      </c>
      <c r="AV68" s="2" t="inlineStr">
        <is>
          <t/>
        </is>
      </c>
      <c r="AW68" t="inlineStr">
        <is>
          <t/>
        </is>
      </c>
      <c r="AX68" s="2" t="inlineStr">
        <is>
          <t>selektivni pristup</t>
        </is>
      </c>
      <c r="AY68" s="2" t="inlineStr">
        <is>
          <t>3</t>
        </is>
      </c>
      <c r="AZ68" s="2" t="inlineStr">
        <is>
          <t/>
        </is>
      </c>
      <c r="BA68" t="inlineStr">
        <is>
          <t/>
        </is>
      </c>
      <c r="BB68" s="2" t="inlineStr">
        <is>
          <t>csemegézés|
szemezgetés|
válogatás</t>
        </is>
      </c>
      <c r="BC68" s="2" t="inlineStr">
        <is>
          <t>4|
3|
2</t>
        </is>
      </c>
      <c r="BD68" s="2" t="inlineStr">
        <is>
          <t xml:space="preserve">|
|
</t>
        </is>
      </c>
      <c r="BE68" t="inlineStr">
        <is>
          <t>a legkedvezőbb elemek vagy lehetőségek kiszemezgetése egy adott csomagból</t>
        </is>
      </c>
      <c r="BF68" s="2" t="inlineStr">
        <is>
          <t>scelta di comodo</t>
        </is>
      </c>
      <c r="BG68" s="2" t="inlineStr">
        <is>
          <t>3</t>
        </is>
      </c>
      <c r="BH68" s="2" t="inlineStr">
        <is>
          <t/>
        </is>
      </c>
      <c r="BI68" t="inlineStr">
        <is>
          <t>selezione degli elementi migliori o più favorevoli</t>
        </is>
      </c>
      <c r="BJ68" s="2" t="inlineStr">
        <is>
          <t>išsirinkimas tik to, kas patinka|
palankiausio varianto pasirinkimas</t>
        </is>
      </c>
      <c r="BK68" s="2" t="inlineStr">
        <is>
          <t>3|
3</t>
        </is>
      </c>
      <c r="BL68" s="2" t="inlineStr">
        <is>
          <t xml:space="preserve">|
</t>
        </is>
      </c>
      <c r="BM68" t="inlineStr">
        <is>
          <t/>
        </is>
      </c>
      <c r="BN68" s="2" t="inlineStr">
        <is>
          <t>"krējuma nosmelšana"</t>
        </is>
      </c>
      <c r="BO68" s="2" t="inlineStr">
        <is>
          <t>3</t>
        </is>
      </c>
      <c r="BP68" s="2" t="inlineStr">
        <is>
          <t/>
        </is>
      </c>
      <c r="BQ68" t="inlineStr">
        <is>
          <t>vienīgi visizdevīgāko un vēlamāko iespēju izmantošana – tā vietā, lai kaut ko pieņemtu kā vienotu veselumu ar visām priekšrocībām un trūkumiem</t>
        </is>
      </c>
      <c r="BR68" s="2" t="inlineStr">
        <is>
          <t>għażel dak li jaqbillu</t>
        </is>
      </c>
      <c r="BS68" s="2" t="inlineStr">
        <is>
          <t>3</t>
        </is>
      </c>
      <c r="BT68" s="2" t="inlineStr">
        <is>
          <t/>
        </is>
      </c>
      <c r="BU68" t="inlineStr">
        <is>
          <t/>
        </is>
      </c>
      <c r="BV68" s="2" t="inlineStr">
        <is>
          <t>de krenten uit de pap halen</t>
        </is>
      </c>
      <c r="BW68" s="2" t="inlineStr">
        <is>
          <t>3</t>
        </is>
      </c>
      <c r="BX68" s="2" t="inlineStr">
        <is>
          <t/>
        </is>
      </c>
      <c r="BY68" t="inlineStr">
        <is>
          <t/>
        </is>
      </c>
      <c r="BZ68" s="2" t="inlineStr">
        <is>
          <t>wybiórcze traktowanie|
podejście selektywne</t>
        </is>
      </c>
      <c r="CA68" s="2" t="inlineStr">
        <is>
          <t>3|
3</t>
        </is>
      </c>
      <c r="CB68" s="2" t="inlineStr">
        <is>
          <t xml:space="preserve">|
</t>
        </is>
      </c>
      <c r="CC68" t="inlineStr">
        <is>
          <t/>
        </is>
      </c>
      <c r="CD68" s="2" t="inlineStr">
        <is>
          <t>"escolher apenas o que agrada"</t>
        </is>
      </c>
      <c r="CE68" s="2" t="inlineStr">
        <is>
          <t>2</t>
        </is>
      </c>
      <c r="CF68" s="2" t="inlineStr">
        <is>
          <t/>
        </is>
      </c>
      <c r="CG68" t="inlineStr">
        <is>
          <t>Facto de escolher de um todo apenas os elementos mais favoráveis ou convenientes, evitando os que não interessam.</t>
        </is>
      </c>
      <c r="CH68" s="2" t="inlineStr">
        <is>
          <t>alegere a elementelor convenabile</t>
        </is>
      </c>
      <c r="CI68" s="2" t="inlineStr">
        <is>
          <t>2</t>
        </is>
      </c>
      <c r="CJ68" s="2" t="inlineStr">
        <is>
          <t/>
        </is>
      </c>
      <c r="CK68" t="inlineStr">
        <is>
          <t/>
        </is>
      </c>
      <c r="CL68" s="2" t="inlineStr">
        <is>
          <t>vyberanie hrozienok z koláča|
vyberať z niečoho [iba] hrozienka</t>
        </is>
      </c>
      <c r="CM68" s="2" t="inlineStr">
        <is>
          <t>3|
3</t>
        </is>
      </c>
      <c r="CN68" s="2" t="inlineStr">
        <is>
          <t xml:space="preserve">|
</t>
        </is>
      </c>
      <c r="CO68" t="inlineStr">
        <is>
          <t>vyberanie iba toho najlepšieho (z možností, príležitostí atď.)</t>
        </is>
      </c>
      <c r="CP68" s="2" t="inlineStr">
        <is>
          <t>selektivno izbiranje</t>
        </is>
      </c>
      <c r="CQ68" s="2" t="inlineStr">
        <is>
          <t>3</t>
        </is>
      </c>
      <c r="CR68" s="2" t="inlineStr">
        <is>
          <t/>
        </is>
      </c>
      <c r="CS68" t="inlineStr">
        <is>
          <t/>
        </is>
      </c>
      <c r="CT68" s="2" t="inlineStr">
        <is>
          <t>plocka russinen ur kakan</t>
        </is>
      </c>
      <c r="CU68" s="2" t="inlineStr">
        <is>
          <t>3</t>
        </is>
      </c>
      <c r="CV68" s="2" t="inlineStr">
        <is>
          <t/>
        </is>
      </c>
      <c r="CW68" t="inlineStr">
        <is>
          <t>välja ut det bästa ur något</t>
        </is>
      </c>
    </row>
    <row r="69">
      <c r="A69" s="1" t="str">
        <f>HYPERLINK("https://iate.europa.eu/entry/result/926311/all", "926311")</f>
        <v>926311</v>
      </c>
      <c r="B69" t="inlineStr">
        <is>
          <t>FINANCE</t>
        </is>
      </c>
      <c r="C69" t="inlineStr">
        <is>
          <t>FINANCE|financial institutions and credit</t>
        </is>
      </c>
      <c r="D69" t="inlineStr">
        <is>
          <t>yes</t>
        </is>
      </c>
      <c r="E69" t="inlineStr">
        <is>
          <t/>
        </is>
      </c>
      <c r="F69" s="2" t="inlineStr">
        <is>
          <t>бизнес идентификационен код|
BIC</t>
        </is>
      </c>
      <c r="G69" s="2" t="inlineStr">
        <is>
          <t>3|
3</t>
        </is>
      </c>
      <c r="H69" s="2" t="inlineStr">
        <is>
          <t xml:space="preserve">|
</t>
        </is>
      </c>
      <c r="I69" t="inlineStr">
        <is>
          <t>универсален код за идентификация на бизнес единици - финансови и нефинансови институции и свързани с тях юридически лица, за които се изисква такъв международен идентификационен код с цел улесняване автоматизираната обработка на телекомуникационни съобщения в сферата на банковото дело и свързаните с това финансови среди</t>
        </is>
      </c>
      <c r="J69" s="2" t="inlineStr">
        <is>
          <t>identifikační kód podniku|
BIC</t>
        </is>
      </c>
      <c r="K69" s="2" t="inlineStr">
        <is>
          <t>3|
3</t>
        </is>
      </c>
      <c r="L69" s="2" t="inlineStr">
        <is>
          <t xml:space="preserve">|
</t>
        </is>
      </c>
      <c r="M69" t="inlineStr">
        <is>
          <t>kód, který jednoznačně identifikuje banku v mezinárodním platebním styku</t>
        </is>
      </c>
      <c r="N69" s="2" t="inlineStr">
        <is>
          <t>BIC|
forretningsidentifikationskode</t>
        </is>
      </c>
      <c r="O69" s="2" t="inlineStr">
        <is>
          <t>4|
4</t>
        </is>
      </c>
      <c r="P69" s="2" t="inlineStr">
        <is>
          <t xml:space="preserve">|
</t>
        </is>
      </c>
      <c r="Q69" t="inlineStr">
        <is>
          <t>"BIC-kode": en forretningsidentifikationskode, som utvetydigt identificerer en udbyder af betalingstjenester, og hvis bestanddele er fastsat af ISO.</t>
        </is>
      </c>
      <c r="R69" s="2" t="inlineStr">
        <is>
          <t>internationale Bankleitzahl|
BIC</t>
        </is>
      </c>
      <c r="S69" s="2" t="inlineStr">
        <is>
          <t>3|
3</t>
        </is>
      </c>
      <c r="T69" s="2" t="inlineStr">
        <is>
          <t xml:space="preserve">|
</t>
        </is>
      </c>
      <c r="U69" t="inlineStr">
        <is>
          <t>international standardisierter Code, mit dem ein Finanzinstitut weltweit eindeutig identifiziert werden kann</t>
        </is>
      </c>
      <c r="V69" s="2" t="inlineStr">
        <is>
          <t>BIC|
κωδικός αναγνώρισης επιχείρησης</t>
        </is>
      </c>
      <c r="W69" s="2" t="inlineStr">
        <is>
          <t>3|
3</t>
        </is>
      </c>
      <c r="X69" s="2" t="inlineStr">
        <is>
          <t xml:space="preserve">|
</t>
        </is>
      </c>
      <c r="Y69" t="inlineStr">
        <is>
          <t/>
        </is>
      </c>
      <c r="Z69" s="2" t="inlineStr">
        <is>
          <t>BIC|
business identifier code|
bank identifier code|
business identification code</t>
        </is>
      </c>
      <c r="AA69" s="2" t="inlineStr">
        <is>
          <t>3|
3|
3|
1</t>
        </is>
      </c>
      <c r="AB69" s="2" t="inlineStr">
        <is>
          <t xml:space="preserve">|
|
obsolete|
</t>
        </is>
      </c>
      <c r="AC69" t="inlineStr">
        <is>
          <t>universal identifier code for financial and non-financial institutions and related entities, for which such an international identifier is required to facilitate automated processing of telecommunication messages in banking and related financial transaction environments</t>
        </is>
      </c>
      <c r="AD69" s="2" t="inlineStr">
        <is>
          <t>BIC|
código de identificación de negocio|
código de identificación de entidad mercantil</t>
        </is>
      </c>
      <c r="AE69" s="2" t="inlineStr">
        <is>
          <t>4|
2|
2</t>
        </is>
      </c>
      <c r="AF69" s="2" t="inlineStr">
        <is>
          <t xml:space="preserve">|
|
</t>
        </is>
      </c>
      <c r="AG69" t="inlineStr">
        <is>
          <t>Código establecido por la Organización Internacional de Normalización (ISO) para facilitar la comunicación y las transacciones sobre todo entre entidades financieras. Consta de una combinación de letras y números. (Para una descripción detallada, véase el sitio web de SWIFT &lt;a href="http://www.swift.com/products/bic_registration/bic_details?lang=es" target="_blank"&gt;http://www.swift.com/products/bic_registration/bic_details?lang=es&lt;/a&gt; .)</t>
        </is>
      </c>
      <c r="AH69" s="2" t="inlineStr">
        <is>
          <t>BIC|
ettevõtte tunnuskood</t>
        </is>
      </c>
      <c r="AI69" s="2" t="inlineStr">
        <is>
          <t>3|
3</t>
        </is>
      </c>
      <c r="AJ69" s="2" t="inlineStr">
        <is>
          <t xml:space="preserve">|
</t>
        </is>
      </c>
      <c r="AK69" t="inlineStr">
        <is>
          <t/>
        </is>
      </c>
      <c r="AL69" s="2" t="inlineStr">
        <is>
          <t>BIC-koodi|
kansainvälinen pankkikoodi</t>
        </is>
      </c>
      <c r="AM69" s="2" t="inlineStr">
        <is>
          <t>3|
3</t>
        </is>
      </c>
      <c r="AN69" s="2" t="inlineStr">
        <is>
          <t xml:space="preserve">|
</t>
        </is>
      </c>
      <c r="AO69" t="inlineStr">
        <is>
          <t>"BIC-koodi ( 
&lt;i&gt;Bank Identifier Code&lt;/i&gt;) eli ISO 9362 on Kansainvälisen standardointiorganisaation, ISOn, hyväksymä standardi pankkien osoitteille. Jokaisella pankilla on oma henkilökohtainen osoitteensa ja näitä osoitteita käytetään pankkien välisessä maksuliikenteessä, erityisesti kansainvälisissä pankkisiirroissa."</t>
        </is>
      </c>
      <c r="AP69" s="2" t="inlineStr">
        <is>
          <t>BIC|
code d'identification des entreprises</t>
        </is>
      </c>
      <c r="AQ69" s="2" t="inlineStr">
        <is>
          <t>4|
4</t>
        </is>
      </c>
      <c r="AR69" s="2" t="inlineStr">
        <is>
          <t xml:space="preserve">|
</t>
        </is>
      </c>
      <c r="AS69" t="inlineStr">
        <is>
          <t>codification internationale composée de 8 ou 11 caractères alpha-numériques, qui permet d'identifier un établissement financier ou non financier (ou ses succursales) dans une pays ou une ville</t>
        </is>
      </c>
      <c r="AT69" s="2" t="inlineStr">
        <is>
          <t>BIC|
Cód Aitheantais Gnólachta</t>
        </is>
      </c>
      <c r="AU69" s="2" t="inlineStr">
        <is>
          <t>3|
3</t>
        </is>
      </c>
      <c r="AV69" s="2" t="inlineStr">
        <is>
          <t xml:space="preserve">|
</t>
        </is>
      </c>
      <c r="AW69" t="inlineStr">
        <is>
          <t/>
        </is>
      </c>
      <c r="AX69" t="inlineStr">
        <is>
          <t/>
        </is>
      </c>
      <c r="AY69" t="inlineStr">
        <is>
          <t/>
        </is>
      </c>
      <c r="AZ69" t="inlineStr">
        <is>
          <t/>
        </is>
      </c>
      <c r="BA69" t="inlineStr">
        <is>
          <t/>
        </is>
      </c>
      <c r="BB69" s="2" t="inlineStr">
        <is>
          <t>vállalatazonosító kód|
BIC-kód</t>
        </is>
      </c>
      <c r="BC69" s="2" t="inlineStr">
        <is>
          <t>4|
4</t>
        </is>
      </c>
      <c r="BD69" s="2" t="inlineStr">
        <is>
          <t xml:space="preserve">|
</t>
        </is>
      </c>
      <c r="BE69" t="inlineStr">
        <is>
          <t>pénzügyi és egyéb intézmények azonosítására szolgáló kód, amely megkönnyíti az intézmények banki és egyéb pénzügyi tranzakcióival kapcsolatos telekommunikációs üzenetek feldolgozását</t>
        </is>
      </c>
      <c r="BF69" s="2" t="inlineStr">
        <is>
          <t>BIC|
codice identificativo [Business Identifier Code]</t>
        </is>
      </c>
      <c r="BG69" s="2" t="inlineStr">
        <is>
          <t>3|
4</t>
        </is>
      </c>
      <c r="BH69" s="2" t="inlineStr">
        <is>
          <t xml:space="preserve">|
</t>
        </is>
      </c>
      <c r="BI69" t="inlineStr">
        <is>
          <t>codice universale di identificazione, utilizzato, per istituti finanziari e non finanziari, ai fini della messaggistica delle transazioni finanziarie. La nuova definizione ISO (norma 9362:2009) ha sostituito quella del 1994 che faceva riferimento solo alle banche.</t>
        </is>
      </c>
      <c r="BJ69" s="2" t="inlineStr">
        <is>
          <t>identifikacinis įmonės kodas|
BIC|
bendrovės identifikavimo kodas</t>
        </is>
      </c>
      <c r="BK69" s="2" t="inlineStr">
        <is>
          <t>3|
3|
2</t>
        </is>
      </c>
      <c r="BL69" s="2" t="inlineStr">
        <is>
          <t xml:space="preserve">|
|
</t>
        </is>
      </c>
      <c r="BM69" t="inlineStr">
        <is>
          <t/>
        </is>
      </c>
      <c r="BN69" s="2" t="inlineStr">
        <is>
          <t>&lt;i&gt;BIC&lt;/i&gt;|
uzņēmuma identifikācijas kods</t>
        </is>
      </c>
      <c r="BO69" s="2" t="inlineStr">
        <is>
          <t>3|
3</t>
        </is>
      </c>
      <c r="BP69" s="2" t="inlineStr">
        <is>
          <t xml:space="preserve">|
</t>
        </is>
      </c>
      <c r="BQ69" t="inlineStr">
        <is>
          <t/>
        </is>
      </c>
      <c r="BR69" s="2" t="inlineStr">
        <is>
          <t>BIC|
Kodiċi għall-Identifikazzjoni tan-Negozju</t>
        </is>
      </c>
      <c r="BS69" s="2" t="inlineStr">
        <is>
          <t>3|
3</t>
        </is>
      </c>
      <c r="BT69" s="2" t="inlineStr">
        <is>
          <t xml:space="preserve">|
</t>
        </is>
      </c>
      <c r="BU69" t="inlineStr">
        <is>
          <t>kodiċi ta' identifikazzjoni universali għall-istituzzjonijiet finanzjarji u mhux finanzjarji u għall-entitajiet relatati, li għalihom tali identifikatur internazzjonali huwa meħtieġ għall-faċilitazzjoni tal-ipproċessar awtomatizzat tal-messaġġi ta' telekomunikazzjoni fl-ambjenti bankarji u dawk relatati mat-transazzjonijiet finanzjarji</t>
        </is>
      </c>
      <c r="BV69" s="2" t="inlineStr">
        <is>
          <t>BIC|
Business Identifier Code</t>
        </is>
      </c>
      <c r="BW69" s="2" t="inlineStr">
        <is>
          <t>3|
3</t>
        </is>
      </c>
      <c r="BX69" s="2" t="inlineStr">
        <is>
          <t xml:space="preserve">|
</t>
        </is>
      </c>
      <c r="BY69" t="inlineStr">
        <is>
          <t>"Internationale code met 8 of 11 alfanumerieke karakters toegekend door de ISO (Internationale standaardiseringsorganisatie) die een bankinstelling of onderneming identificeert."</t>
        </is>
      </c>
      <c r="BZ69" s="2" t="inlineStr">
        <is>
          <t>kod identyfikacyjny jednostki|
BIC</t>
        </is>
      </c>
      <c r="CA69" s="2" t="inlineStr">
        <is>
          <t>3|
3</t>
        </is>
      </c>
      <c r="CB69" s="2" t="inlineStr">
        <is>
          <t xml:space="preserve">|
</t>
        </is>
      </c>
      <c r="CC69" t="inlineStr">
        <is>
          <t>unikalny kod instytucji finansowej lub niefinansowej nadawany przez organizację SWIFT (Society for Worldwide Interbank Financial Telecommunication) zgodnie z normą ISO 9362, służący głównie do identyfikacji instytucji przy bezgotówkowych transakcjach międzynarodowych</t>
        </is>
      </c>
      <c r="CD69" s="2" t="inlineStr">
        <is>
          <t>BIC|
Código de Identificação de Empresa</t>
        </is>
      </c>
      <c r="CE69" s="2" t="inlineStr">
        <is>
          <t>3|
3</t>
        </is>
      </c>
      <c r="CF69" s="2" t="inlineStr">
        <is>
          <t xml:space="preserve">|
</t>
        </is>
      </c>
      <c r="CG69" t="inlineStr">
        <is>
          <t>Código de identificação universal das instituições financeiras e não financeiras e outras entidades conexas que devam dispor de um identificador internacional para facilitar o tratamento automatizado das mensagens de telecomunicações relativas às transações bancárias e outras transações financeiras conexas.</t>
        </is>
      </c>
      <c r="CH69" s="2" t="inlineStr">
        <is>
          <t>cod de identificare comercială|
cod de identificare a entității|
cod de identificare bancară|
BIC</t>
        </is>
      </c>
      <c r="CI69" s="2" t="inlineStr">
        <is>
          <t>3|
3|
3|
3</t>
        </is>
      </c>
      <c r="CJ69" s="2" t="inlineStr">
        <is>
          <t xml:space="preserve">|
|
|
</t>
        </is>
      </c>
      <c r="CK69" t="inlineStr">
        <is>
          <t>cod universal de identificare pentru instituțiile financiare și nefinanciare și pentru entităților aferente acestora, cărora li se solicită un astfel de element internațional de identificare în vederea facilitării procesării automate a mesajelor de telecomunicații în mediul bancar și în mediul tranzacțiilor financiare conexe</t>
        </is>
      </c>
      <c r="CL69" s="2" t="inlineStr">
        <is>
          <t>BIC|
identifikačný kód spoločnosti</t>
        </is>
      </c>
      <c r="CM69" s="2" t="inlineStr">
        <is>
          <t>3|
3</t>
        </is>
      </c>
      <c r="CN69" s="2" t="inlineStr">
        <is>
          <t xml:space="preserve">|
</t>
        </is>
      </c>
      <c r="CO69" t="inlineStr">
        <is>
          <t>kód vymedzený normou ISO č. 9362, ktorý sa používa na identifikáciu finančných alebo nefinančných inštitúcií s cieľom zjednodušiť automatické spracovanie telekomunikačných správ v bankovníctve</t>
        </is>
      </c>
      <c r="CP69" s="2" t="inlineStr">
        <is>
          <t>BIC|
identifikacijska koda podjetja</t>
        </is>
      </c>
      <c r="CQ69" s="2" t="inlineStr">
        <is>
          <t>3|
3</t>
        </is>
      </c>
      <c r="CR69" s="2" t="inlineStr">
        <is>
          <t xml:space="preserve">|
</t>
        </is>
      </c>
      <c r="CS69" t="inlineStr">
        <is>
          <t>koda ISO, sestavljena iz osmih ali enajstih znakov, ki se uporablja za identifikacijo finančnih in nefinančnih ustanov</t>
        </is>
      </c>
      <c r="CT69" s="2" t="inlineStr">
        <is>
          <t>företagsidentifieringskod|
BIC</t>
        </is>
      </c>
      <c r="CU69" s="2" t="inlineStr">
        <is>
          <t>3|
3</t>
        </is>
      </c>
      <c r="CV69" s="2" t="inlineStr">
        <is>
          <t xml:space="preserve">|
</t>
        </is>
      </c>
      <c r="CW69" t="inlineStr">
        <is>
          <t/>
        </is>
      </c>
    </row>
    <row r="70">
      <c r="A70" s="1" t="str">
        <f>HYPERLINK("https://iate.europa.eu/entry/result/1103851/all", "1103851")</f>
        <v>1103851</v>
      </c>
      <c r="B70" t="inlineStr">
        <is>
          <t>FINANCE</t>
        </is>
      </c>
      <c r="C70" t="inlineStr">
        <is>
          <t>FINANCE|free movement of capital|financial market</t>
        </is>
      </c>
      <c r="D70" t="inlineStr">
        <is>
          <t>yes</t>
        </is>
      </c>
      <c r="E70" t="inlineStr">
        <is>
          <t/>
        </is>
      </c>
      <c r="F70" s="2" t="inlineStr">
        <is>
          <t>операция на открития пазар</t>
        </is>
      </c>
      <c r="G70" s="2" t="inlineStr">
        <is>
          <t>4</t>
        </is>
      </c>
      <c r="H70" s="2" t="inlineStr">
        <is>
          <t/>
        </is>
      </c>
      <c r="I70" t="inlineStr">
        <is>
          <t>операция, извършвана по инициатива на централната банка, на финансовия пазар</t>
        </is>
      </c>
      <c r="J70" s="2" t="inlineStr">
        <is>
          <t>operace na volném trhu</t>
        </is>
      </c>
      <c r="K70" s="2" t="inlineStr">
        <is>
          <t>3</t>
        </is>
      </c>
      <c r="L70" s="2" t="inlineStr">
        <is>
          <t/>
        </is>
      </c>
      <c r="M70" t="inlineStr">
        <is>
          <t>operace prováděná z podnětu centrální banky na finančním trhu</t>
        </is>
      </c>
      <c r="N70" s="2" t="inlineStr">
        <is>
          <t>markedsoperation|
åben markedsoperation</t>
        </is>
      </c>
      <c r="O70" s="2" t="inlineStr">
        <is>
          <t>3|
3</t>
        </is>
      </c>
      <c r="P70" s="2" t="inlineStr">
        <is>
          <t xml:space="preserve">|
</t>
        </is>
      </c>
      <c r="Q70" t="inlineStr">
        <is>
          <t>en centralbanks transaktioner på værdipapirmarkederne</t>
        </is>
      </c>
      <c r="R70" s="2" t="inlineStr">
        <is>
          <t>Offenmarktgeschäft</t>
        </is>
      </c>
      <c r="S70" s="2" t="inlineStr">
        <is>
          <t>3</t>
        </is>
      </c>
      <c r="T70" s="2" t="inlineStr">
        <is>
          <t/>
        </is>
      </c>
      <c r="U70" t="inlineStr">
        <is>
          <t>geldpolitische Operation, die auf Initiative der Zentralbank erfolgt mit dem Ziel, entweder den Banken Zentralbankgeld („Liquidität“) bereitzustellen, oder aber ihnen Liquidität zu entziehen</t>
        </is>
      </c>
      <c r="V70" s="2" t="inlineStr">
        <is>
          <t>συναλλαγή ανοικτής αγοράς|
πράξη ανοικτής αγοράς</t>
        </is>
      </c>
      <c r="W70" s="2" t="inlineStr">
        <is>
          <t>3|
3</t>
        </is>
      </c>
      <c r="X70" s="2" t="inlineStr">
        <is>
          <t xml:space="preserve">|
</t>
        </is>
      </c>
      <c r="Y70" t="inlineStr">
        <is>
          <t>πράξη ανοικτής αγοράς (open market operation): συναλλαγή στη χρηματοπιστωτική αγορά που διενεργείται με πρωτοβουλία της κεντρικής τράπεζας. Με βάση το σκοπό τους, το αν διενεργούνται σε τακτά χρονικά διαστήματα ή εκτάκτως και τις ακολουθούμενες διαδικασίες, οι πράξεις ανοικτής αγοράς του Ευρωσυστήματος διακρίνονται σε τέσσερις κατηγορίες: πράξεις κύριας αναχρηματοδότησης, πράξεις πιο μακροπρόθεσμης αναχρηματοδότησης, πράξεις εξομάλυνσης των βραχυχρόνιων διακυμάνσεων της ρευστότητας και διαρθρωτικές πράξεις. Όσον αφορά τα μέσα που χρησιμοποιούνται, οι αντιστρεπτέες συναλλαγές είναι τα κυριότερα μέσα ανοικτής αγοράς του Ευρωσυστήματος και μπορούν να χρησιμοποιηθούν και στις τέσσερις κατηγορίες πράξεων. Επιπλέον, οι διαρθρωτικές πράξεις μπορούν να λάβουν τη μορφή έκδοσης πιστοποιητικών χρέους και οριστικών συναλλαγών, ενώ οι πράξεις εξομάλυνσης των βραχυχρόνιων διακυμάνσεων της ρευστότητας μπορούν να λάβουν τη μορφή οριστικών συναλλαγών, πράξεων ανταλλαγής νομισμάτων και αποδοχής καταθέσεων καθορισμένης διάρκειας.</t>
        </is>
      </c>
      <c r="Z70" s="2" t="inlineStr">
        <is>
          <t>open market operation|
open-market operation|
OMO|
open market transaction|
open-market transaction</t>
        </is>
      </c>
      <c r="AA70" s="2" t="inlineStr">
        <is>
          <t>3|
1|
3|
3|
1</t>
        </is>
      </c>
      <c r="AB70" s="2" t="inlineStr">
        <is>
          <t xml:space="preserve">|
|
|
|
</t>
        </is>
      </c>
      <c r="AC70" t="inlineStr">
        <is>
          <t>operation in which a central bank buys or sells government bonds on the open market</t>
        </is>
      </c>
      <c r="AD70" s="2" t="inlineStr">
        <is>
          <t>operación de mercado abierto|
OMA</t>
        </is>
      </c>
      <c r="AE70" s="2" t="inlineStr">
        <is>
          <t>3|
3</t>
        </is>
      </c>
      <c r="AF70" s="2" t="inlineStr">
        <is>
          <t xml:space="preserve">|
</t>
        </is>
      </c>
      <c r="AG70" t="inlineStr">
        <is>
          <t>Operación de compraventa realizada por un banco central para controlar los tipos de interés, gestionar la situación de liquidez del mercado y orientar la política monetaria. 
&lt;br&gt;Puede ser de cuatro tipos: 
&lt;br&gt; 
&lt;b&gt;Operaciones principales de financiación&lt;/b&gt; 
&lt;br&gt; Operaciones temporales de inyección de liquidez de carácter regular, periodicidad semanal y vencimiento a una semana que ejecutan los bancos centrales nacionales mediante subastas estándar. 
&lt;br&gt;Son la principal fuente de financiación del sistema crediticio dentro del marco del Eurosistema. 
&lt;br&gt; 
&lt;b&gt;Operaciones de financiación a plazo más largo&lt;/b&gt; 
&lt;br&gt; Son operaciones temporales de inyección de liquidez de periodicidad mensual y vencimiento a tres meses que ejecutan los bancos centrales nacionales mediante subastas estándar. 
&lt;br&gt;Su objetivo es proporcionar financiación adicional a plazo más largo a las entidades de contrapartida. 
&lt;br&gt; 
&lt;b&gt;Operaciones de ajuste&lt;/b&gt; 
&lt;br&gt; Se ejecutan de forma ad hoc para gestionar la situación de liquidez del mercado y suavizar los efectos que las fluctuaciones inesperadas de liquidez en el mercado causan sobre los tipos de interés. 
&lt;br&gt;Los bancos centrales nacionales realizan normalmente estas operaciones mediante subastas rápidas o procedimientos bilaterales. 
&lt;br&gt; 
&lt;b&gt;Operaciones estructurales&lt;/b&gt; 
&lt;br&gt; Se realizan siempre que el BCE desea ajustar la posición estructural del Eurosistema frente al sector financiero -con periodicidad o no-. 
&lt;br&gt;Se llevan a cabo mediante la emisión de certificados de deuda, operaciones temporales u operaciones simples ( &lt;a href="/entry/result/914535/all" id="ENTRY_TO_ENTRY_CONVERTER" target="_blank"&gt;IATE:914535&lt;/a&gt; ).</t>
        </is>
      </c>
      <c r="AH70" s="2" t="inlineStr">
        <is>
          <t>avaturutehing|
vabaturuoperatsioon</t>
        </is>
      </c>
      <c r="AI70" s="2" t="inlineStr">
        <is>
          <t>3|
3</t>
        </is>
      </c>
      <c r="AJ70" s="2" t="inlineStr">
        <is>
          <t xml:space="preserve">|
</t>
        </is>
      </c>
      <c r="AK70" t="inlineStr">
        <is>
          <t>tavaliselt riigi võlapaberite ostu-müügi tehing, kus üheks tehingupartneriks on keskpank ja teiseks pangad, ettevõtted või üksikisikud. Võlapaberite ostu (müügi) tulemusel suurendab (vähendab) keskpank majanduses ringlevat rahahulka ehk rahapakkumist</t>
        </is>
      </c>
      <c r="AL70" s="2" t="inlineStr">
        <is>
          <t>avomarkkinaoperaatio|
avomarkkinatoimi</t>
        </is>
      </c>
      <c r="AM70" s="2" t="inlineStr">
        <is>
          <t>3|
3</t>
        </is>
      </c>
      <c r="AN70" s="2" t="inlineStr">
        <is>
          <t xml:space="preserve">|
</t>
        </is>
      </c>
      <c r="AO70" t="inlineStr">
        <is>
          <t>keskuspankin tekemä sijoitustodistus- tai valuuttakauppa, jolla pyritään vaikuttamaan markkinoiden hintatasoon</t>
        </is>
      </c>
      <c r="AP70" s="2" t="inlineStr">
        <is>
          <t>opération d'open market|
intervention à l'open market|
opération de marché|
recours à l'open market</t>
        </is>
      </c>
      <c r="AQ70" s="2" t="inlineStr">
        <is>
          <t>3|
3|
3|
3</t>
        </is>
      </c>
      <c r="AR70" s="2" t="inlineStr">
        <is>
          <t xml:space="preserve">preferred|
|
|
</t>
        </is>
      </c>
      <c r="AS70" t="inlineStr">
        <is>
          <t>opération réalisée à l'initiative de la banque centrale sur les marchés de capitaux, qui implique l'une des transactions suivantes : 
&lt;br&gt;1) achat ou vente ferme d'actifs (au comptant ou à terme) ; 
&lt;br&gt;2) achat ou vente d'actifs dans le cadre d'un accord de pension ; 
&lt;br&gt;3) prêt ou emprunt contre des actifs admis en garantie ; 
&lt;br&gt;4) émission de certificats de dette de banque centrale ; 
&lt;br&gt;5) reprises de liquidité en blanc; ou 
&lt;br&gt;6) swaps de change euro contre devises</t>
        </is>
      </c>
      <c r="AT70" s="2" t="inlineStr">
        <is>
          <t>oibríocht margaidh oscailte</t>
        </is>
      </c>
      <c r="AU70" s="2" t="inlineStr">
        <is>
          <t>3</t>
        </is>
      </c>
      <c r="AV70" s="2" t="inlineStr">
        <is>
          <t/>
        </is>
      </c>
      <c r="AW70" t="inlineStr">
        <is>
          <t/>
        </is>
      </c>
      <c r="AX70" s="2" t="inlineStr">
        <is>
          <t>operacija na otvorenom tržištu</t>
        </is>
      </c>
      <c r="AY70" s="2" t="inlineStr">
        <is>
          <t>3</t>
        </is>
      </c>
      <c r="AZ70" s="2" t="inlineStr">
        <is>
          <t/>
        </is>
      </c>
      <c r="BA70" t="inlineStr">
        <is>
          <t/>
        </is>
      </c>
      <c r="BB70" s="2" t="inlineStr">
        <is>
          <t>nyíltpiaci művelet</t>
        </is>
      </c>
      <c r="BC70" s="2" t="inlineStr">
        <is>
          <t>4</t>
        </is>
      </c>
      <c r="BD70" s="2" t="inlineStr">
        <is>
          <t/>
        </is>
      </c>
      <c r="BE70" t="inlineStr">
        <is>
          <t>a központi bank kezdeményezésére a pénzügyi piacokon végrehajtott művelet</t>
        </is>
      </c>
      <c r="BF70" s="2" t="inlineStr">
        <is>
          <t>operazione di mercato aperto</t>
        </is>
      </c>
      <c r="BG70" s="2" t="inlineStr">
        <is>
          <t>3</t>
        </is>
      </c>
      <c r="BH70" s="2" t="inlineStr">
        <is>
          <t/>
        </is>
      </c>
      <c r="BI70" t="inlineStr">
        <is>
          <t>acquisizioni e vendite di titoli di Stato effettuate in Borsa dalle banche centrali che hanno come obiettivo quello di mantenere i tassi di interesse del mercato monetario interbancario a brevissimo termine su livelli prossimi al tasso ufficiale stabilito dalla banca centrale</t>
        </is>
      </c>
      <c r="BJ70" s="2" t="inlineStr">
        <is>
          <t>atvirosios rinkos operacija</t>
        </is>
      </c>
      <c r="BK70" s="2" t="inlineStr">
        <is>
          <t>3</t>
        </is>
      </c>
      <c r="BL70" s="2" t="inlineStr">
        <is>
          <t/>
        </is>
      </c>
      <c r="BM70" t="inlineStr">
        <is>
          <t>centrinio banko iniciatyva finansų rinkoje atlikta operacija</t>
        </is>
      </c>
      <c r="BN70" s="2" t="inlineStr">
        <is>
          <t>atklātā tirgus operācija</t>
        </is>
      </c>
      <c r="BO70" s="2" t="inlineStr">
        <is>
          <t>3</t>
        </is>
      </c>
      <c r="BP70" s="2" t="inlineStr">
        <is>
          <t/>
        </is>
      </c>
      <c r="BQ70" t="inlineStr">
        <is>
          <t/>
        </is>
      </c>
      <c r="BR70" s="2" t="inlineStr">
        <is>
          <t>operazzjoni ta’ suq miftuħ</t>
        </is>
      </c>
      <c r="BS70" s="2" t="inlineStr">
        <is>
          <t>3</t>
        </is>
      </c>
      <c r="BT70" s="2" t="inlineStr">
        <is>
          <t/>
        </is>
      </c>
      <c r="BU70" t="inlineStr">
        <is>
          <t>jintużaw għat-tmexxija ta’ rati ta’ imgħax, il-ġestjoni tas-sitwazzjoni tal-likwidità fis-suq u l-indikazzjoni tal-pożizzjoni tal-politika monetarja</t>
        </is>
      </c>
      <c r="BV70" s="2" t="inlineStr">
        <is>
          <t>openmarkttransactie</t>
        </is>
      </c>
      <c r="BW70" s="2" t="inlineStr">
        <is>
          <t>3</t>
        </is>
      </c>
      <c r="BX70" s="2" t="inlineStr">
        <is>
          <t/>
        </is>
      </c>
      <c r="BY70" t="inlineStr">
        <is>
          <t>"het door een centrale bank kopen of verkopen van effecten of andere financiële waarden om de geldhoeveelheid en/of rentestand te controleren"</t>
        </is>
      </c>
      <c r="BZ70" s="2" t="inlineStr">
        <is>
          <t>operacje otwartego rynku</t>
        </is>
      </c>
      <c r="CA70" s="2" t="inlineStr">
        <is>
          <t>3</t>
        </is>
      </c>
      <c r="CB70" s="2" t="inlineStr">
        <is>
          <t/>
        </is>
      </c>
      <c r="CC70" t="inlineStr">
        <is>
          <t>operacje przeprowadzane z sektorem bankowym z inicjatywy banku centralnego</t>
        </is>
      </c>
      <c r="CD70" s="2" t="inlineStr">
        <is>
          <t>operação de mercado aberto|
OMA</t>
        </is>
      </c>
      <c r="CE70" s="2" t="inlineStr">
        <is>
          <t>3|
3</t>
        </is>
      </c>
      <c r="CF70" s="2" t="inlineStr">
        <is>
          <t xml:space="preserve">|
</t>
        </is>
      </c>
      <c r="CG70" t="inlineStr">
        <is>
          <t>Operação executada nos mercados financeiros por iniciativa do banco central, envolvendo uma das seguintes transações: 
&lt;br&gt;1) compra ou venda definitiva de ativos (à vista ou a prazo); 
&lt;br&gt;2) compra ou venda de ativos através de um acordo de reporte; 
&lt;br&gt;3) operações ativas ou passivas garantidas por ativos; 
&lt;br&gt;4) emissão de certificados de dívida do banco central; ou 
&lt;br&gt;5) constituição de depósitos.</t>
        </is>
      </c>
      <c r="CH70" s="2" t="inlineStr">
        <is>
          <t>operațiune de piață monetară</t>
        </is>
      </c>
      <c r="CI70" s="2" t="inlineStr">
        <is>
          <t>3</t>
        </is>
      </c>
      <c r="CJ70" s="2" t="inlineStr">
        <is>
          <t/>
        </is>
      </c>
      <c r="CK70" t="inlineStr">
        <is>
          <t/>
        </is>
      </c>
      <c r="CL70" s="2" t="inlineStr">
        <is>
          <t>operácia na voľnom trhu</t>
        </is>
      </c>
      <c r="CM70" s="2" t="inlineStr">
        <is>
          <t>3</t>
        </is>
      </c>
      <c r="CN70" s="2" t="inlineStr">
        <is>
          <t/>
        </is>
      </c>
      <c r="CO70" t="inlineStr">
        <is>
          <t>operácia uskutočnená z podnetu centrálnej banky na finančnom trhu</t>
        </is>
      </c>
      <c r="CP70" s="2" t="inlineStr">
        <is>
          <t>operacija odprtega trga</t>
        </is>
      </c>
      <c r="CQ70" s="2" t="inlineStr">
        <is>
          <t>3</t>
        </is>
      </c>
      <c r="CR70" s="2" t="inlineStr">
        <is>
          <t/>
        </is>
      </c>
      <c r="CS70" t="inlineStr">
        <is>
          <t/>
        </is>
      </c>
      <c r="CT70" s="2" t="inlineStr">
        <is>
          <t>öppen marknadstransaktion|
intervention på penningmarknaden</t>
        </is>
      </c>
      <c r="CU70" s="2" t="inlineStr">
        <is>
          <t>2|
3</t>
        </is>
      </c>
      <c r="CV70" s="2" t="inlineStr">
        <is>
          <t xml:space="preserve">|
</t>
        </is>
      </c>
      <c r="CW70" t="inlineStr">
        <is>
          <t>när centralbanken köper eller säljer värdepapper på marknaden</t>
        </is>
      </c>
    </row>
    <row r="71">
      <c r="A71" s="1" t="str">
        <f>HYPERLINK("https://iate.europa.eu/entry/result/3572205/all", "3572205")</f>
        <v>3572205</v>
      </c>
      <c r="B71" t="inlineStr">
        <is>
          <t>FINANCE</t>
        </is>
      </c>
      <c r="C71" t="inlineStr">
        <is>
          <t>FINANCE|financial institutions and credit|banking</t>
        </is>
      </c>
      <c r="D71" t="inlineStr">
        <is>
          <t>yes</t>
        </is>
      </c>
      <c r="E71" t="inlineStr">
        <is>
          <t/>
        </is>
      </c>
      <c r="F71" t="inlineStr">
        <is>
          <t/>
        </is>
      </c>
      <c r="G71" t="inlineStr">
        <is>
          <t/>
        </is>
      </c>
      <c r="H71" t="inlineStr">
        <is>
          <t/>
        </is>
      </c>
      <c r="I71" t="inlineStr">
        <is>
          <t/>
        </is>
      </c>
      <c r="J71" s="2" t="inlineStr">
        <is>
          <t>specifikace TLAC|
specifikace celkové kapacity pro absorpci ztrát|
standard TLAC</t>
        </is>
      </c>
      <c r="K71" s="2" t="inlineStr">
        <is>
          <t>2|
3|
3</t>
        </is>
      </c>
      <c r="L71" s="2" t="inlineStr">
        <is>
          <t xml:space="preserve">|
|
</t>
        </is>
      </c>
      <c r="M71" t="inlineStr">
        <is>
          <t/>
        </is>
      </c>
      <c r="N71" s="2" t="inlineStr">
        <is>
          <t>Total Loss-Absorbing Capacity Term Sheet|
TLAC-standarden|
Total Loss-Absorbing Capacity”-standard</t>
        </is>
      </c>
      <c r="O71" s="2" t="inlineStr">
        <is>
          <t>3|
3|
3</t>
        </is>
      </c>
      <c r="P71" s="2" t="inlineStr">
        <is>
          <t xml:space="preserve">|
|
</t>
        </is>
      </c>
      <c r="Q71" t="inlineStr">
        <is>
          <t>standard, der fastsætter principperne for den tabsabsorberings- og rekapitaliseringskapacitet, som G-SIB'er skal have i en afviklingssituation</t>
        </is>
      </c>
      <c r="R71" t="inlineStr">
        <is>
          <t/>
        </is>
      </c>
      <c r="S71" t="inlineStr">
        <is>
          <t/>
        </is>
      </c>
      <c r="T71" t="inlineStr">
        <is>
          <t/>
        </is>
      </c>
      <c r="U71" t="inlineStr">
        <is>
          <t/>
        </is>
      </c>
      <c r="V71" t="inlineStr">
        <is>
          <t/>
        </is>
      </c>
      <c r="W71" t="inlineStr">
        <is>
          <t/>
        </is>
      </c>
      <c r="X71" t="inlineStr">
        <is>
          <t/>
        </is>
      </c>
      <c r="Y71" t="inlineStr">
        <is>
          <t/>
        </is>
      </c>
      <c r="Z71" s="2" t="inlineStr">
        <is>
          <t>TLAC Term Sheet|
TLAC termsheet|
total loss-absorbing capacity term sheet|
TLAC standard</t>
        </is>
      </c>
      <c r="AA71" s="2" t="inlineStr">
        <is>
          <t>3|
1|
3|
3</t>
        </is>
      </c>
      <c r="AB71" s="2" t="inlineStr">
        <is>
          <t xml:space="preserve">|
|
|
</t>
        </is>
      </c>
      <c r="AC71" t="inlineStr">
        <is>
          <t>specifies certain requirements applicable to the operations of banking groups in foreign jurisdictions in order to make the implementation of bail-in effective in a cross-border situation</t>
        </is>
      </c>
      <c r="AD71" t="inlineStr">
        <is>
          <t/>
        </is>
      </c>
      <c r="AE71" t="inlineStr">
        <is>
          <t/>
        </is>
      </c>
      <c r="AF71" t="inlineStr">
        <is>
          <t/>
        </is>
      </c>
      <c r="AG71" t="inlineStr">
        <is>
          <t/>
        </is>
      </c>
      <c r="AH71" t="inlineStr">
        <is>
          <t/>
        </is>
      </c>
      <c r="AI71" t="inlineStr">
        <is>
          <t/>
        </is>
      </c>
      <c r="AJ71" t="inlineStr">
        <is>
          <t/>
        </is>
      </c>
      <c r="AK71" t="inlineStr">
        <is>
          <t/>
        </is>
      </c>
      <c r="AL71" s="2" t="inlineStr">
        <is>
          <t>TLAC-standardi|
kokonaistappionkattamiskykyä koskeva asiakirja|
kokonaistappionsietokykyä koskeva asiakirja</t>
        </is>
      </c>
      <c r="AM71" s="2" t="inlineStr">
        <is>
          <t>3|
3|
3</t>
        </is>
      </c>
      <c r="AN71" s="2" t="inlineStr">
        <is>
          <t xml:space="preserve">|
|
</t>
        </is>
      </c>
      <c r="AO71" t="inlineStr">
        <is>
          <t/>
        </is>
      </c>
      <c r="AP71" t="inlineStr">
        <is>
          <t/>
        </is>
      </c>
      <c r="AQ71" t="inlineStr">
        <is>
          <t/>
        </is>
      </c>
      <c r="AR71" t="inlineStr">
        <is>
          <t/>
        </is>
      </c>
      <c r="AS71" t="inlineStr">
        <is>
          <t/>
        </is>
      </c>
      <c r="AT71" s="2" t="inlineStr">
        <is>
          <t>bileog téarmaí an chumais iomláin ionsúcháin caillteanais|
caighdeán TLAC</t>
        </is>
      </c>
      <c r="AU71" s="2" t="inlineStr">
        <is>
          <t>3|
3</t>
        </is>
      </c>
      <c r="AV71" s="2" t="inlineStr">
        <is>
          <t xml:space="preserve">|
</t>
        </is>
      </c>
      <c r="AW71" t="inlineStr">
        <is>
          <t/>
        </is>
      </c>
      <c r="AX71" t="inlineStr">
        <is>
          <t/>
        </is>
      </c>
      <c r="AY71" t="inlineStr">
        <is>
          <t/>
        </is>
      </c>
      <c r="AZ71" t="inlineStr">
        <is>
          <t/>
        </is>
      </c>
      <c r="BA71" t="inlineStr">
        <is>
          <t/>
        </is>
      </c>
      <c r="BB71" t="inlineStr">
        <is>
          <t/>
        </is>
      </c>
      <c r="BC71" t="inlineStr">
        <is>
          <t/>
        </is>
      </c>
      <c r="BD71" t="inlineStr">
        <is>
          <t/>
        </is>
      </c>
      <c r="BE71" t="inlineStr">
        <is>
          <t/>
        </is>
      </c>
      <c r="BF71" t="inlineStr">
        <is>
          <t/>
        </is>
      </c>
      <c r="BG71" t="inlineStr">
        <is>
          <t/>
        </is>
      </c>
      <c r="BH71" t="inlineStr">
        <is>
          <t/>
        </is>
      </c>
      <c r="BI71" t="inlineStr">
        <is>
          <t/>
        </is>
      </c>
      <c r="BJ71" t="inlineStr">
        <is>
          <t/>
        </is>
      </c>
      <c r="BK71" t="inlineStr">
        <is>
          <t/>
        </is>
      </c>
      <c r="BL71" t="inlineStr">
        <is>
          <t/>
        </is>
      </c>
      <c r="BM71" t="inlineStr">
        <is>
          <t/>
        </is>
      </c>
      <c r="BN71" s="2" t="inlineStr">
        <is>
          <t>zaudējumu absorbcijas spējas noteikumi|
&lt;i&gt;TLAC&lt;/i&gt; noteikumi|
&lt;i&gt;TLAC&lt;/i&gt; standarts</t>
        </is>
      </c>
      <c r="BO71" s="2" t="inlineStr">
        <is>
          <t>2|
2|
2</t>
        </is>
      </c>
      <c r="BP71" s="2" t="inlineStr">
        <is>
          <t xml:space="preserve">|
|
</t>
        </is>
      </c>
      <c r="BQ71" t="inlineStr">
        <is>
          <t/>
        </is>
      </c>
      <c r="BR71" t="inlineStr">
        <is>
          <t/>
        </is>
      </c>
      <c r="BS71" t="inlineStr">
        <is>
          <t/>
        </is>
      </c>
      <c r="BT71" t="inlineStr">
        <is>
          <t/>
        </is>
      </c>
      <c r="BU71" t="inlineStr">
        <is>
          <t/>
        </is>
      </c>
      <c r="BV71" t="inlineStr">
        <is>
          <t/>
        </is>
      </c>
      <c r="BW71" t="inlineStr">
        <is>
          <t/>
        </is>
      </c>
      <c r="BX71" t="inlineStr">
        <is>
          <t/>
        </is>
      </c>
      <c r="BY71" t="inlineStr">
        <is>
          <t/>
        </is>
      </c>
      <c r="BZ71" s="2" t="inlineStr">
        <is>
          <t>istotne warunki dotyczące całkowitej zdolności do pokrycia strat|
standard dotyczący całkowitej zdolności do pokrycia strat</t>
        </is>
      </c>
      <c r="CA71" s="2" t="inlineStr">
        <is>
          <t>3|
3</t>
        </is>
      </c>
      <c r="CB71" s="2" t="inlineStr">
        <is>
          <t xml:space="preserve">|
</t>
        </is>
      </c>
      <c r="CC71" t="inlineStr">
        <is>
          <t/>
        </is>
      </c>
      <c r="CD71" s="2" t="inlineStr">
        <is>
          <t>ficha descritiva da capacidade total de absorção de perdas|
norma TLAC</t>
        </is>
      </c>
      <c r="CE71" s="2" t="inlineStr">
        <is>
          <t>2|
3</t>
        </is>
      </c>
      <c r="CF71" s="2" t="inlineStr">
        <is>
          <t xml:space="preserve">|
</t>
        </is>
      </c>
      <c r="CG71" t="inlineStr">
        <is>
          <t>Norma internacional que visa assegurar que os bancos de importância sistémica global (designados na UE por «&lt;a href="https://iate.europa.eu/entry/result/3561897/pt" target="_blank"&gt;instituições de importância sistémica global&lt;/a&gt;» (G-SII)) disponham da capacidade de absorção de perdas e de recapitalização necessária para poderem, em caso de resolução, continuar a desempenhar funções críticas sem pôr em risco os fundos dos contribuintes ou a estabilidade financeira.</t>
        </is>
      </c>
      <c r="CH71" t="inlineStr">
        <is>
          <t/>
        </is>
      </c>
      <c r="CI71" t="inlineStr">
        <is>
          <t/>
        </is>
      </c>
      <c r="CJ71" t="inlineStr">
        <is>
          <t/>
        </is>
      </c>
      <c r="CK71" t="inlineStr">
        <is>
          <t/>
        </is>
      </c>
      <c r="CL71" t="inlineStr">
        <is>
          <t/>
        </is>
      </c>
      <c r="CM71" t="inlineStr">
        <is>
          <t/>
        </is>
      </c>
      <c r="CN71" t="inlineStr">
        <is>
          <t/>
        </is>
      </c>
      <c r="CO71" t="inlineStr">
        <is>
          <t/>
        </is>
      </c>
      <c r="CP71" s="2" t="inlineStr">
        <is>
          <t>dokument o pogojih za skupno sposobnost pokrivanja izgub|
standard za skupno sposobnost pokrivanja izgub|
standard TLAC</t>
        </is>
      </c>
      <c r="CQ71" s="2" t="inlineStr">
        <is>
          <t>2|
2|
2</t>
        </is>
      </c>
      <c r="CR71" s="2" t="inlineStr">
        <is>
          <t xml:space="preserve">|
|
</t>
        </is>
      </c>
      <c r="CS71" t="inlineStr">
        <is>
          <t/>
        </is>
      </c>
      <c r="CT71" s="2" t="inlineStr">
        <is>
          <t>villkorsförteckning för total förlustabsorberingskapacitet|
TLAC-standarden</t>
        </is>
      </c>
      <c r="CU71" s="2" t="inlineStr">
        <is>
          <t>3|
3</t>
        </is>
      </c>
      <c r="CV71" s="2" t="inlineStr">
        <is>
          <t xml:space="preserve">|
</t>
        </is>
      </c>
      <c r="CW71" t="inlineStr">
        <is>
          <t/>
        </is>
      </c>
    </row>
    <row r="72">
      <c r="A72" s="1" t="str">
        <f>HYPERLINK("https://iate.europa.eu/entry/result/389142/all", "389142")</f>
        <v>389142</v>
      </c>
      <c r="B72" t="inlineStr">
        <is>
          <t>FINANCE</t>
        </is>
      </c>
      <c r="C72" t="inlineStr">
        <is>
          <t>FINANCE|financial institutions and credit</t>
        </is>
      </c>
      <c r="D72" t="inlineStr">
        <is>
          <t>yes</t>
        </is>
      </c>
      <c r="E72" t="inlineStr">
        <is>
          <t/>
        </is>
      </c>
      <c r="F72" s="2" t="inlineStr">
        <is>
          <t>застраховане на депозитите|
гарантиране на влоговете|
гарантиране на депозитите|
гаранция по влоговете</t>
        </is>
      </c>
      <c r="G72" s="2" t="inlineStr">
        <is>
          <t>3|
4|
4|
4</t>
        </is>
      </c>
      <c r="H72" s="2" t="inlineStr">
        <is>
          <t xml:space="preserve">|
|
|
</t>
        </is>
      </c>
      <c r="I72" t="inlineStr">
        <is>
          <t>схема, която гарантира, че дълг на вложител към банка или друга депозитна институция ще бъде погасен при възникването на евентуален банкрут</t>
        </is>
      </c>
      <c r="J72" s="2" t="inlineStr">
        <is>
          <t>pojištění vkladů</t>
        </is>
      </c>
      <c r="K72" s="2" t="inlineStr">
        <is>
          <t>3</t>
        </is>
      </c>
      <c r="L72" s="2" t="inlineStr">
        <is>
          <t/>
        </is>
      </c>
      <c r="M72" t="inlineStr">
        <is>
          <t>systém zaručující, aby
závazky banky nebo jiné depozitní instituce vůči vkladatelům byly vyrovnány i v
případě úpadku této banky nebo instituce</t>
        </is>
      </c>
      <c r="N72" s="2" t="inlineStr">
        <is>
          <t>indskudsforsikring|
indskudsgaranti|
indskydergaranti</t>
        </is>
      </c>
      <c r="O72" s="2" t="inlineStr">
        <is>
          <t>3|
3|
3</t>
        </is>
      </c>
      <c r="P72" s="2" t="inlineStr">
        <is>
          <t xml:space="preserve">|
|
</t>
        </is>
      </c>
      <c r="Q72" t="inlineStr">
        <is>
          <t>ordning, der garanterer, at en indskyders gæld hos en bank eller en anden depotinstitution bliver indfriet i tilfælde af konkurs</t>
        </is>
      </c>
      <c r="R72" s="2" t="inlineStr">
        <is>
          <t>Einlagensicherung|
Einlagenversicherung|
Einlagenschutz</t>
        </is>
      </c>
      <c r="S72" s="2" t="inlineStr">
        <is>
          <t>3|
3|
2</t>
        </is>
      </c>
      <c r="T72" s="2" t="inlineStr">
        <is>
          <t xml:space="preserve">|
|
</t>
        </is>
      </c>
      <c r="U72" t="inlineStr">
        <is>
          <t>versicherungsmäßiger Schutz von Bankeinlagen gegen Verluste aus dem Zusammenbruch einer Bank; Ziel dieses Einlagenschutzes ist es, die Finanzstabilität zu erhalten und die Wirtschaftspläne von privaten Haushalten, Unternehmen und öffentlichen Institutionen zu sichern</t>
        </is>
      </c>
      <c r="V72" s="2" t="inlineStr">
        <is>
          <t>ασφάλιση καταθέσεων</t>
        </is>
      </c>
      <c r="W72" s="2" t="inlineStr">
        <is>
          <t>3</t>
        </is>
      </c>
      <c r="X72" s="2" t="inlineStr">
        <is>
          <t/>
        </is>
      </c>
      <c r="Y72" t="inlineStr">
        <is>
          <t/>
        </is>
      </c>
      <c r="Z72" s="2" t="inlineStr">
        <is>
          <t>deposit insurance|
deposit guarantee|
deposit protection</t>
        </is>
      </c>
      <c r="AA72" s="2" t="inlineStr">
        <is>
          <t>3|
3|
3</t>
        </is>
      </c>
      <c r="AB72" s="2" t="inlineStr">
        <is>
          <t xml:space="preserve">|
|
</t>
        </is>
      </c>
      <c r="AC72" t="inlineStr">
        <is>
          <t>scheme guaranteeing that a depositor’s debt with a bank or other depository institution will be honoured in the event of bankruptcy</t>
        </is>
      </c>
      <c r="AD72" s="2" t="inlineStr">
        <is>
          <t>seguro de depósitos|
garantía de depósitos</t>
        </is>
      </c>
      <c r="AE72" s="2" t="inlineStr">
        <is>
          <t>3|
3</t>
        </is>
      </c>
      <c r="AF72" s="2" t="inlineStr">
        <is>
          <t xml:space="preserve">|
</t>
        </is>
      </c>
      <c r="AG72" t="inlineStr">
        <is>
          <t>Sistema de carácter público, privado o mixto, destinado a:&lt;div&gt;- proteger a los pequeños inversores del riesgo de perder la totalidad de sus depósitos en caso de insolvencia de una entidad de crédito,&lt;/div&gt;&lt;div&gt;- mejorar la estabilidad del sistema financiero,&lt;/div&gt;&lt;div&gt;- crear un marco que incentive un comportamiento adecuado por parte de las entidades financieras, más orientado hacia la gestión de sus niveles de solvencia&lt;br&gt;&lt;/div&gt;&lt;div&gt;- resolver crisis en caso de inestabilidad del sistema financiero.&lt;/div&gt;</t>
        </is>
      </c>
      <c r="AH72" s="2" t="inlineStr">
        <is>
          <t>hoiusekindlustus</t>
        </is>
      </c>
      <c r="AI72" s="2" t="inlineStr">
        <is>
          <t>2</t>
        </is>
      </c>
      <c r="AJ72" s="2" t="inlineStr">
        <is>
          <t/>
        </is>
      </c>
      <c r="AK72" t="inlineStr">
        <is>
          <t/>
        </is>
      </c>
      <c r="AL72" s="2" t="inlineStr">
        <is>
          <t>talletussuoja|
talletustakuu</t>
        </is>
      </c>
      <c r="AM72" s="2" t="inlineStr">
        <is>
          <t>3|
3</t>
        </is>
      </c>
      <c r="AN72" s="2" t="inlineStr">
        <is>
          <t xml:space="preserve">|
</t>
        </is>
      </c>
      <c r="AO72" t="inlineStr">
        <is>
          <t>järjestely, jolla turvataan tallettajien tilillä olevat varat tilanteessa, jossa talletuspankki menettää maksukykynsä</t>
        </is>
      </c>
      <c r="AP72" s="2" t="inlineStr">
        <is>
          <t>assurance des dépôts|
garantie des dépôts|
protection des dépôts</t>
        </is>
      </c>
      <c r="AQ72" s="2" t="inlineStr">
        <is>
          <t>3|
3|
3</t>
        </is>
      </c>
      <c r="AR72" s="2" t="inlineStr">
        <is>
          <t xml:space="preserve">|
|
</t>
        </is>
      </c>
      <c r="AS72" t="inlineStr">
        <is>
          <t>système
visant à protéger les déposants contre la perte de leur dépôt en cas d'insolvabilité
d'une institution financière ou d'un organisme de dépôt</t>
        </is>
      </c>
      <c r="AT72" s="2" t="inlineStr">
        <is>
          <t>árachas taiscí</t>
        </is>
      </c>
      <c r="AU72" s="2" t="inlineStr">
        <is>
          <t>3</t>
        </is>
      </c>
      <c r="AV72" s="2" t="inlineStr">
        <is>
          <t/>
        </is>
      </c>
      <c r="AW72" t="inlineStr">
        <is>
          <t/>
        </is>
      </c>
      <c r="AX72" s="2" t="inlineStr">
        <is>
          <t>osiguranje depozita</t>
        </is>
      </c>
      <c r="AY72" s="2" t="inlineStr">
        <is>
          <t>3</t>
        </is>
      </c>
      <c r="AZ72" s="2" t="inlineStr">
        <is>
          <t/>
        </is>
      </c>
      <c r="BA72" t="inlineStr">
        <is>
          <t/>
        </is>
      </c>
      <c r="BB72" s="2" t="inlineStr">
        <is>
          <t>betétbiztosítás</t>
        </is>
      </c>
      <c r="BC72" s="2" t="inlineStr">
        <is>
          <t>3</t>
        </is>
      </c>
      <c r="BD72" s="2" t="inlineStr">
        <is>
          <t/>
        </is>
      </c>
      <c r="BE72" t="inlineStr">
        <is>
          <t>olyan rendszer, amely a hitelintézet fizetésképtelensége esetén kártalanítást fizet a névre szóló betétek után</t>
        </is>
      </c>
      <c r="BF72" s="2" t="inlineStr">
        <is>
          <t>assicurazione dei depositi|
garanzia dei depositi</t>
        </is>
      </c>
      <c r="BG72" s="2" t="inlineStr">
        <is>
          <t>3|
3</t>
        </is>
      </c>
      <c r="BH72" s="2" t="inlineStr">
        <is>
          <t xml:space="preserve">|
</t>
        </is>
      </c>
      <c r="BI72" t="inlineStr">
        <is>
          <t>importante forma di garanzia costituita dalle banche (di solito per legge) a favore dei depositanti contro il rischio di insolvenza della banca depositaria</t>
        </is>
      </c>
      <c r="BJ72" s="2" t="inlineStr">
        <is>
          <t>indėlių draudimas</t>
        </is>
      </c>
      <c r="BK72" s="2" t="inlineStr">
        <is>
          <t>3</t>
        </is>
      </c>
      <c r="BL72" s="2" t="inlineStr">
        <is>
          <t/>
        </is>
      </c>
      <c r="BM72" t="inlineStr">
        <is>
          <t>sistema, pagal kurią užtikrinama, kad bankroto atveju bus atsiskaityta už banko skolą depozitoriui</t>
        </is>
      </c>
      <c r="BN72" s="2" t="inlineStr">
        <is>
          <t>noguldījumu apdrošināšana</t>
        </is>
      </c>
      <c r="BO72" s="2" t="inlineStr">
        <is>
          <t>3</t>
        </is>
      </c>
      <c r="BP72" s="2" t="inlineStr">
        <is>
          <t/>
        </is>
      </c>
      <c r="BQ72" t="inlineStr">
        <is>
          <t>sistēma, ar ko noguldījumi līdz konkrētai summai tiek garantēti bankas maksātnespējas gadījumā</t>
        </is>
      </c>
      <c r="BR72" s="2" t="inlineStr">
        <is>
          <t>assigurazzjoni ta' depożitu</t>
        </is>
      </c>
      <c r="BS72" s="2" t="inlineStr">
        <is>
          <t>3</t>
        </is>
      </c>
      <c r="BT72" s="2" t="inlineStr">
        <is>
          <t/>
        </is>
      </c>
      <c r="BU72" t="inlineStr">
        <is>
          <t>skema li tiggarantixxi li d-dejn tad-depożitant ma’ bank jew istituzzjoni depożitorja oħra jiġi onorat fl-eventwalità ta’ falliment</t>
        </is>
      </c>
      <c r="BV72" s="2" t="inlineStr">
        <is>
          <t>depositoverzekering</t>
        </is>
      </c>
      <c r="BW72" s="2" t="inlineStr">
        <is>
          <t>3</t>
        </is>
      </c>
      <c r="BX72" s="2" t="inlineStr">
        <is>
          <t/>
        </is>
      </c>
      <c r="BY72" t="inlineStr">
        <is>
          <t>[algemeen] regeling ter bescherming van deposanten tegen de gevolgen van het falen van banken of andere deposito-instellingen
&lt;br&gt;[in EU-verband] stelsel dat ter voltooiing van de bankenunie &lt;a href="/entry/result/3544187/all" id="ENTRY_TO_ENTRY_CONVERTER" target="_blank"&gt;IATE:3544187&lt;/a&gt; (derde pijler, naast bankentoezicht &lt;a href="/entry/result/1104193/all" id="ENTRY_TO_ENTRY_CONVERTER" target="_blank"&gt;IATE:1104193&lt;/a&gt; en bankafwikkeling &lt;a href="/entry/result/3510811/all" id="ENTRY_TO_ENTRY_CONVERTER" target="_blank"&gt;IATE:3510811&lt;/a&gt; ) zou worden ingevoerd om de kwetsbaarheid van deposanten te verminderen en de link tussen banken en staten &lt;a href="/entry/result/3563957/all" id="ENTRY_TO_ENTRY_CONVERTER" target="_blank"&gt;IATE:3563957&lt;/a&gt; te doorbreken.</t>
        </is>
      </c>
      <c r="BZ72" s="2" t="inlineStr">
        <is>
          <t>gwarantowanie depozytów</t>
        </is>
      </c>
      <c r="CA72" s="2" t="inlineStr">
        <is>
          <t>2</t>
        </is>
      </c>
      <c r="CB72" s="2" t="inlineStr">
        <is>
          <t/>
        </is>
      </c>
      <c r="CC72" t="inlineStr">
        <is>
          <t>system mający zagwarantować, że w przypadku bankructwa banku lub innej &lt;a href="https://iate.europa.eu/entry/slideshow/1615559692562/127516/pl" target="_blank"&gt;instytucji depozytowej&lt;/a&gt; będzie honorowany ich dług wobec &lt;a href="https://iate.europa.eu/entry/slideshow/1615559754783/856665/pl" target="_blank"&gt;deponenta&lt;/a&gt;</t>
        </is>
      </c>
      <c r="CD72" s="2" t="inlineStr">
        <is>
          <t>seguro de depósitos</t>
        </is>
      </c>
      <c r="CE72" s="2" t="inlineStr">
        <is>
          <t>3</t>
        </is>
      </c>
      <c r="CF72" s="2" t="inlineStr">
        <is>
          <t/>
        </is>
      </c>
      <c r="CG72" t="inlineStr">
        <is>
          <t>Proteção proporcionada aos depositantes, geralmente por mecanismos públicos, contra o risco de perdas decorrentes da falência de instituições de crédito.</t>
        </is>
      </c>
      <c r="CH72" s="2" t="inlineStr">
        <is>
          <t>asigurare a depozitelor</t>
        </is>
      </c>
      <c r="CI72" s="2" t="inlineStr">
        <is>
          <t>2</t>
        </is>
      </c>
      <c r="CJ72" s="2" t="inlineStr">
        <is>
          <t/>
        </is>
      </c>
      <c r="CK72" t="inlineStr">
        <is>
          <t>sistem care prevede protejarea deponenților în
cazul în care instituția de credit intră în dificultate</t>
        </is>
      </c>
      <c r="CL72" s="2" t="inlineStr">
        <is>
          <t>ochrana vkladov</t>
        </is>
      </c>
      <c r="CM72" s="2" t="inlineStr">
        <is>
          <t>3</t>
        </is>
      </c>
      <c r="CN72" s="2" t="inlineStr">
        <is>
          <t/>
        </is>
      </c>
      <c r="CO72" t="inlineStr">
        <is>
          <t>zábezpeka, ktorú vkladateľom poskytuje štát prostredníctvom účelového subjektu, ktorý v prípade zlyhania banky vypláca náhradu vkladov do stanovenej výšky</t>
        </is>
      </c>
      <c r="CP72" s="2" t="inlineStr">
        <is>
          <t>jamstvo za vloge|
zavarovanje depozitov</t>
        </is>
      </c>
      <c r="CQ72" s="2" t="inlineStr">
        <is>
          <t>3|
2</t>
        </is>
      </c>
      <c r="CR72" s="2" t="inlineStr">
        <is>
          <t xml:space="preserve">preferred|
</t>
        </is>
      </c>
      <c r="CS72" t="inlineStr">
        <is>
          <t/>
        </is>
      </c>
      <c r="CT72" s="2" t="inlineStr">
        <is>
          <t>insättningsgaranti</t>
        </is>
      </c>
      <c r="CU72" s="2" t="inlineStr">
        <is>
          <t>3</t>
        </is>
      </c>
      <c r="CV72" s="2" t="inlineStr">
        <is>
          <t/>
        </is>
      </c>
      <c r="CW72" t="inlineStr">
        <is>
          <t>system som innebär att sparare får ersättning av staten om den bank eller det institut där de har satt in sina pengar går i konkurs</t>
        </is>
      </c>
    </row>
    <row r="73">
      <c r="A73" s="1" t="str">
        <f>HYPERLINK("https://iate.europa.eu/entry/result/3599469/all", "3599469")</f>
        <v>3599469</v>
      </c>
      <c r="B73" t="inlineStr">
        <is>
          <t>FINANCE</t>
        </is>
      </c>
      <c r="C73" t="inlineStr">
        <is>
          <t>FINANCE</t>
        </is>
      </c>
      <c r="D73" t="inlineStr">
        <is>
          <t>yes</t>
        </is>
      </c>
      <c r="E73" t="inlineStr">
        <is>
          <t/>
        </is>
      </c>
      <c r="F73" s="2" t="inlineStr">
        <is>
          <t>уредба за управление на банкови кризи и за застраховане на депозитите</t>
        </is>
      </c>
      <c r="G73" s="2" t="inlineStr">
        <is>
          <t>3</t>
        </is>
      </c>
      <c r="H73" s="2" t="inlineStr">
        <is>
          <t/>
        </is>
      </c>
      <c r="I73" t="inlineStr">
        <is>
          <t>уредба в еврозоната, чиято цел е да се гарантира финансовата стабилност, да се ограничи използването на парите на данъкоплатците, да се насърчи конкуренцията и да се защитят правата на вложителите</t>
        </is>
      </c>
      <c r="J73" s="2" t="inlineStr">
        <is>
          <t>rámec pro krizové řízení a pojištění vkladů</t>
        </is>
      </c>
      <c r="K73" s="2" t="inlineStr">
        <is>
          <t>2</t>
        </is>
      </c>
      <c r="L73" s="2" t="inlineStr">
        <is>
          <t/>
        </is>
      </c>
      <c r="M73" t="inlineStr">
        <is>
          <t>rámec vytvořený v eurozóně s cílem posílit finanční stabilitu, omezit nutnost využívání peněz daňových poplatníků, podporovat hospodářskou soutěž a chránit vkladatele</t>
        </is>
      </c>
      <c r="N73" s="2" t="inlineStr">
        <is>
          <t>ramme for krisestyring og indskudsforsikring</t>
        </is>
      </c>
      <c r="O73" s="2" t="inlineStr">
        <is>
          <t>3</t>
        </is>
      </c>
      <c r="P73" s="2" t="inlineStr">
        <is>
          <t/>
        </is>
      </c>
      <c r="Q73" t="inlineStr">
        <is>
          <t>rammeordning i euroområdet, hvis formål er at øge den finansielle stabilitet, begrænse anvendelsen af offentlige midler, fremme konkurrenceevnen og beskytte indskyderne</t>
        </is>
      </c>
      <c r="R73" s="2" t="inlineStr">
        <is>
          <t>Rahmen für das Krisenmanagement im Bankensektor und für die Einlagensicherung</t>
        </is>
      </c>
      <c r="S73" s="2" t="inlineStr">
        <is>
          <t>3</t>
        </is>
      </c>
      <c r="T73" s="2" t="inlineStr">
        <is>
          <t/>
        </is>
      </c>
      <c r="U73" t="inlineStr">
        <is>
          <t>Rahmen im Euro-Währungsgebiet, mit dem die Finanzstabilität verbessert, der Rückgriff auf Steuergelder beschränkt, der Wettbewerb gefördert und Einleger geschützt werden sollen</t>
        </is>
      </c>
      <c r="V73" s="2" t="inlineStr">
        <is>
          <t>πλαίσιο για τη διαχείριση κρίσεων και την ασφάλιση των καταθέσεων</t>
        </is>
      </c>
      <c r="W73" s="2" t="inlineStr">
        <is>
          <t>3</t>
        </is>
      </c>
      <c r="X73" s="2" t="inlineStr">
        <is>
          <t/>
        </is>
      </c>
      <c r="Y73" t="inlineStr">
        <is>
          <t/>
        </is>
      </c>
      <c r="Z73" s="2" t="inlineStr">
        <is>
          <t>crisis management and deposit insurance framework|
CMDI framework|
bank crisis management and deposit insurance framework|
euro area crisis management and deposit insurance framework|
Crisis Management and Deposit Insurance (CMDI) framework|
CMDI</t>
        </is>
      </c>
      <c r="AA73" s="2" t="inlineStr">
        <is>
          <t>3|
3|
3|
3|
1|
1</t>
        </is>
      </c>
      <c r="AB73" s="2" t="inlineStr">
        <is>
          <t xml:space="preserve">|
|
|
|
|
</t>
        </is>
      </c>
      <c r="AC73" t="inlineStr">
        <is>
          <t>framework in the euro area which aims to
enhance financial stability, limit recourse to taxpayer money, promote competition
and protect depositors</t>
        </is>
      </c>
      <c r="AD73" s="2" t="inlineStr">
        <is>
          <t>marco de gestión de crisis bancarias y garantía de depósitos</t>
        </is>
      </c>
      <c r="AE73" s="2" t="inlineStr">
        <is>
          <t>3</t>
        </is>
      </c>
      <c r="AF73" s="2" t="inlineStr">
        <is>
          <t/>
        </is>
      </c>
      <c r="AG73" t="inlineStr">
        <is>
          <t>Marco legislativo en la zona del euro cuyo objetivo es mejorar la estabilidad financiera, fomentar la copetitividad y proteger a los depositantes.</t>
        </is>
      </c>
      <c r="AH73" t="inlineStr">
        <is>
          <t/>
        </is>
      </c>
      <c r="AI73" t="inlineStr">
        <is>
          <t/>
        </is>
      </c>
      <c r="AJ73" t="inlineStr">
        <is>
          <t/>
        </is>
      </c>
      <c r="AK73" t="inlineStr">
        <is>
          <t/>
        </is>
      </c>
      <c r="AL73" s="2" t="inlineStr">
        <is>
          <t>kriisinhallintaa ja talletussuojaa koskeva kehys|
kriisinhallinta- ja talletussuojakehys</t>
        </is>
      </c>
      <c r="AM73" s="2" t="inlineStr">
        <is>
          <t>3|
3</t>
        </is>
      </c>
      <c r="AN73" s="2" t="inlineStr">
        <is>
          <t xml:space="preserve">|
</t>
        </is>
      </c>
      <c r="AO73" t="inlineStr">
        <is>
          <t>euroalueen kehys, jolla pyritään parantamaan rahoitusvakautta, rajoittamaan veronmaksajien rahoihin turvautumista, edistämään kilpailua ja suojaamaan tallettajia</t>
        </is>
      </c>
      <c r="AP73" s="2" t="inlineStr">
        <is>
          <t>cadre pour la gestion des crises bancaires et la garantie des dépôts|
cadre CMDI</t>
        </is>
      </c>
      <c r="AQ73" s="2" t="inlineStr">
        <is>
          <t>3|
3</t>
        </is>
      </c>
      <c r="AR73" s="2" t="inlineStr">
        <is>
          <t xml:space="preserve">|
</t>
        </is>
      </c>
      <c r="AS73" t="inlineStr">
        <is>
          <t/>
        </is>
      </c>
      <c r="AT73" s="2" t="inlineStr">
        <is>
          <t>creat bainistíochta géarchéime banc agus árachais taiscí</t>
        </is>
      </c>
      <c r="AU73" s="2" t="inlineStr">
        <is>
          <t>2</t>
        </is>
      </c>
      <c r="AV73" s="2" t="inlineStr">
        <is>
          <t/>
        </is>
      </c>
      <c r="AW73" t="inlineStr">
        <is>
          <t/>
        </is>
      </c>
      <c r="AX73" s="2" t="inlineStr">
        <is>
          <t>okvir za krizno upravljanje bankovnim sektorom i osiguranje depozita|
okvir za upravljanje krizama i osiguranje depozita</t>
        </is>
      </c>
      <c r="AY73" s="2" t="inlineStr">
        <is>
          <t>3|
3</t>
        </is>
      </c>
      <c r="AZ73" s="2" t="inlineStr">
        <is>
          <t xml:space="preserve">|
</t>
        </is>
      </c>
      <c r="BA73" t="inlineStr">
        <is>
          <t/>
        </is>
      </c>
      <c r="BB73" s="2" t="inlineStr">
        <is>
          <t>válságkezelési és betétbiztosítási keretrendszer|
válságkezelési és betétbiztosítási keret|
banki válságkezelési és betétbiztosítási keretrendszer|
euróövezeti válságkezelési és betétbiztosítási keretrendszer</t>
        </is>
      </c>
      <c r="BC73" s="2" t="inlineStr">
        <is>
          <t>3|
3|
3|
2</t>
        </is>
      </c>
      <c r="BD73" s="2" t="inlineStr">
        <is>
          <t xml:space="preserve">|
|
|
</t>
        </is>
      </c>
      <c r="BE73" t="inlineStr">
        <is>
          <t>az euróövezeten belül működő keretrendszer, amelynek
célja a pénzügyi stabilitás növelése, az adófizetők pénze
felhasználásának korlátozása, a verseny előmozdítása és a betétesek védelme</t>
        </is>
      </c>
      <c r="BF73" s="2" t="inlineStr">
        <is>
          <t>quadro per la gestione delle crisi bancarie e l'assicurazione dei depositi|
quadro CMDI</t>
        </is>
      </c>
      <c r="BG73" s="2" t="inlineStr">
        <is>
          <t>3|
3</t>
        </is>
      </c>
      <c r="BH73" s="2" t="inlineStr">
        <is>
          <t xml:space="preserve">|
</t>
        </is>
      </c>
      <c r="BI73" t="inlineStr">
        <is>
          <t>quadro della zona euro tendente a rafforzare la stabilità finanziaria, limitare il ricorso al denaro dei contribuenti, promuovere la concorrenza e tutelare i depositanti</t>
        </is>
      </c>
      <c r="BJ73" s="2" t="inlineStr">
        <is>
          <t>krizių valdymo ir indėlių draudimo sistema</t>
        </is>
      </c>
      <c r="BK73" s="2" t="inlineStr">
        <is>
          <t>3</t>
        </is>
      </c>
      <c r="BL73" s="2" t="inlineStr">
        <is>
          <t/>
        </is>
      </c>
      <c r="BM73" t="inlineStr">
        <is>
          <t>euro zonos sistema, kuria siekiama sustiprinti finansų stabilumą, mažinti rėmimąsi mokesčių mokėtojų pinigais, skatinti konkurenciją ir apsaugoti indėlininkus</t>
        </is>
      </c>
      <c r="BN73" s="2" t="inlineStr">
        <is>
          <t>krīzes pārvaldības un noguldījumu apdrošināšanas satvars|
banku krīzes pārvaldības un noguldījumu apdrošināšanas satvars</t>
        </is>
      </c>
      <c r="BO73" s="2" t="inlineStr">
        <is>
          <t>3|
3</t>
        </is>
      </c>
      <c r="BP73" s="2" t="inlineStr">
        <is>
          <t xml:space="preserve">|
</t>
        </is>
      </c>
      <c r="BQ73" t="inlineStr">
        <is>
          <t>eurozonas satvars, kura mērķis ir uzlabot finanšu stabilitāti, ierobežot nodokļu maksātāju naudas izmantošanu, veicināt konkurenci un aizsargāt noguldītājus</t>
        </is>
      </c>
      <c r="BR73" s="2" t="inlineStr">
        <is>
          <t>qafas dwar il-ġestjoni tal-kriżijiet bankarji u l-assigurazzjoni ta' depożitu|
qafas CMDI</t>
        </is>
      </c>
      <c r="BS73" s="2" t="inlineStr">
        <is>
          <t>3|
3</t>
        </is>
      </c>
      <c r="BT73" s="2" t="inlineStr">
        <is>
          <t xml:space="preserve">|
</t>
        </is>
      </c>
      <c r="BU73" t="inlineStr">
        <is>
          <t>qafas fiż-żona tal-euro li għandu l-għan li jsaħħaħ l-istabbiltà finanzjarja, jillimta r-rikors għall-flus tal-kontribwenti, jippromwovi l-kompetizzjoni u jipproteġi lid-depożituri</t>
        </is>
      </c>
      <c r="BV73" s="2" t="inlineStr">
        <is>
          <t>kader voor crisisbeheer en depositoverzekering</t>
        </is>
      </c>
      <c r="BW73" s="2" t="inlineStr">
        <is>
          <t>3</t>
        </is>
      </c>
      <c r="BX73" s="2" t="inlineStr">
        <is>
          <t/>
        </is>
      </c>
      <c r="BY73" t="inlineStr">
        <is>
          <t>kader in de eurozone dat erop gericht is de financiële stabiliteit te vergroten, minder belastinggeld te gebruiken, de concurrentie te bevorderen en deposanten te beschermen</t>
        </is>
      </c>
      <c r="BZ73" s="2" t="inlineStr">
        <is>
          <t>ramy zarządzania kryzysowego i gwarantowania depozytów|
ramy CMDI</t>
        </is>
      </c>
      <c r="CA73" s="2" t="inlineStr">
        <is>
          <t>3|
3</t>
        </is>
      </c>
      <c r="CB73" s="2" t="inlineStr">
        <is>
          <t xml:space="preserve">|
</t>
        </is>
      </c>
      <c r="CC73" t="inlineStr">
        <is>
          <t>pakiet aktów prawnych dotyczących strefy euro, którego celem jest zwiększenie stabilności finansowej, ograniczenie ryzyka podatników, promocja konkurencyjności i ochrona deponentów</t>
        </is>
      </c>
      <c r="CD73" s="2" t="inlineStr">
        <is>
          <t>quadro de gestão de crises e seguro de depósitos|
quadro de gestão de crises bancárias e seguro de depósitos</t>
        </is>
      </c>
      <c r="CE73" s="2" t="inlineStr">
        <is>
          <t>3|
3</t>
        </is>
      </c>
      <c r="CF73" s="2" t="inlineStr">
        <is>
          <t xml:space="preserve">|
</t>
        </is>
      </c>
      <c r="CG73" t="inlineStr">
        <is>
          <t>Quadro em vigor na área do euro que estabelece as regras aplicáveis para lidar com os bancos em situação de insolvência assegurando ao mesmo tempo a proteção dos depositantes, a fim de reforçar a estabilidade financeira, limitar o recurso ao dinheiro dos contribuintes e promover a concorrência.</t>
        </is>
      </c>
      <c r="CH73" t="inlineStr">
        <is>
          <t/>
        </is>
      </c>
      <c r="CI73" t="inlineStr">
        <is>
          <t/>
        </is>
      </c>
      <c r="CJ73" t="inlineStr">
        <is>
          <t/>
        </is>
      </c>
      <c r="CK73" t="inlineStr">
        <is>
          <t/>
        </is>
      </c>
      <c r="CL73" s="2" t="inlineStr">
        <is>
          <t>rámec pre krízové riadenie a ochranu vkladov|
rámec krízového riadenia a ochrany vkladov|
rámec pre krízové riadenie bánk a ochranu vkladov|
rámec CMDI</t>
        </is>
      </c>
      <c r="CM73" s="2" t="inlineStr">
        <is>
          <t>3|
3|
3|
3</t>
        </is>
      </c>
      <c r="CN73" s="2" t="inlineStr">
        <is>
          <t xml:space="preserve">|
|
|
</t>
        </is>
      </c>
      <c r="CO73" t="inlineStr">
        <is>
          <t>rámec v eurozóne, ktorého cieľom je zvýšiť finančnú stabilitu, obmedziť používanie peňazí daňových poplatníkov na riešenie problémov finančných inštitúcií, podporiť hospodársku súťaž a chrániť záujmy vkladateľov</t>
        </is>
      </c>
      <c r="CP73" s="2" t="inlineStr">
        <is>
          <t>okvir za krizno upravljanje in jamstva za vloge</t>
        </is>
      </c>
      <c r="CQ73" s="2" t="inlineStr">
        <is>
          <t>3</t>
        </is>
      </c>
      <c r="CR73" s="2" t="inlineStr">
        <is>
          <t>proposed</t>
        </is>
      </c>
      <c r="CS73" t="inlineStr">
        <is>
          <t/>
        </is>
      </c>
      <c r="CT73" s="2" t="inlineStr">
        <is>
          <t>&lt;i&gt;ram för krishantering och insättningsgaranti&lt;/i&gt;</t>
        </is>
      </c>
      <c r="CU73" s="2" t="inlineStr">
        <is>
          <t>3</t>
        </is>
      </c>
      <c r="CV73" s="2" t="inlineStr">
        <is>
          <t/>
        </is>
      </c>
      <c r="CW73" t="inlineStr">
        <is>
          <t/>
        </is>
      </c>
    </row>
    <row r="74">
      <c r="A74" s="1" t="str">
        <f>HYPERLINK("https://iate.europa.eu/entry/result/3548831/all", "3548831")</f>
        <v>3548831</v>
      </c>
      <c r="B74" t="inlineStr">
        <is>
          <t>FINANCE</t>
        </is>
      </c>
      <c r="C74" t="inlineStr">
        <is>
          <t>FINANCE</t>
        </is>
      </c>
      <c r="D74" t="inlineStr">
        <is>
          <t>yes</t>
        </is>
      </c>
      <c r="E74" t="inlineStr">
        <is>
          <t/>
        </is>
      </c>
      <c r="F74" s="2" t="inlineStr">
        <is>
          <t>Директива относно схемите за гарантиране на депозитите|
директива за схемите за гарантиране на депозитите</t>
        </is>
      </c>
      <c r="G74" s="2" t="inlineStr">
        <is>
          <t>3|
3</t>
        </is>
      </c>
      <c r="H74" s="2" t="inlineStr">
        <is>
          <t xml:space="preserve">|
</t>
        </is>
      </c>
      <c r="I74" t="inlineStr">
        <is>
          <t>директива, която има за цел дозграждането на вътрешния пазар в областта на кредитните институции, като им се осигури свобода на установяване и свободно предоставяне на финансови услуги и едновременно с това се увеличи стабилността на банковата система и защитата на вложителите</t>
        </is>
      </c>
      <c r="J74" s="2" t="inlineStr">
        <is>
          <t>směrnice o systémech pojištění vkladů</t>
        </is>
      </c>
      <c r="K74" s="2" t="inlineStr">
        <is>
          <t>3</t>
        </is>
      </c>
      <c r="L74" s="2" t="inlineStr">
        <is>
          <t/>
        </is>
      </c>
      <c r="M74" t="inlineStr">
        <is>
          <t/>
        </is>
      </c>
      <c r="N74" s="2" t="inlineStr">
        <is>
          <t>direktiv om indskudsgarantiordninger|
indskudsgarantiordningsdirektiv</t>
        </is>
      </c>
      <c r="O74" s="2" t="inlineStr">
        <is>
          <t>4|
4</t>
        </is>
      </c>
      <c r="P74" s="2" t="inlineStr">
        <is>
          <t xml:space="preserve">|
</t>
        </is>
      </c>
      <c r="Q74" t="inlineStr">
        <is>
          <t/>
        </is>
      </c>
      <c r="R74" s="2" t="inlineStr">
        <is>
          <t>Richtlinie über Einlagensicherungssysteme</t>
        </is>
      </c>
      <c r="S74" s="2" t="inlineStr">
        <is>
          <t>3</t>
        </is>
      </c>
      <c r="T74" s="2" t="inlineStr">
        <is>
          <t/>
        </is>
      </c>
      <c r="U74" t="inlineStr">
        <is>
          <t>Richtlinie zur Verwirklichung des Binnenmarktes für Kreditinstitute, indem die Niederlassungsfreiheit und der freie Dienstleistungsverkehr im Finanzdienstleistungssektor gewährleistet und gleichzeitig die Stabilität des Bankensystems und der Schutz der Einleger erhöht wird</t>
        </is>
      </c>
      <c r="V74" s="2" t="inlineStr">
        <is>
          <t>οδηγία για το σύστημα εγγύησης των καταθέσεων</t>
        </is>
      </c>
      <c r="W74" s="2" t="inlineStr">
        <is>
          <t>3</t>
        </is>
      </c>
      <c r="X74" s="2" t="inlineStr">
        <is>
          <t/>
        </is>
      </c>
      <c r="Y74" t="inlineStr">
        <is>
          <t/>
        </is>
      </c>
      <c r="Z74" s="2" t="inlineStr">
        <is>
          <t>Directive on Deposit Guarantee Schemes|
Deposit Guarantee Scheme Directive|
DGSD|
proposal for a Directive on Deposit Guarantee Schemes|
DGS Directive</t>
        </is>
      </c>
      <c r="AA74" s="2" t="inlineStr">
        <is>
          <t>3|
3|
3|
1|
1</t>
        </is>
      </c>
      <c r="AB74" s="2" t="inlineStr">
        <is>
          <t xml:space="preserve">|
|
|
|
</t>
        </is>
      </c>
      <c r="AC74" t="inlineStr">
        <is>
          <t>directive aimed at completing the internal market in the field of credit institutions, by securing the latter's freedom of establishment and freedom to provide financial services, while increasing the stability of the banking system and protection for depositors</t>
        </is>
      </c>
      <c r="AD74" s="2" t="inlineStr">
        <is>
          <t>Directiva relativa a los sistemas de garantía de depósitos</t>
        </is>
      </c>
      <c r="AE74" s="2" t="inlineStr">
        <is>
          <t>3</t>
        </is>
      </c>
      <c r="AF74" s="2" t="inlineStr">
        <is>
          <t/>
        </is>
      </c>
      <c r="AG74" t="inlineStr">
        <is>
          <t>Directiva cuyos objetivos son en particular completar el mercado interior en el ámbito de las entidades financieras y prevenir pánicos bancarios.</t>
        </is>
      </c>
      <c r="AH74" s="2" t="inlineStr">
        <is>
          <t>hoiuste tagamise skeemi direktiiv</t>
        </is>
      </c>
      <c r="AI74" s="2" t="inlineStr">
        <is>
          <t>3</t>
        </is>
      </c>
      <c r="AJ74" s="2" t="inlineStr">
        <is>
          <t/>
        </is>
      </c>
      <c r="AK74" t="inlineStr">
        <is>
          <t/>
        </is>
      </c>
      <c r="AL74" s="2" t="inlineStr">
        <is>
          <t>direktiivi talletusten vakuusjärjestelmistä|
talletussuojajärjestelmädirektiivi|
talletussuojadirektiivi</t>
        </is>
      </c>
      <c r="AM74" s="2" t="inlineStr">
        <is>
          <t>3|
3|
3</t>
        </is>
      </c>
      <c r="AN74" s="2" t="inlineStr">
        <is>
          <t xml:space="preserve">|
|
</t>
        </is>
      </c>
      <c r="AO74" t="inlineStr">
        <is>
          <t/>
        </is>
      </c>
      <c r="AP74" s="2" t="inlineStr">
        <is>
          <t>directive relative aux systèmes de garantie des dépôts|
DGSD|
directive DGSD</t>
        </is>
      </c>
      <c r="AQ74" s="2" t="inlineStr">
        <is>
          <t>3|
3|
3</t>
        </is>
      </c>
      <c r="AR74" s="2" t="inlineStr">
        <is>
          <t xml:space="preserve">|
|
</t>
        </is>
      </c>
      <c r="AS74" t="inlineStr">
        <is>
          <t>directive qui vise à permettre l’achèvement du marché intérieur du point de vue tant de la liberté d’établissement que de la libre prestation des services financiers dans le domaine des établissements de crédit, et qui renforce parallèlement la stabilité du système bancaire et la protection des déposants</t>
        </is>
      </c>
      <c r="AT74" s="2" t="inlineStr">
        <is>
          <t>an Treoir maidir le Scéimeanna Ráthaithe Taiscí</t>
        </is>
      </c>
      <c r="AU74" s="2" t="inlineStr">
        <is>
          <t>3</t>
        </is>
      </c>
      <c r="AV74" s="2" t="inlineStr">
        <is>
          <t/>
        </is>
      </c>
      <c r="AW74" t="inlineStr">
        <is>
          <t/>
        </is>
      </c>
      <c r="AX74" s="2" t="inlineStr">
        <is>
          <t>Direktiva o sustavima osiguranja depozita</t>
        </is>
      </c>
      <c r="AY74" s="2" t="inlineStr">
        <is>
          <t>3</t>
        </is>
      </c>
      <c r="AZ74" s="2" t="inlineStr">
        <is>
          <t/>
        </is>
      </c>
      <c r="BA74" t="inlineStr">
        <is>
          <t>direktiva koja za cilj ima ostvarenje unutarnjeg tržišta na području kreditnih institucija osiguravajući im slobodu poslovnog nastana i slobodu pružanja financijskih usluga istovremeno jačajući stabilnost bankovnog sustava i zaštitu za deponente.</t>
        </is>
      </c>
      <c r="BB74" s="2" t="inlineStr">
        <is>
          <t>a betétbiztosítási rendszerekről szóló irányelv</t>
        </is>
      </c>
      <c r="BC74" s="2" t="inlineStr">
        <is>
          <t>3</t>
        </is>
      </c>
      <c r="BD74" s="2" t="inlineStr">
        <is>
          <t/>
        </is>
      </c>
      <c r="BE74" t="inlineStr">
        <is>
          <t>A belső piacnak a hitelintézeti tevékenység területén való megvalósítását célzó irányelv, amely e célt azáltal hivatott elérni, hogy biztosítja a letelepedésnek és a pénzügyi szolgáltatások nyújtásának szabadságát, miközben fokozza a bankrendszer stabilitását és a betétesek védelmét.</t>
        </is>
      </c>
      <c r="BF74" s="2" t="inlineStr">
        <is>
          <t>direttiva relativa ai sistemi di garanzia dei depositi|
direttiva SGD|
direttiva DGS</t>
        </is>
      </c>
      <c r="BG74" s="2" t="inlineStr">
        <is>
          <t>3|
3|
2</t>
        </is>
      </c>
      <c r="BH74" s="2" t="inlineStr">
        <is>
          <t xml:space="preserve">|
|
</t>
        </is>
      </c>
      <c r="BI74" t="inlineStr">
        <is>
          <t>direttiva che disciplina il funzionamento dei sistemi di garanzia dei depositi e che si applica a tutti i sistemi di garanzia dei depositi istituiti per legge o contratto e ai sistemi di tutela istituzionale riconosciuti come sistemi di garanzia dei depositi</t>
        </is>
      </c>
      <c r="BJ74" s="2" t="inlineStr">
        <is>
          <t>Direktyva dėl indėlių garantijų sistemų</t>
        </is>
      </c>
      <c r="BK74" s="2" t="inlineStr">
        <is>
          <t>3</t>
        </is>
      </c>
      <c r="BL74" s="2" t="inlineStr">
        <is>
          <t/>
        </is>
      </c>
      <c r="BM74" t="inlineStr">
        <is>
          <t/>
        </is>
      </c>
      <c r="BN74" s="2" t="inlineStr">
        <is>
          <t>Direktīva par noguldījumu garantiju sistēmām|
Noguldījumu garantiju sistēmu direktīva</t>
        </is>
      </c>
      <c r="BO74" s="2" t="inlineStr">
        <is>
          <t>3|
2</t>
        </is>
      </c>
      <c r="BP74" s="2" t="inlineStr">
        <is>
          <t xml:space="preserve">|
</t>
        </is>
      </c>
      <c r="BQ74" t="inlineStr">
        <is>
          <t/>
        </is>
      </c>
      <c r="BR74" s="2" t="inlineStr">
        <is>
          <t>Direttiva dwar Skemi ta' Garanzija tad-Depożiti</t>
        </is>
      </c>
      <c r="BS74" s="2" t="inlineStr">
        <is>
          <t>3</t>
        </is>
      </c>
      <c r="BT74" s="2" t="inlineStr">
        <is>
          <t/>
        </is>
      </c>
      <c r="BU74" t="inlineStr">
        <is>
          <t>direttiva bil-għan tal-ikkompletar tas-suq intern fil-qasam tal-istituzzjonijiet ta' kreditu, billi tkun garantita l-libertà tal-istabbiliment ta' dawn tal-aħħar u l-libertà li jipprovdu servizzi finanzjarji, waqt li tiżdied l-istabbiltà tas-sistema bankarja u l-protezzjoni għad-depożituri</t>
        </is>
      </c>
      <c r="BV74" s="2" t="inlineStr">
        <is>
          <t>richtlijn depositogarantiestelsels|
Richtlijn 2014/49/EU van het Europees Parlement en de Raad inzake de depositogarantiestelsels</t>
        </is>
      </c>
      <c r="BW74" s="2" t="inlineStr">
        <is>
          <t>3|
3</t>
        </is>
      </c>
      <c r="BX74" s="2" t="inlineStr">
        <is>
          <t xml:space="preserve">|
</t>
        </is>
      </c>
      <c r="BY74" t="inlineStr">
        <is>
          <t/>
        </is>
      </c>
      <c r="BZ74" s="2" t="inlineStr">
        <is>
          <t>dyrektywa w sprawie systemów gwarancji depozytów</t>
        </is>
      </c>
      <c r="CA74" s="2" t="inlineStr">
        <is>
          <t>3</t>
        </is>
      </c>
      <c r="CB74" s="2" t="inlineStr">
        <is>
          <t/>
        </is>
      </c>
      <c r="CC74" t="inlineStr">
        <is>
          <t/>
        </is>
      </c>
      <c r="CD74" s="2" t="inlineStr">
        <is>
          <t>Diretiva relativa aos Sistemas de Garantia de Depósitos|
Diretiva Sistemas de Garantia de Depósitos|
DSGD</t>
        </is>
      </c>
      <c r="CE74" s="2" t="inlineStr">
        <is>
          <t>3|
3|
3</t>
        </is>
      </c>
      <c r="CF74" s="2" t="inlineStr">
        <is>
          <t xml:space="preserve">|
|
</t>
        </is>
      </c>
      <c r="CG74" t="inlineStr">
        <is>
          <t>Diretiva que estabelece regras e procedimentos relativos ao estabelecimento e ao funcionamento dos &lt;a href="https://iate.europa.eu/entry/result/874803/pt" target="_blank"&gt;Sistemas de Garantia de Depósitos (SGD)&lt;/a&gt; na União Europeia, com vista a proteger os depositantes de todas as instituições de crédito, bem como a salvaguardar a estabilidade do sistema bancário da UE no seu conjunto.</t>
        </is>
      </c>
      <c r="CH74" s="2" t="inlineStr">
        <is>
          <t>Directiva privind schemele de garantare a depozitelor</t>
        </is>
      </c>
      <c r="CI74" s="2" t="inlineStr">
        <is>
          <t>3</t>
        </is>
      </c>
      <c r="CJ74" s="2" t="inlineStr">
        <is>
          <t/>
        </is>
      </c>
      <c r="CK74" t="inlineStr">
        <is>
          <t/>
        </is>
      </c>
      <c r="CL74" s="2" t="inlineStr">
        <is>
          <t>smernica o systémoch ochrany vkladov</t>
        </is>
      </c>
      <c r="CM74" s="2" t="inlineStr">
        <is>
          <t>3</t>
        </is>
      </c>
      <c r="CN74" s="2" t="inlineStr">
        <is>
          <t/>
        </is>
      </c>
      <c r="CO74" t="inlineStr">
        <is>
          <t>smernica z roku 2014, ktorá predstavuje základný nástroj na vytvorenie vnútorného trhu v oblasti úverových inštitúcií z hľadiska slobody usadiť sa, ako aj slobody poskytovať finančné služby, pričom sa ňou zvyšuje stabilita bankového systému a ochrana vkladateľov</t>
        </is>
      </c>
      <c r="CP74" s="2" t="inlineStr">
        <is>
          <t>direktiva o sistemih jamstva za vloge</t>
        </is>
      </c>
      <c r="CQ74" s="2" t="inlineStr">
        <is>
          <t>3</t>
        </is>
      </c>
      <c r="CR74" s="2" t="inlineStr">
        <is>
          <t/>
        </is>
      </c>
      <c r="CS74" t="inlineStr">
        <is>
          <t/>
        </is>
      </c>
      <c r="CT74" s="2" t="inlineStr">
        <is>
          <t>direktivet om insättningsgarantisystem</t>
        </is>
      </c>
      <c r="CU74" s="2" t="inlineStr">
        <is>
          <t>3</t>
        </is>
      </c>
      <c r="CV74" s="2" t="inlineStr">
        <is>
          <t/>
        </is>
      </c>
      <c r="CW74" t="inlineStr">
        <is>
          <t/>
        </is>
      </c>
    </row>
    <row r="75">
      <c r="A75" s="1" t="str">
        <f>HYPERLINK("https://iate.europa.eu/entry/result/381054/all", "381054")</f>
        <v>381054</v>
      </c>
      <c r="B75" t="inlineStr">
        <is>
          <t>LAW;FINANCE</t>
        </is>
      </c>
      <c r="C75" t="inlineStr">
        <is>
          <t>LAW|criminal law;FINANCE</t>
        </is>
      </c>
      <c r="D75" t="inlineStr">
        <is>
          <t>yes</t>
        </is>
      </c>
      <c r="E75" t="inlineStr">
        <is>
          <t/>
        </is>
      </c>
      <c r="F75" s="2" t="inlineStr">
        <is>
          <t>борба срещу изпирането на пари|
мерки срещу изпирането на пари</t>
        </is>
      </c>
      <c r="G75" s="2" t="inlineStr">
        <is>
          <t>3|
3</t>
        </is>
      </c>
      <c r="H75" s="2" t="inlineStr">
        <is>
          <t xml:space="preserve">|
</t>
        </is>
      </c>
      <c r="I75" t="inlineStr">
        <is>
          <t/>
        </is>
      </c>
      <c r="J75" s="2" t="inlineStr">
        <is>
          <t>boj proti praní peněz|
AML</t>
        </is>
      </c>
      <c r="K75" s="2" t="inlineStr">
        <is>
          <t>3|
3</t>
        </is>
      </c>
      <c r="L75" s="2" t="inlineStr">
        <is>
          <t xml:space="preserve">|
</t>
        </is>
      </c>
      <c r="M75" t="inlineStr">
        <is>
          <t>prevence a odhalování nelegálních zdrojů příjmů získaných trestnou činností a zabránění jejich legalizaci</t>
        </is>
      </c>
      <c r="N75" s="2" t="inlineStr">
        <is>
          <t>bekæmpelse af hvidvask af penge|
bekæmpelse af hvidvaskning af penge|
AML</t>
        </is>
      </c>
      <c r="O75" s="2" t="inlineStr">
        <is>
          <t>3|
3|
3</t>
        </is>
      </c>
      <c r="P75" s="2" t="inlineStr">
        <is>
          <t xml:space="preserve">preferred|
|
</t>
        </is>
      </c>
      <c r="Q75" t="inlineStr">
        <is>
          <t>handling til at forhindre, afsløre og bekæmpe sløring af oprindelsen af et økonomisk udbytte opnået ved en strafbar lovovertrædelse</t>
        </is>
      </c>
      <c r="R75" s="2" t="inlineStr">
        <is>
          <t>Bekämpfung der Geldwäsche|
AML</t>
        </is>
      </c>
      <c r="S75" s="2" t="inlineStr">
        <is>
          <t>3|
3</t>
        </is>
      </c>
      <c r="T75" s="2" t="inlineStr">
        <is>
          <t xml:space="preserve">|
</t>
        </is>
      </c>
      <c r="U75" t="inlineStr">
        <is>
          <t>Bekämpfung der Einschleusung von illegal erwirtschafteten Geldern in den legalen Finanz- und Wirtschaftskreislauf</t>
        </is>
      </c>
      <c r="V75" s="2" t="inlineStr">
        <is>
          <t>καταπολέμηση της νομιμοποίησης εσόδων από εγκληματικές δραστηριότητες|
καταπολέμηση της νομιμοποίησης εσόδων από παράνομες δραστηριότητες</t>
        </is>
      </c>
      <c r="W75" s="2" t="inlineStr">
        <is>
          <t>3|
3</t>
        </is>
      </c>
      <c r="X75" s="2" t="inlineStr">
        <is>
          <t xml:space="preserve">preferred|
</t>
        </is>
      </c>
      <c r="Y75" t="inlineStr">
        <is>
          <t/>
        </is>
      </c>
      <c r="Z75" s="2" t="inlineStr">
        <is>
          <t>anti money laundering|
anti-money laundering|
AML|
anti-money-laundering</t>
        </is>
      </c>
      <c r="AA75" s="2" t="inlineStr">
        <is>
          <t>3|
3|
3|
1</t>
        </is>
      </c>
      <c r="AB75" s="2" t="inlineStr">
        <is>
          <t xml:space="preserve">preferred|
admitted|
|
</t>
        </is>
      </c>
      <c r="AC75" t="inlineStr">
        <is>
          <t>action to prevent, detect and combat the concealment of the illicit source of assets obtained or generated by criminal activity</t>
        </is>
      </c>
      <c r="AD75" s="2" t="inlineStr">
        <is>
          <t>lucha contra el blanqueo de capitales|
LBC|
prevención del blanqueo de capitales|
PBC</t>
        </is>
      </c>
      <c r="AE75" s="2" t="inlineStr">
        <is>
          <t>3|
3|
3|
3</t>
        </is>
      </c>
      <c r="AF75" s="2" t="inlineStr">
        <is>
          <t xml:space="preserve">|
|
|
</t>
        </is>
      </c>
      <c r="AG75" t="inlineStr">
        <is>
          <t/>
        </is>
      </c>
      <c r="AH75" s="2" t="inlineStr">
        <is>
          <t>rahapesuvastased meetmed|
rahapesuvastane tegevus|
rahapesuvastane võitlus</t>
        </is>
      </c>
      <c r="AI75" s="2" t="inlineStr">
        <is>
          <t>2|
3|
3</t>
        </is>
      </c>
      <c r="AJ75" s="2" t="inlineStr">
        <is>
          <t xml:space="preserve">|
|
</t>
        </is>
      </c>
      <c r="AK75" t="inlineStr">
        <is>
          <t/>
        </is>
      </c>
      <c r="AL75" s="2" t="inlineStr">
        <is>
          <t>rahanpesun torjunta</t>
        </is>
      </c>
      <c r="AM75" s="2" t="inlineStr">
        <is>
          <t>3</t>
        </is>
      </c>
      <c r="AN75" s="2" t="inlineStr">
        <is>
          <t/>
        </is>
      </c>
      <c r="AO75" t="inlineStr">
        <is>
          <t/>
        </is>
      </c>
      <c r="AP75" s="2" t="inlineStr">
        <is>
          <t>lutte contre le blanchiment des capitaux|
LBC</t>
        </is>
      </c>
      <c r="AQ75" s="2" t="inlineStr">
        <is>
          <t>3|
3</t>
        </is>
      </c>
      <c r="AR75" s="2" t="inlineStr">
        <is>
          <t xml:space="preserve">|
</t>
        </is>
      </c>
      <c r="AS75" t="inlineStr">
        <is>
          <t>actions menées pour lutter contre les opérations visant à dissimuler la source d'actifs illicites et le lien entre ces actifs et le délit initial</t>
        </is>
      </c>
      <c r="AT75" s="2" t="inlineStr">
        <is>
          <t>AML|
an sciúradh airgid a chomhrac</t>
        </is>
      </c>
      <c r="AU75" s="2" t="inlineStr">
        <is>
          <t>3|
3</t>
        </is>
      </c>
      <c r="AV75" s="2" t="inlineStr">
        <is>
          <t>|
preferred</t>
        </is>
      </c>
      <c r="AW75" t="inlineStr">
        <is>
          <t/>
        </is>
      </c>
      <c r="AX75" s="2" t="inlineStr">
        <is>
          <t>borba protiv pranja novca</t>
        </is>
      </c>
      <c r="AY75" s="2" t="inlineStr">
        <is>
          <t>3</t>
        </is>
      </c>
      <c r="AZ75" s="2" t="inlineStr">
        <is>
          <t/>
        </is>
      </c>
      <c r="BA75" t="inlineStr">
        <is>
          <t/>
        </is>
      </c>
      <c r="BB75" s="2" t="inlineStr">
        <is>
          <t>pénzmosás elleni küzdelem|
AML</t>
        </is>
      </c>
      <c r="BC75" s="2" t="inlineStr">
        <is>
          <t>4|
3</t>
        </is>
      </c>
      <c r="BD75" s="2" t="inlineStr">
        <is>
          <t>preferred|
admitted</t>
        </is>
      </c>
      <c r="BE75" t="inlineStr">
        <is>
          <t/>
        </is>
      </c>
      <c r="BF75" s="2" t="inlineStr">
        <is>
          <t>AML|
antiriciclaggio</t>
        </is>
      </c>
      <c r="BG75" s="2" t="inlineStr">
        <is>
          <t>3|
3</t>
        </is>
      </c>
      <c r="BH75" s="2" t="inlineStr">
        <is>
          <t xml:space="preserve">|
</t>
        </is>
      </c>
      <c r="BI75" t="inlineStr">
        <is>
          <t/>
        </is>
      </c>
      <c r="BJ75" s="2" t="inlineStr">
        <is>
          <t>kova su pinigų plovimu</t>
        </is>
      </c>
      <c r="BK75" s="2" t="inlineStr">
        <is>
          <t>3</t>
        </is>
      </c>
      <c r="BL75" s="2" t="inlineStr">
        <is>
          <t/>
        </is>
      </c>
      <c r="BM75" t="inlineStr">
        <is>
          <t>veiksmai, kuriais siekiama užkirsti kelią neteisėtam lėšų iš nusikalstamos veiklos gavimui, išsiaiškinti tokius šaltinius ir kovoti su jų slėpimu</t>
        </is>
      </c>
      <c r="BN75" s="2" t="inlineStr">
        <is>
          <t>nelikumīgi iegūtu līdzekļu legalizēšanas novēršana|
cīņa pret nelikumīgi iegūtu līdzekļu legalizēšanu</t>
        </is>
      </c>
      <c r="BO75" s="2" t="inlineStr">
        <is>
          <t>3|
3</t>
        </is>
      </c>
      <c r="BP75" s="2" t="inlineStr">
        <is>
          <t xml:space="preserve">|
</t>
        </is>
      </c>
      <c r="BQ75" t="inlineStr">
        <is>
          <t/>
        </is>
      </c>
      <c r="BR75" s="2" t="inlineStr">
        <is>
          <t>ġlieda kontra l-ħasil tal-flus|
AML</t>
        </is>
      </c>
      <c r="BS75" s="2" t="inlineStr">
        <is>
          <t>3|
3</t>
        </is>
      </c>
      <c r="BT75" s="2" t="inlineStr">
        <is>
          <t xml:space="preserve">|
</t>
        </is>
      </c>
      <c r="BU75" t="inlineStr">
        <is>
          <t>it-teħid ta' diversi miżuri bħala prevenzjoni tal-użu ta' sistema finanzjarja għal finijiet ta' ħasil ta' flus [ &lt;a href="/entry/result/855787/all" id="ENTRY_TO_ENTRY_CONVERTER" target="_blank"&gt;IATE:855787&lt;/a&gt; ] u l-indirizzar ta' movimenti ta' ħlasijiet illeċiti. Fil-livell tal-UE dan isir, fost l-oħrajn, permezz ta' kooperazzjoni bejn l-Istati Membri, l-aċċess tal-unitajiet ta' intelligence finanzjarja għall-informazzjoni kondiviża bejn l-Istati Membri u l-armonizzazzjoni ta' sanzjonijiet b'rabta ma' reati ta' ħasil ta' flus</t>
        </is>
      </c>
      <c r="BV75" s="2" t="inlineStr">
        <is>
          <t>bestrijding van witwassen|
AML</t>
        </is>
      </c>
      <c r="BW75" s="2" t="inlineStr">
        <is>
          <t>3|
3</t>
        </is>
      </c>
      <c r="BX75" s="2" t="inlineStr">
        <is>
          <t xml:space="preserve">|
</t>
        </is>
      </c>
      <c r="BY75" t="inlineStr">
        <is>
          <t/>
        </is>
      </c>
      <c r="BZ75" s="2" t="inlineStr">
        <is>
          <t>przeciwdziałanie praniu pieniędzy|
AML</t>
        </is>
      </c>
      <c r="CA75" s="2" t="inlineStr">
        <is>
          <t>3|
2</t>
        </is>
      </c>
      <c r="CB75" s="2" t="inlineStr">
        <is>
          <t xml:space="preserve">|
</t>
        </is>
      </c>
      <c r="CC75" t="inlineStr">
        <is>
          <t/>
        </is>
      </c>
      <c r="CD75" s="2" t="inlineStr">
        <is>
          <t>luta contra o branqueamento de capitais|
LBC|
combate ao branqueamento de capitais|
CBC</t>
        </is>
      </c>
      <c r="CE75" s="2" t="inlineStr">
        <is>
          <t>3|
3|
3|
3</t>
        </is>
      </c>
      <c r="CF75" s="2" t="inlineStr">
        <is>
          <t xml:space="preserve">|
|
|
</t>
        </is>
      </c>
      <c r="CG75" t="inlineStr">
        <is>
          <t>Ação que visa prevenir, detetar e combater a ocultação de fontes ilegais de rendimento obtidas ou resultantes de atividades criminosas.</t>
        </is>
      </c>
      <c r="CH75" s="2" t="inlineStr">
        <is>
          <t>combatere a spălării banilor</t>
        </is>
      </c>
      <c r="CI75" s="2" t="inlineStr">
        <is>
          <t>3</t>
        </is>
      </c>
      <c r="CJ75" s="2" t="inlineStr">
        <is>
          <t/>
        </is>
      </c>
      <c r="CK75" t="inlineStr">
        <is>
          <t/>
        </is>
      </c>
      <c r="CL75" s="2" t="inlineStr">
        <is>
          <t>boj proti praniu špinavých peňazí|
AML</t>
        </is>
      </c>
      <c r="CM75" s="2" t="inlineStr">
        <is>
          <t>3|
3</t>
        </is>
      </c>
      <c r="CN75" s="2" t="inlineStr">
        <is>
          <t xml:space="preserve">|
</t>
        </is>
      </c>
      <c r="CO75" t="inlineStr">
        <is>
          <t>prevencia a odhaľovanie nelegálnych zdrojov príjmov získaných trestnou činnosťou a zabránenie ich legalizácii</t>
        </is>
      </c>
      <c r="CP75" s="2" t="inlineStr">
        <is>
          <t>preprečevanje pranja denarja</t>
        </is>
      </c>
      <c r="CQ75" s="2" t="inlineStr">
        <is>
          <t>3</t>
        </is>
      </c>
      <c r="CR75" s="2" t="inlineStr">
        <is>
          <t/>
        </is>
      </c>
      <c r="CS75" t="inlineStr">
        <is>
          <t/>
        </is>
      </c>
      <c r="CT75" s="2" t="inlineStr">
        <is>
          <t>bekämpning av penningtvätt</t>
        </is>
      </c>
      <c r="CU75" s="2" t="inlineStr">
        <is>
          <t>3</t>
        </is>
      </c>
      <c r="CV75" s="2" t="inlineStr">
        <is>
          <t/>
        </is>
      </c>
      <c r="CW75" t="inlineStr">
        <is>
          <t/>
        </is>
      </c>
    </row>
    <row r="76">
      <c r="A76" s="1" t="str">
        <f>HYPERLINK("https://iate.europa.eu/entry/result/3562069/all", "3562069")</f>
        <v>3562069</v>
      </c>
      <c r="B76" t="inlineStr">
        <is>
          <t>FINANCE</t>
        </is>
      </c>
      <c r="C76" t="inlineStr">
        <is>
          <t>FINANCE|financial institutions and credit</t>
        </is>
      </c>
      <c r="D76" t="inlineStr">
        <is>
          <t>yes</t>
        </is>
      </c>
      <c r="E76" t="inlineStr">
        <is>
          <t/>
        </is>
      </c>
      <c r="F76" s="2" t="inlineStr">
        <is>
          <t>оценка на възможността за преструктуриране</t>
        </is>
      </c>
      <c r="G76" s="2" t="inlineStr">
        <is>
          <t>4</t>
        </is>
      </c>
      <c r="H76" s="2" t="inlineStr">
        <is>
          <t/>
        </is>
      </c>
      <c r="I76" t="inlineStr">
        <is>
          <t>Оценка до каква степен дадена институция или група може да бъде преструктурирана, без да се използва [...] а) извънредна публична финансова подкрепа, освен използването на средства от Фонда, създаден в съответствие с член 67 (от Регламент (ЕС) № 806/2014); б) извънредно ликвидно улеснение от централната банка; или в) ликвидно улеснение от централната банка, което се предоставя при нестандартизирани условия за обезпечение, матуритет и лихвен процент.</t>
        </is>
      </c>
      <c r="J76" s="2" t="inlineStr">
        <is>
          <t>posouzení způsobilosti k řešení krize</t>
        </is>
      </c>
      <c r="K76" s="2" t="inlineStr">
        <is>
          <t>3</t>
        </is>
      </c>
      <c r="L76" s="2" t="inlineStr">
        <is>
          <t/>
        </is>
      </c>
      <c r="M76" t="inlineStr">
        <is>
          <t/>
        </is>
      </c>
      <c r="N76" s="2" t="inlineStr">
        <is>
          <t>vurdering af afviklingsmulighederne</t>
        </is>
      </c>
      <c r="O76" s="2" t="inlineStr">
        <is>
          <t>3</t>
        </is>
      </c>
      <c r="P76" s="2" t="inlineStr">
        <is>
          <t/>
        </is>
      </c>
      <c r="Q76" t="inlineStr">
        <is>
          <t>vurdering af, i hvilket omfang et institut, som ikke er en del af en koncern, kan afvikles, eller vurdering af, i hvilket omfang koncerner kan afvikles</t>
        </is>
      </c>
      <c r="R76" s="2" t="inlineStr">
        <is>
          <t>Bewertung der Abwicklungsfähigkeit</t>
        </is>
      </c>
      <c r="S76" s="2" t="inlineStr">
        <is>
          <t>3</t>
        </is>
      </c>
      <c r="T76" s="2" t="inlineStr">
        <is>
          <t/>
        </is>
      </c>
      <c r="U76" t="inlineStr">
        <is>
          <t>Bewertung, ob ein Kreditinstitut oder eine Finanzgruppe abwicklungsfähig ist</t>
        </is>
      </c>
      <c r="V76" s="2" t="inlineStr">
        <is>
          <t>αξιολόγηση της δυνατότητας εξυγίανσης</t>
        </is>
      </c>
      <c r="W76" s="2" t="inlineStr">
        <is>
          <t>3</t>
        </is>
      </c>
      <c r="X76" s="2" t="inlineStr">
        <is>
          <t/>
        </is>
      </c>
      <c r="Y76" t="inlineStr">
        <is>
          <t/>
        </is>
      </c>
      <c r="Z76" s="2" t="inlineStr">
        <is>
          <t>assessment of resolvability|
resolvability assessment</t>
        </is>
      </c>
      <c r="AA76" s="2" t="inlineStr">
        <is>
          <t>3|
3</t>
        </is>
      </c>
      <c r="AB76" s="2" t="inlineStr">
        <is>
          <t xml:space="preserve">|
</t>
        </is>
      </c>
      <c r="AC76" t="inlineStr">
        <is>
          <t/>
        </is>
      </c>
      <c r="AD76" s="2" t="inlineStr">
        <is>
          <t>evaluación de la resolubilidad</t>
        </is>
      </c>
      <c r="AE76" s="2" t="inlineStr">
        <is>
          <t>3</t>
        </is>
      </c>
      <c r="AF76" s="2" t="inlineStr">
        <is>
          <t/>
        </is>
      </c>
      <c r="AG76" t="inlineStr">
        <is>
          <t>Evaluación que lleva a cabo
la autoridad de resolución preventiva a fin de determinar si puede procederse a
la liquidación de una entidad en el marco de un procedimiento concursal o a su
resolución de manera que no se produzcan consecuencias adversas significativas
para el sistema financiero y se garantice la continuidad de las funciones
esenciales desarrolladas por la entidad, así como de valorar si la resolución
podría llevarse a cabo sin la intervención de apoyo público.</t>
        </is>
      </c>
      <c r="AH76" s="2" t="inlineStr">
        <is>
          <t>kriisilahenduskõlblikkuse hindamine</t>
        </is>
      </c>
      <c r="AI76" s="2" t="inlineStr">
        <is>
          <t>3</t>
        </is>
      </c>
      <c r="AJ76" s="2" t="inlineStr">
        <is>
          <t/>
        </is>
      </c>
      <c r="AK76" t="inlineStr">
        <is>
          <t/>
        </is>
      </c>
      <c r="AL76" s="2" t="inlineStr">
        <is>
          <t>purkamismahdollisuuksien arviointi</t>
        </is>
      </c>
      <c r="AM76" s="2" t="inlineStr">
        <is>
          <t>3</t>
        </is>
      </c>
      <c r="AN76" s="2" t="inlineStr">
        <is>
          <t/>
        </is>
      </c>
      <c r="AO76" t="inlineStr">
        <is>
          <t/>
        </is>
      </c>
      <c r="AP76" s="2" t="inlineStr">
        <is>
          <t>évaluation de (la) résolvabilité</t>
        </is>
      </c>
      <c r="AQ76" s="2" t="inlineStr">
        <is>
          <t>3</t>
        </is>
      </c>
      <c r="AR76" s="2" t="inlineStr">
        <is>
          <t/>
        </is>
      </c>
      <c r="AS76" t="inlineStr">
        <is>
          <t>évaluation d'un établissement, destinée à s'assurer d'une absorption adéquate des pertes et de la satisfaction de l'exigence minimale de fonds propres et de passifs éligibles pour garantir la possibilité pour l'autorité de résolution de résoudre la défaillance de l'établissement concerné</t>
        </is>
      </c>
      <c r="AT76" s="2" t="inlineStr">
        <is>
          <t>measúnú ar inréiteacht</t>
        </is>
      </c>
      <c r="AU76" s="2" t="inlineStr">
        <is>
          <t>3</t>
        </is>
      </c>
      <c r="AV76" s="2" t="inlineStr">
        <is>
          <t/>
        </is>
      </c>
      <c r="AW76" t="inlineStr">
        <is>
          <t/>
        </is>
      </c>
      <c r="AX76" s="2" t="inlineStr">
        <is>
          <t>procjena mogućnosti sanacije</t>
        </is>
      </c>
      <c r="AY76" s="2" t="inlineStr">
        <is>
          <t>3</t>
        </is>
      </c>
      <c r="AZ76" s="2" t="inlineStr">
        <is>
          <t/>
        </is>
      </c>
      <c r="BA76" t="inlineStr">
        <is>
          <t/>
        </is>
      </c>
      <c r="BB76" s="2" t="inlineStr">
        <is>
          <t>szanálhatóság értékelése</t>
        </is>
      </c>
      <c r="BC76" s="2" t="inlineStr">
        <is>
          <t>4</t>
        </is>
      </c>
      <c r="BD76" s="2" t="inlineStr">
        <is>
          <t/>
        </is>
      </c>
      <c r="BE76" t="inlineStr">
        <is>
          <t/>
        </is>
      </c>
      <c r="BF76" s="2" t="inlineStr">
        <is>
          <t>valutazione della possibilità di risoluzione</t>
        </is>
      </c>
      <c r="BG76" s="2" t="inlineStr">
        <is>
          <t>3</t>
        </is>
      </c>
      <c r="BH76" s="2" t="inlineStr">
        <is>
          <t/>
        </is>
      </c>
      <c r="BI76" t="inlineStr">
        <is>
          <t>valutazione di eventuali impedimenti alla possibilità di risoluzione ordinata [ &lt;a href="/entry/result/3547790/all" id="ENTRY_TO_ENTRY_CONVERTER" target="_blank"&gt;IATE:3547790&lt;/a&gt; ] di enti finanziari in dissesto</t>
        </is>
      </c>
      <c r="BJ76" s="2" t="inlineStr">
        <is>
          <t>pertvarkymo galimybių įvertinimas</t>
        </is>
      </c>
      <c r="BK76" s="2" t="inlineStr">
        <is>
          <t>3</t>
        </is>
      </c>
      <c r="BL76" s="2" t="inlineStr">
        <is>
          <t/>
        </is>
      </c>
      <c r="BM76" t="inlineStr">
        <is>
          <t/>
        </is>
      </c>
      <c r="BN76" s="2" t="inlineStr">
        <is>
          <t>noregulējamības novērtējums</t>
        </is>
      </c>
      <c r="BO76" s="2" t="inlineStr">
        <is>
          <t>2</t>
        </is>
      </c>
      <c r="BP76" s="2" t="inlineStr">
        <is>
          <t/>
        </is>
      </c>
      <c r="BQ76" t="inlineStr">
        <is>
          <t/>
        </is>
      </c>
      <c r="BR76" s="2" t="inlineStr">
        <is>
          <t>valutazzjoni tar-riżolvibbiltà</t>
        </is>
      </c>
      <c r="BS76" s="2" t="inlineStr">
        <is>
          <t>3</t>
        </is>
      </c>
      <c r="BT76" s="2" t="inlineStr">
        <is>
          <t/>
        </is>
      </c>
      <c r="BU76" t="inlineStr">
        <is>
          <t>valutazzjoni ta' istituzzjoni jew grupp li għandha tiżgura li hemm biżżejjed kapaċità għall-assorbiment tat-telf għal strateġija ta’ riżoluzzjoni kredibbli ġewwa l-istituzzjoni innifisha jew il-grupp innifsu</t>
        </is>
      </c>
      <c r="BV76" s="2" t="inlineStr">
        <is>
          <t>beoordeling van de afwikkelbaarheid</t>
        </is>
      </c>
      <c r="BW76" s="2" t="inlineStr">
        <is>
          <t>3</t>
        </is>
      </c>
      <c r="BX76" s="2" t="inlineStr">
        <is>
          <t/>
        </is>
      </c>
      <c r="BY76" t="inlineStr">
        <is>
          <t/>
        </is>
      </c>
      <c r="BZ76" s="2" t="inlineStr">
        <is>
          <t>ocena możliwości przeprowadzenia skutecznej restrukturyzacji i uporządkowanej likwidacji instytucji</t>
        </is>
      </c>
      <c r="CA76" s="2" t="inlineStr">
        <is>
          <t>3</t>
        </is>
      </c>
      <c r="CB76" s="2" t="inlineStr">
        <is>
          <t/>
        </is>
      </c>
      <c r="CC76" t="inlineStr">
        <is>
          <t>ocena, na ile możliwe jest przeprowadzenie skutecznej restrukturyzacji i uporządkowanej likwidacji instytucji nienależącej do grupy bez zakładania żadnego z następujących elementów:&lt;br&gt;a) żadnego nadzwyczajnego publicznego wsparcia finansowego poza wykorzystaniem mechanizmów finansowania ustanowionych zgodnie z art. 100;&lt;br&gt;b) żadnego awaryjnego wsparcia płynnościowego udzielanego przez bank centralny;&lt;br&gt;c) żadnego wsparcia płynności udzielanego przez bank centralny na niestandardowych warunkach dotyczących zabezpieczenia, terminu lub stóp procentowych.</t>
        </is>
      </c>
      <c r="CD76" s="2" t="inlineStr">
        <is>
          <t>avaliação da resolubilidade</t>
        </is>
      </c>
      <c r="CE76" s="2" t="inlineStr">
        <is>
          <t>3</t>
        </is>
      </c>
      <c r="CF76" s="2" t="inlineStr">
        <is>
          <t/>
        </is>
      </c>
      <c r="CG76" t="inlineStr">
        <is>
          <t>Avaliação, feita por uma &lt;i&gt;&lt;b&gt;autoridade de resolução&lt;/b&gt;&lt;/i&gt; [ &lt;a href="/entry/result/3527925/all" id="ENTRY_TO_ENTRY_CONVERTER" target="_blank"&gt;IATE:3527925&lt;/a&gt; ] à resolubilidade [ &lt;a href="/entry/result/3547790/all" id="ENTRY_TO_ENTRY_CONVERTER" target="_blank"&gt;IATE:3547790&lt;/a&gt; ] de uma instituição financeira ou de um grupo sem o recurso a apoio financeiro público extraordinário ou a assistência sob a forma de liquidez da parte de um banco central, evitando efeitos negativos significativos no sistema financeiro e tendo em vista assegurar a continuidade das suas funções críticas.</t>
        </is>
      </c>
      <c r="CH76" s="2" t="inlineStr">
        <is>
          <t>evaluare a posibilității de rezoluție</t>
        </is>
      </c>
      <c r="CI76" s="2" t="inlineStr">
        <is>
          <t>3</t>
        </is>
      </c>
      <c r="CJ76" s="2" t="inlineStr">
        <is>
          <t/>
        </is>
      </c>
      <c r="CK76" t="inlineStr">
        <is>
          <t>identificarea obstacolelor
majore în calea posibilității de rezoluție</t>
        </is>
      </c>
      <c r="CL76" s="2" t="inlineStr">
        <is>
          <t>posúdenie riešiteľnosti krízovej situácie</t>
        </is>
      </c>
      <c r="CM76" s="2" t="inlineStr">
        <is>
          <t>3</t>
        </is>
      </c>
      <c r="CN76" s="2" t="inlineStr">
        <is>
          <t/>
        </is>
      </c>
      <c r="CO76" t="inlineStr">
        <is>
          <t>posúdenie na účely zistenia všetkých prekážok, ktoré by mohli zabraňovať riadnemu riešeniu krízovej situácie a ktoré by prakticky znemožnili odhadnúť jeho dôsledky na systém</t>
        </is>
      </c>
      <c r="CP76" s="2" t="inlineStr">
        <is>
          <t>ocena rešljivosti</t>
        </is>
      </c>
      <c r="CQ76" s="2" t="inlineStr">
        <is>
          <t>3</t>
        </is>
      </c>
      <c r="CR76" s="2" t="inlineStr">
        <is>
          <t/>
        </is>
      </c>
      <c r="CS76" t="inlineStr">
        <is>
          <t/>
        </is>
      </c>
      <c r="CT76" s="2" t="inlineStr">
        <is>
          <t>bedömning av möjligheten till resolution</t>
        </is>
      </c>
      <c r="CU76" s="2" t="inlineStr">
        <is>
          <t>3</t>
        </is>
      </c>
      <c r="CV76" s="2" t="inlineStr">
        <is>
          <t/>
        </is>
      </c>
      <c r="CW76" t="inlineStr">
        <is>
          <t/>
        </is>
      </c>
    </row>
    <row r="77">
      <c r="A77" s="1" t="str">
        <f>HYPERLINK("https://iate.europa.eu/entry/result/2248078/all", "2248078")</f>
        <v>2248078</v>
      </c>
      <c r="B77" t="inlineStr">
        <is>
          <t>LAW;FINANCE</t>
        </is>
      </c>
      <c r="C77" t="inlineStr">
        <is>
          <t>LAW;FINANCE</t>
        </is>
      </c>
      <c r="D77" t="inlineStr">
        <is>
          <t>yes</t>
        </is>
      </c>
      <c r="E77" t="inlineStr">
        <is>
          <t/>
        </is>
      </c>
      <c r="F77" s="2" t="inlineStr">
        <is>
          <t>при равни условия|
&lt;em&gt;pari passu&lt;/em&gt;</t>
        </is>
      </c>
      <c r="G77" s="2" t="inlineStr">
        <is>
          <t>4|
3</t>
        </is>
      </c>
      <c r="H77" s="2" t="inlineStr">
        <is>
          <t xml:space="preserve">|
</t>
        </is>
      </c>
      <c r="I77" t="inlineStr">
        <is>
          <t>с еднакъв ранг, в условия на пълна равнопоставеност, в еднаква степен или съотношение или при ползване на еднакви права, без преференции</t>
        </is>
      </c>
      <c r="J77" s="2" t="inlineStr">
        <is>
          <t>pari passu|
za rovných podmínek</t>
        </is>
      </c>
      <c r="K77" s="2" t="inlineStr">
        <is>
          <t>3|
3</t>
        </is>
      </c>
      <c r="L77" s="2" t="inlineStr">
        <is>
          <t xml:space="preserve">|
</t>
        </is>
      </c>
      <c r="M77" t="inlineStr">
        <is>
          <t>rovnocenně, bez rozdílů, stejně</t>
        </is>
      </c>
      <c r="N77" s="2" t="inlineStr">
        <is>
          <t>pari passu|
ligestillet med</t>
        </is>
      </c>
      <c r="O77" s="2" t="inlineStr">
        <is>
          <t>3|
3</t>
        </is>
      </c>
      <c r="P77" s="2" t="inlineStr">
        <is>
          <t xml:space="preserve">|
</t>
        </is>
      </c>
      <c r="Q77" t="inlineStr">
        <is>
          <t>at være ligestillet i alle henseender, i samme grad eller forhold eller nyde de samme rettigheder uden partiskhed eller præference</t>
        </is>
      </c>
      <c r="R77" s="2" t="inlineStr">
        <is>
          <t>mit gleichem Rang|
zu gleichen Bedingungen</t>
        </is>
      </c>
      <c r="S77" s="2" t="inlineStr">
        <is>
          <t>3|
2</t>
        </is>
      </c>
      <c r="T77" s="2" t="inlineStr">
        <is>
          <t xml:space="preserve">|
</t>
        </is>
      </c>
      <c r="U77" t="inlineStr">
        <is>
          <t/>
        </is>
      </c>
      <c r="V77" s="2" t="inlineStr">
        <is>
          <t>στην ίδια βάση|
pari passu</t>
        </is>
      </c>
      <c r="W77" s="2" t="inlineStr">
        <is>
          <t>4|
4</t>
        </is>
      </c>
      <c r="X77" s="2" t="inlineStr">
        <is>
          <t xml:space="preserve">|
</t>
        </is>
      </c>
      <c r="Y77" t="inlineStr">
        <is>
          <t>εξ ίσου, της αυτής τάξης, σειράς, προτεραιότητας, με ίση αναλογία</t>
        </is>
      </c>
      <c r="Z77" s="2" t="inlineStr">
        <is>
          <t>pari passu|
pari-passu</t>
        </is>
      </c>
      <c r="AA77" s="2" t="inlineStr">
        <is>
          <t>3|
1</t>
        </is>
      </c>
      <c r="AB77" s="2" t="inlineStr">
        <is>
          <t xml:space="preserve">|
</t>
        </is>
      </c>
      <c r="AC77" t="inlineStr">
        <is>
          <t>ranking equally; equal in all respects, in the same degree or proportion, or enjoying the same rights without bias or preference</t>
        </is>
      </c>
      <c r="AD77" s="2" t="inlineStr">
        <is>
          <t>&lt;i&gt;pari passu&lt;/i&gt;|
mismo orden de prelación</t>
        </is>
      </c>
      <c r="AE77" s="2" t="inlineStr">
        <is>
          <t>3|
3</t>
        </is>
      </c>
      <c r="AF77" s="2" t="inlineStr">
        <is>
          <t xml:space="preserve">|
</t>
        </is>
      </c>
      <c r="AG77" t="inlineStr">
        <is>
          <t>Principio que garantiza la igualdad de condiciones en el tratamiento de un determinado derecho.</t>
        </is>
      </c>
      <c r="AH77" s="2" t="inlineStr">
        <is>
          <t>samasse nõudeõiguse järku kuuluma|
&lt;i&gt;pari passu&lt;/i&gt;</t>
        </is>
      </c>
      <c r="AI77" s="2" t="inlineStr">
        <is>
          <t>3|
3</t>
        </is>
      </c>
      <c r="AJ77" s="2" t="inlineStr">
        <is>
          <t xml:space="preserve">|
</t>
        </is>
      </c>
      <c r="AK77" t="inlineStr">
        <is>
          <t/>
        </is>
      </c>
      <c r="AL77" s="2" t="inlineStr">
        <is>
          <t>etuoikeusasemaltaan sama|
pari passu -periaate</t>
        </is>
      </c>
      <c r="AM77" s="2" t="inlineStr">
        <is>
          <t>3|
3</t>
        </is>
      </c>
      <c r="AN77" s="2" t="inlineStr">
        <is>
          <t xml:space="preserve">|
</t>
        </is>
      </c>
      <c r="AO77" t="inlineStr">
        <is>
          <t>rahoittajien tasapuolinen kohtelu</t>
        </is>
      </c>
      <c r="AP77" s="2" t="inlineStr">
        <is>
          <t>d'un rang égal|
pari passu</t>
        </is>
      </c>
      <c r="AQ77" s="2" t="inlineStr">
        <is>
          <t>3|
3</t>
        </is>
      </c>
      <c r="AR77" s="2" t="inlineStr">
        <is>
          <t xml:space="preserve">|
</t>
        </is>
      </c>
      <c r="AS77" t="inlineStr">
        <is>
          <t>expression indiquant qu'il existe une égalité de droit entre les porteurs d'une certaine catégorie de titres (prêts bancaires, émissions obligataires, par ex.)</t>
        </is>
      </c>
      <c r="AT77" s="2" t="inlineStr">
        <is>
          <t>pari passu</t>
        </is>
      </c>
      <c r="AU77" s="2" t="inlineStr">
        <is>
          <t>3</t>
        </is>
      </c>
      <c r="AV77" s="2" t="inlineStr">
        <is>
          <t/>
        </is>
      </c>
      <c r="AW77" t="inlineStr">
        <is>
          <t/>
        </is>
      </c>
      <c r="AX77" s="2" t="inlineStr">
        <is>
          <t>pari passu</t>
        </is>
      </c>
      <c r="AY77" s="2" t="inlineStr">
        <is>
          <t>3</t>
        </is>
      </c>
      <c r="AZ77" s="2" t="inlineStr">
        <is>
          <t/>
        </is>
      </c>
      <c r="BA77" t="inlineStr">
        <is>
          <t>ostvarivanje prava na ravnopravnoj osnovi</t>
        </is>
      </c>
      <c r="BB77" s="2" t="inlineStr">
        <is>
          <t>egyenrangú|
&lt;i&gt;pari passu&lt;/i&gt; alapon|
azonos feltételek mellett</t>
        </is>
      </c>
      <c r="BC77" s="2" t="inlineStr">
        <is>
          <t>3|
3|
3</t>
        </is>
      </c>
      <c r="BD77" s="2" t="inlineStr">
        <is>
          <t xml:space="preserve">|
|
</t>
        </is>
      </c>
      <c r="BE77" t="inlineStr">
        <is>
          <t>egyenlő lépéssel, egyenlően haladva, egyenlő módon</t>
        </is>
      </c>
      <c r="BF77" s="2" t="inlineStr">
        <is>
          <t>&lt;i&gt;pari passu&lt;/i&gt;|
pari rango</t>
        </is>
      </c>
      <c r="BG77" s="2" t="inlineStr">
        <is>
          <t>3|
3</t>
        </is>
      </c>
      <c r="BH77" s="2" t="inlineStr">
        <is>
          <t xml:space="preserve">|
</t>
        </is>
      </c>
      <c r="BI77" t="inlineStr">
        <is>
          <t>principio che garantisce la parità di trattamento in relazione al godimento di un determinato diritto senza discriminazioni o pregiudizi</t>
        </is>
      </c>
      <c r="BJ77" s="2" t="inlineStr">
        <is>
          <t>vienodas|
toks pat|
&lt;i&gt;pari passu&lt;/i&gt;</t>
        </is>
      </c>
      <c r="BK77" s="2" t="inlineStr">
        <is>
          <t>3|
3|
3</t>
        </is>
      </c>
      <c r="BL77" s="2" t="inlineStr">
        <is>
          <t xml:space="preserve">|
|
</t>
        </is>
      </c>
      <c r="BM77" t="inlineStr">
        <is>
          <t>turintis vienodas teises (lygiateisis)</t>
        </is>
      </c>
      <c r="BN77" s="2" t="inlineStr">
        <is>
          <t>līdzvērtīgs|
&lt;i&gt;pari passu&lt;/i&gt;</t>
        </is>
      </c>
      <c r="BO77" s="2" t="inlineStr">
        <is>
          <t>2|
2</t>
        </is>
      </c>
      <c r="BP77" s="2" t="inlineStr">
        <is>
          <t xml:space="preserve">|
</t>
        </is>
      </c>
      <c r="BQ77" t="inlineStr">
        <is>
          <t>latīņu valodā - vienādas pakāpes</t>
        </is>
      </c>
      <c r="BR77" s="2" t="inlineStr">
        <is>
          <t>pari passu</t>
        </is>
      </c>
      <c r="BS77" s="2" t="inlineStr">
        <is>
          <t>3</t>
        </is>
      </c>
      <c r="BT77" s="2" t="inlineStr">
        <is>
          <t/>
        </is>
      </c>
      <c r="BU77" t="inlineStr">
        <is>
          <t>ugwali f'kull rigward, fl-istess livell jew proporzjon, mingħajr preġudizzju jew preferenza. Din il-frażi tiddeskrivi sitwazzjoni li fiha żewġ assi, titoli, kredituri jew obbligi jew aktar (p.e. fi proċeduri ta' falliment) jitqiesu bl-istess mod mingħajr ebda preferenza. Il-fatt li dawk l-assi, partijiet, obbligi, eċċ. jiġu ttrattati bl-istess mod ifisser li huma "pari passu".</t>
        </is>
      </c>
      <c r="BV77" s="2" t="inlineStr">
        <is>
          <t>op voet van gelijkheid|
pari passu</t>
        </is>
      </c>
      <c r="BW77" s="2" t="inlineStr">
        <is>
          <t>3|
3</t>
        </is>
      </c>
      <c r="BX77" s="2" t="inlineStr">
        <is>
          <t xml:space="preserve">|
</t>
        </is>
      </c>
      <c r="BY77" t="inlineStr">
        <is>
          <t>met gelijke tred, in dezelfde verhouding</t>
        </is>
      </c>
      <c r="BZ77" s="2" t="inlineStr">
        <is>
          <t>o równym stopniu uprzywilejowania|
na zasadzie równorzędności|
na zasadzie &lt;i&gt;pari passu&lt;/i&gt;</t>
        </is>
      </c>
      <c r="CA77" s="2" t="inlineStr">
        <is>
          <t>4|
3|
3</t>
        </is>
      </c>
      <c r="CB77" s="2" t="inlineStr">
        <is>
          <t xml:space="preserve">|
|
</t>
        </is>
      </c>
      <c r="CC77" t="inlineStr">
        <is>
          <t>z łaciny: „równym krokiem” (synonim wykonywania operacji, zadania w sposób jednakowy dla wszystkich, na równych zasadach)</t>
        </is>
      </c>
      <c r="CD77" s="2" t="inlineStr">
        <is>
          <t>&lt;i&gt;pari passu&lt;/i&gt;|
grau de prioridade idêntico|
prioridade igual</t>
        </is>
      </c>
      <c r="CE77" s="2" t="inlineStr">
        <is>
          <t>3|
3|
3</t>
        </is>
      </c>
      <c r="CF77" s="2" t="inlineStr">
        <is>
          <t xml:space="preserve">|
|
</t>
        </is>
      </c>
      <c r="CG77" t="inlineStr">
        <is>
          <t>Em pé de igualdade; situações em que se aplica o princípio da igualdade de tratamento.</t>
        </is>
      </c>
      <c r="CH77" s="2" t="inlineStr">
        <is>
          <t>în condiții de egalitate|
&lt;i&gt;pari passu&lt;/i&gt;</t>
        </is>
      </c>
      <c r="CI77" s="2" t="inlineStr">
        <is>
          <t>3|
3</t>
        </is>
      </c>
      <c r="CJ77" s="2" t="inlineStr">
        <is>
          <t xml:space="preserve">|
</t>
        </is>
      </c>
      <c r="CK77" t="inlineStr">
        <is>
          <t>în pas egal, de rang egal</t>
        </is>
      </c>
      <c r="CL77" s="2" t="inlineStr">
        <is>
          <t>rovnocenne|
za rovnakých podmienok|
pari passu</t>
        </is>
      </c>
      <c r="CM77" s="2" t="inlineStr">
        <is>
          <t>2|
2|
3</t>
        </is>
      </c>
      <c r="CN77" s="2" t="inlineStr">
        <is>
          <t xml:space="preserve">|
|
</t>
        </is>
      </c>
      <c r="CO77" t="inlineStr">
        <is>
          <t>rovnocenný, požívajúci rovnaké práva</t>
        </is>
      </c>
      <c r="CP77" s="2" t="inlineStr">
        <is>
          <t>pari passu|
načelo enakovrednosti (pari passu)</t>
        </is>
      </c>
      <c r="CQ77" s="2" t="inlineStr">
        <is>
          <t>3|
3</t>
        </is>
      </c>
      <c r="CR77" s="2" t="inlineStr">
        <is>
          <t xml:space="preserve">|
</t>
        </is>
      </c>
      <c r="CS77" t="inlineStr">
        <is>
          <t>terjatev banke iz kreditne pogodbe, zavarovana z jamstvom po zakonu, je najmanj v enakem položaju kot terjatve ostalih upnikov do istega kreditojemalca, nastale po izdaji jamstva</t>
        </is>
      </c>
      <c r="CT77" s="2" t="inlineStr">
        <is>
          <t>likställdhet</t>
        </is>
      </c>
      <c r="CU77" s="2" t="inlineStr">
        <is>
          <t>3</t>
        </is>
      </c>
      <c r="CV77" s="2" t="inlineStr">
        <is>
          <t/>
        </is>
      </c>
      <c r="CW77" t="inlineStr">
        <is>
          <t/>
        </is>
      </c>
    </row>
    <row r="78">
      <c r="A78" s="1" t="str">
        <f>HYPERLINK("https://iate.europa.eu/entry/result/1557285/all", "1557285")</f>
        <v>1557285</v>
      </c>
      <c r="B78" t="inlineStr">
        <is>
          <t>FINANCE</t>
        </is>
      </c>
      <c r="C78" t="inlineStr">
        <is>
          <t>FINANCE|financial institutions and credit|banking;FINANCE|financial institutions and credit|financial services</t>
        </is>
      </c>
      <c r="D78" t="inlineStr">
        <is>
          <t>yes</t>
        </is>
      </c>
      <c r="E78" t="inlineStr">
        <is>
          <t/>
        </is>
      </c>
      <c r="F78" s="2" t="inlineStr">
        <is>
          <t>платежно нареждане</t>
        </is>
      </c>
      <c r="G78" s="2" t="inlineStr">
        <is>
          <t>3</t>
        </is>
      </c>
      <c r="H78" s="2" t="inlineStr">
        <is>
          <t/>
        </is>
      </c>
      <c r="I78" t="inlineStr">
        <is>
          <t>нареждане от платеца или получателя към съответния доставчик на платежни услуги, с което се иска изпълнението на платежна операция</t>
        </is>
      </c>
      <c r="J78" s="2" t="inlineStr">
        <is>
          <t>platební příkaz</t>
        </is>
      </c>
      <c r="K78" s="2" t="inlineStr">
        <is>
          <t>3</t>
        </is>
      </c>
      <c r="L78" s="2" t="inlineStr">
        <is>
          <t/>
        </is>
      </c>
      <c r="M78" t="inlineStr">
        <is>
          <t>1) pokyn poskytovateli, jímž plátce nebo příjemce žádá o provedení platební transakce 
&lt;br&gt;2) jakýkoli pokyn vydaný plátcem nebo příjemcem jejich poskytovateli platebních služeb, jímž žádá o provedení platební transakce</t>
        </is>
      </c>
      <c r="N78" s="2" t="inlineStr">
        <is>
          <t>betalingsordre</t>
        </is>
      </c>
      <c r="O78" s="2" t="inlineStr">
        <is>
          <t>3</t>
        </is>
      </c>
      <c r="P78" s="2" t="inlineStr">
        <is>
          <t/>
        </is>
      </c>
      <c r="Q78" t="inlineStr">
        <is>
          <t>instruks fra en betaler eller betalingsmodtager til deres betalingstjenesteudbyder om at gennemføre en betalingstransaktion</t>
        </is>
      </c>
      <c r="R78" s="2" t="inlineStr">
        <is>
          <t>Zahlungsauftrag</t>
        </is>
      </c>
      <c r="S78" s="2" t="inlineStr">
        <is>
          <t>3</t>
        </is>
      </c>
      <c r="T78" s="2" t="inlineStr">
        <is>
          <t/>
        </is>
      </c>
      <c r="U78" t="inlineStr">
        <is>
          <t>Auftrag, den ein Zahler &lt;a href="/entry/result/105051/all" id="ENTRY_TO_ENTRY_CONVERTER" target="_blank"&gt;IATE:105051&lt;/a&gt; oder Zahlungsempfänger &lt;a href="/entry/result/1556855/all" id="ENTRY_TO_ENTRY_CONVERTER" target="_blank"&gt;IATE:1556855&lt;/a&gt; seinem Zahlungsdienstleister zur Ausführung eines Zahlungsvorgangs &lt;a href="/entry/result/879168/all" id="ENTRY_TO_ENTRY_CONVERTER" target="_blank"&gt;IATE:879168&lt;/a&gt; erteilt</t>
        </is>
      </c>
      <c r="V78" s="2" t="inlineStr">
        <is>
          <t>ένταλμα πληρωμής|
εντολή πληρωμής</t>
        </is>
      </c>
      <c r="W78" s="2" t="inlineStr">
        <is>
          <t>3|
3</t>
        </is>
      </c>
      <c r="X78" s="2" t="inlineStr">
        <is>
          <t xml:space="preserve">|
</t>
        </is>
      </c>
      <c r="Y78" t="inlineStr">
        <is>
          <t>Οδηγία εκ μέρους του πληρωτή ή του δικαιούχου προς τον πάροχο υπηρεσιών πληρωμών με την οποία του ζητείται να εκτελέσει μια πράξη πληρωμής.</t>
        </is>
      </c>
      <c r="Z78" s="2" t="inlineStr">
        <is>
          <t>payment order</t>
        </is>
      </c>
      <c r="AA78" s="2" t="inlineStr">
        <is>
          <t>3</t>
        </is>
      </c>
      <c r="AB78" s="2" t="inlineStr">
        <is>
          <t/>
        </is>
      </c>
      <c r="AC78" t="inlineStr">
        <is>
          <t>instruction by a payer or payee to its payment service provider requesting the execution of a payment transaction</t>
        </is>
      </c>
      <c r="AD78" s="2" t="inlineStr">
        <is>
          <t>orden de pago</t>
        </is>
      </c>
      <c r="AE78" s="2" t="inlineStr">
        <is>
          <t>3</t>
        </is>
      </c>
      <c r="AF78" s="2" t="inlineStr">
        <is>
          <t/>
        </is>
      </c>
      <c r="AG78" t="inlineStr">
        <is>
          <t>Toda instrucción cursada por un ordenante o beneficiario a su proveedor de servicios de pago por la que se solicite la ejecución de una operación de pago</t>
        </is>
      </c>
      <c r="AH78" s="2" t="inlineStr">
        <is>
          <t>maksekorraldus|
maksekäsund|
maksejuhis</t>
        </is>
      </c>
      <c r="AI78" s="2" t="inlineStr">
        <is>
          <t>3|
3|
3</t>
        </is>
      </c>
      <c r="AJ78" s="2" t="inlineStr">
        <is>
          <t xml:space="preserve">|
|
</t>
        </is>
      </c>
      <c r="AK78" t="inlineStr">
        <is>
          <t>makseteenuse pakkujale maksja või makse saaja antud juhis maksetehingu täitmiseks</t>
        </is>
      </c>
      <c r="AL78" s="2" t="inlineStr">
        <is>
          <t>maksutoimeksianto</t>
        </is>
      </c>
      <c r="AM78" s="2" t="inlineStr">
        <is>
          <t>3</t>
        </is>
      </c>
      <c r="AN78" s="2" t="inlineStr">
        <is>
          <t/>
        </is>
      </c>
      <c r="AO78" t="inlineStr">
        <is>
          <t>"maksajan tai maksunsaajan pankille antama toimeksianto maksutapahtuman toteuttamiseksi"</t>
        </is>
      </c>
      <c r="AP78" s="2" t="inlineStr">
        <is>
          <t>ordre de paiement</t>
        </is>
      </c>
      <c r="AQ78" s="2" t="inlineStr">
        <is>
          <t>3</t>
        </is>
      </c>
      <c r="AR78" s="2" t="inlineStr">
        <is>
          <t/>
        </is>
      </c>
      <c r="AS78" t="inlineStr">
        <is>
          <t>une instruction d'un payeur ou d'un bénéficiaire à son prestataire de services de paiement demandant l'exécution d'une opération de paiement</t>
        </is>
      </c>
      <c r="AT78" s="2" t="inlineStr">
        <is>
          <t>ordú íocaíochta</t>
        </is>
      </c>
      <c r="AU78" s="2" t="inlineStr">
        <is>
          <t>3</t>
        </is>
      </c>
      <c r="AV78" s="2" t="inlineStr">
        <is>
          <t/>
        </is>
      </c>
      <c r="AW78" t="inlineStr">
        <is>
          <t>treoir a
 thugann íocóir nó íocaí dá SSI ag iarraidh go ndéanfaí idirbheart íocaíochta</t>
        </is>
      </c>
      <c r="AX78" s="2" t="inlineStr">
        <is>
          <t>nalog za plaćanje</t>
        </is>
      </c>
      <c r="AY78" s="2" t="inlineStr">
        <is>
          <t>3</t>
        </is>
      </c>
      <c r="AZ78" s="2" t="inlineStr">
        <is>
          <t/>
        </is>
      </c>
      <c r="BA78" t="inlineStr">
        <is>
          <t>uputa platitelja ili primatelja plaćanja njegovu pružatelju platnih usluga kojom nalaže izvršenje platne transakcije</t>
        </is>
      </c>
      <c r="BB78" s="2" t="inlineStr">
        <is>
          <t>fizetési megbízás</t>
        </is>
      </c>
      <c r="BC78" s="2" t="inlineStr">
        <is>
          <t>3</t>
        </is>
      </c>
      <c r="BD78" s="2" t="inlineStr">
        <is>
          <t/>
        </is>
      </c>
      <c r="BE78" t="inlineStr">
        <is>
          <t>olyan megbízás, amely a pénzforgalmi szolgáltatót felhatalmazza a megbízásban feltüntetett összeg kedvezményezettnek (általában átutalással) történő kifizetésére</t>
        </is>
      </c>
      <c r="BF78" s="2" t="inlineStr">
        <is>
          <t>ordine di pagamento</t>
        </is>
      </c>
      <c r="BG78" s="2" t="inlineStr">
        <is>
          <t>3</t>
        </is>
      </c>
      <c r="BH78" s="2" t="inlineStr">
        <is>
          <t/>
        </is>
      </c>
      <c r="BI78" t="inlineStr">
        <is>
          <t>istruzione da parte di un pagatore o beneficiario al suo prestatore di servizi di pagamento di eseguire un'operazione di pagamento [ &lt;a href="/entry/result/879168/all" id="ENTRY_TO_ENTRY_CONVERTER" target="_blank"&gt;IATE:879168&lt;/a&gt; ]</t>
        </is>
      </c>
      <c r="BJ78" s="2" t="inlineStr">
        <is>
          <t>mokėjimo nurodymas</t>
        </is>
      </c>
      <c r="BK78" s="2" t="inlineStr">
        <is>
          <t>3</t>
        </is>
      </c>
      <c r="BL78" s="2" t="inlineStr">
        <is>
          <t/>
        </is>
      </c>
      <c r="BM78" t="inlineStr">
        <is>
          <t>mokėtojo arba gavėjo nurodymas savo mokėjimo paslaugų teikėjui įvykdyti mokėjimo operaciją</t>
        </is>
      </c>
      <c r="BN78" s="2" t="inlineStr">
        <is>
          <t>maksājuma uzdevums</t>
        </is>
      </c>
      <c r="BO78" s="2" t="inlineStr">
        <is>
          <t>3</t>
        </is>
      </c>
      <c r="BP78" s="2" t="inlineStr">
        <is>
          <t/>
        </is>
      </c>
      <c r="BQ78" t="inlineStr">
        <is>
          <t>maksātāja vai maksājuma saņēmēja rīkojums savam maksājumu pakalpojumu sniedzējam, ar kuru pieprasa izpildīt maksājumu darījumu</t>
        </is>
      </c>
      <c r="BR78" s="2" t="inlineStr">
        <is>
          <t>ordni ta' ħlas|
ordni ta' pagament</t>
        </is>
      </c>
      <c r="BS78" s="2" t="inlineStr">
        <is>
          <t>3|
3</t>
        </is>
      </c>
      <c r="BT78" s="2" t="inlineStr">
        <is>
          <t xml:space="preserve">|
</t>
        </is>
      </c>
      <c r="BU78" t="inlineStr">
        <is>
          <t>struzzjoni minn pagatur jew benefiċjarju lill-fornitur tiegħu ta’ servizzi ta’ pagament li titlob l-esekuzzjoni ta’ tranżazzjoni ta’ pagament</t>
        </is>
      </c>
      <c r="BV78" s="2" t="inlineStr">
        <is>
          <t>betalingsopdracht|
betaalopdracht</t>
        </is>
      </c>
      <c r="BW78" s="2" t="inlineStr">
        <is>
          <t>3|
3</t>
        </is>
      </c>
      <c r="BX78" s="2" t="inlineStr">
        <is>
          <t xml:space="preserve">|
</t>
        </is>
      </c>
      <c r="BY78" t="inlineStr">
        <is>
          <t>door een betaler of begunstigde aan zijn betalingsdienstaanbieder gegeven instructie om een betalingstransactie uit te voeren</t>
        </is>
      </c>
      <c r="BZ78" s="2" t="inlineStr">
        <is>
          <t>zlecenie płatnicze</t>
        </is>
      </c>
      <c r="CA78" s="2" t="inlineStr">
        <is>
          <t>3</t>
        </is>
      </c>
      <c r="CB78" s="2" t="inlineStr">
        <is>
          <t/>
        </is>
      </c>
      <c r="CC78" t="inlineStr">
        <is>
          <t>dyspozycja płatnika lub odbiorcy dla jego dostawcy usług płatniczych z żądaniem wykonania transakcji płatniczej</t>
        </is>
      </c>
      <c r="CD78" s="2" t="inlineStr">
        <is>
          <t>ordem de pagamento</t>
        </is>
      </c>
      <c r="CE78" s="2" t="inlineStr">
        <is>
          <t>3</t>
        </is>
      </c>
      <c r="CF78" s="2" t="inlineStr">
        <is>
          <t/>
        </is>
      </c>
      <c r="CG78" t="inlineStr">
        <is>
          <t>Instrução dada por um ordenante ou por um beneficiário ao seu prestador de serviços de pagamento requerendo a execução de uma operação de pagamento.</t>
        </is>
      </c>
      <c r="CH78" s="2" t="inlineStr">
        <is>
          <t>ordin de plată</t>
        </is>
      </c>
      <c r="CI78" s="2" t="inlineStr">
        <is>
          <t>3</t>
        </is>
      </c>
      <c r="CJ78" s="2" t="inlineStr">
        <is>
          <t/>
        </is>
      </c>
      <c r="CK78" t="inlineStr">
        <is>
          <t>dispoziție a unui plătitor sau a unui beneficiar al plății către prestatorul său de servicii de plată prin care se solicită executarea unei operațiuni de plată</t>
        </is>
      </c>
      <c r="CL78" s="2" t="inlineStr">
        <is>
          <t>platobný príkaz</t>
        </is>
      </c>
      <c r="CM78" s="2" t="inlineStr">
        <is>
          <t>3</t>
        </is>
      </c>
      <c r="CN78" s="2" t="inlineStr">
        <is>
          <t/>
        </is>
      </c>
      <c r="CO78" t="inlineStr">
        <is>
          <t>pokyn platiteľa alebo príjemcu platby svojmu poskytovateľovi platobných služieb, ktorým žiada o vykonanie platobnej transakcie</t>
        </is>
      </c>
      <c r="CP78" s="2" t="inlineStr">
        <is>
          <t>plačilni nalog</t>
        </is>
      </c>
      <c r="CQ78" s="2" t="inlineStr">
        <is>
          <t>3</t>
        </is>
      </c>
      <c r="CR78" s="2" t="inlineStr">
        <is>
          <t/>
        </is>
      </c>
      <c r="CS78" t="inlineStr">
        <is>
          <t>navodilo plačnika ali prejemnika plačila svojemu 
&lt;b&gt;ponudniku plačilnih storitev&lt;/b&gt; [ &lt;a href="/entry/result/2220607/all" id="ENTRY_TO_ENTRY_CONVERTER" target="_blank"&gt;IATE:2220607&lt;/a&gt; ], s katerim zahteva izvršitev 
&lt;b&gt;plačilne transakcije&lt;/b&gt; [ &lt;a href="/entry/result/879168/all" id="ENTRY_TO_ENTRY_CONVERTER" target="_blank"&gt;IATE:879168&lt;/a&gt; ]</t>
        </is>
      </c>
      <c r="CT78" s="2" t="inlineStr">
        <is>
          <t>betalningsorder</t>
        </is>
      </c>
      <c r="CU78" s="2" t="inlineStr">
        <is>
          <t>3</t>
        </is>
      </c>
      <c r="CV78" s="2" t="inlineStr">
        <is>
          <t/>
        </is>
      </c>
      <c r="CW78" t="inlineStr">
        <is>
          <t>instruktion som en betalare eller betalningsmottagare ger sin betaltjänstleverantör om att en betalningstransaktion ska genomföras</t>
        </is>
      </c>
    </row>
    <row r="79">
      <c r="A79" s="1" t="str">
        <f>HYPERLINK("https://iate.europa.eu/entry/result/3572245/all", "3572245")</f>
        <v>3572245</v>
      </c>
      <c r="B79" t="inlineStr">
        <is>
          <t>FINANCE</t>
        </is>
      </c>
      <c r="C79" t="inlineStr">
        <is>
          <t>FINANCE|financial institutions and credit</t>
        </is>
      </c>
      <c r="D79" t="inlineStr">
        <is>
          <t>yes</t>
        </is>
      </c>
      <c r="E79" t="inlineStr">
        <is>
          <t/>
        </is>
      </c>
      <c r="F79" s="2" t="inlineStr">
        <is>
          <t>глобална системно значима институция извън ЕС|
Г-СЗИ извън ЕС</t>
        </is>
      </c>
      <c r="G79" s="2" t="inlineStr">
        <is>
          <t>3|
3</t>
        </is>
      </c>
      <c r="H79" s="2" t="inlineStr">
        <is>
          <t xml:space="preserve">|
</t>
        </is>
      </c>
      <c r="I79" t="inlineStr">
        <is>
          <t>глобална системно значима банкова група или банка (Г-СЗБ), която не е Г-СЗИ и която е включена в публикувания и редовно актуализиран от Съвета за финансова стабилност списък на Г-СЗБ</t>
        </is>
      </c>
      <c r="J79" s="2" t="inlineStr">
        <is>
          <t>globální systémově významná instituce mimo EU|
instituce G-SVI mimo EU|
G-SVI mimo EU</t>
        </is>
      </c>
      <c r="K79" s="2" t="inlineStr">
        <is>
          <t>2|
2|
2</t>
        </is>
      </c>
      <c r="L79" s="2" t="inlineStr">
        <is>
          <t xml:space="preserve">|
|
</t>
        </is>
      </c>
      <c r="M79" t="inlineStr">
        <is>
          <t>globální systémově významné bankovní skupiny nebo banky (G-SVB), které nejsou G-SVI a které jsou uvedeny v pravidelně aktualizovaném seznamu G-SVB zveřejněném Radou pro finanční stabilitu</t>
        </is>
      </c>
      <c r="N79" s="2" t="inlineStr">
        <is>
          <t>globalt systemisk vigtigt tredjelandsinstitut|
tredjelands-G-SII</t>
        </is>
      </c>
      <c r="O79" s="2" t="inlineStr">
        <is>
          <t>3|
3</t>
        </is>
      </c>
      <c r="P79" s="2" t="inlineStr">
        <is>
          <t xml:space="preserve">|
</t>
        </is>
      </c>
      <c r="Q79" t="inlineStr">
        <is>
          <t>global systemisk vigtig bankkoncern eller bank (G-SIB'er), som ikke er et G-SII, og som er opført på den regelmæssigt ajourførte liste over G-SIB'er, der offentliggøres af Rådet for Finansiel Stabilitet</t>
        </is>
      </c>
      <c r="R79" s="2" t="inlineStr">
        <is>
          <t>global systemrelevantes Nicht-EU-Institut|
Nicht-EU-G-SRI</t>
        </is>
      </c>
      <c r="S79" s="2" t="inlineStr">
        <is>
          <t>3|
3</t>
        </is>
      </c>
      <c r="T79" s="2" t="inlineStr">
        <is>
          <t xml:space="preserve">|
</t>
        </is>
      </c>
      <c r="U79" t="inlineStr">
        <is>
          <t>global systemrelevante Bankengruppen oder Banken (G-SIB), bei denen es sich nicht um G-SRI handelt und die in der vom Rat für Finanzstabilität veröffentlichten und regelmäßig aktualisierten Liste aufgeführt sind</t>
        </is>
      </c>
      <c r="V79" s="2" t="inlineStr">
        <is>
          <t>παγκόσμιο συστημικώς σημαντικό ίδρυμα εκτός ΕΕ</t>
        </is>
      </c>
      <c r="W79" s="2" t="inlineStr">
        <is>
          <t>3</t>
        </is>
      </c>
      <c r="X79" s="2" t="inlineStr">
        <is>
          <t/>
        </is>
      </c>
      <c r="Y79" t="inlineStr">
        <is>
          <t>οι παγκόσμια συστημικώς σημαντικές τράπεζες (G-SIB) που δεν G-SII και που περιλαμβάνονται στον κατάλογο των G-SIB, ο οποίος δημοσιεύεται από το Συμβούλιο Χρηματοπιστωτικής Σταθερότητας, ο οποίος ενημερώνεται τακτικά</t>
        </is>
      </c>
      <c r="Z79" s="2" t="inlineStr">
        <is>
          <t>non-EU global systemically important institution|
non-EU G-SII</t>
        </is>
      </c>
      <c r="AA79" s="2" t="inlineStr">
        <is>
          <t>3|
3</t>
        </is>
      </c>
      <c r="AB79" s="2" t="inlineStr">
        <is>
          <t xml:space="preserve">|
</t>
        </is>
      </c>
      <c r="AC79" t="inlineStr">
        <is>
          <t>global systemically important banking group or a bank (G-SIBs [ &lt;a href="/entry/result/3504198/all" id="ENTRY_TO_ENTRY_CONVERTER" target="_blank"&gt;IATE:3504198&lt;/a&gt; ] ) that is not a G-SII [ &lt;a href="/entry/result/3561897/all" id="ENTRY_TO_ENTRY_CONVERTER" target="_blank"&gt;IATE:3561897&lt;/a&gt; ] and that is included in the list of G-SIBs published by the Financial Stability Board, as regularly updated</t>
        </is>
      </c>
      <c r="AD79" s="2" t="inlineStr">
        <is>
          <t>entidad de importancia sistémica mundial de fuera de la UE|
EISM de fuera de la UE</t>
        </is>
      </c>
      <c r="AE79" s="2" t="inlineStr">
        <is>
          <t>3|
3</t>
        </is>
      </c>
      <c r="AF79" s="2" t="inlineStr">
        <is>
          <t xml:space="preserve">|
</t>
        </is>
      </c>
      <c r="AG79" t="inlineStr">
        <is>
          <t>Grupos bancarios o bancos de importancia sistémica mundial (BISM [ &lt;a href="/entry/result/3504198/all" id="ENTRY_TO_ENTRY_CONVERTER" target="_blank"&gt;IATE:3504198&lt;/a&gt; ]) que no sean EISM [ &lt;a href="/entry/result/3561897/all" id="ENTRY_TO_ENTRY_CONVERTER" target="_blank"&gt;IATE:3561897&lt;/a&gt; ] y estén incluidos en la lista de BISM publicada por el Consejo de Estabilidad Financiera, actualizada periódicamente.</t>
        </is>
      </c>
      <c r="AH79" s="2" t="inlineStr">
        <is>
          <t>kolmanda riigi globaalne süsteemselt oluline ettevõtja|
ELi-väline globaalne süsteemselt oluline ettevõtja</t>
        </is>
      </c>
      <c r="AI79" s="2" t="inlineStr">
        <is>
          <t>3|
3</t>
        </is>
      </c>
      <c r="AJ79" s="2" t="inlineStr">
        <is>
          <t xml:space="preserve">|
</t>
        </is>
      </c>
      <c r="AK79" t="inlineStr">
        <is>
          <t>globaalne süsteemselt oluline pangandusgrupp või pank, mis ei ole 
&lt;i&gt;globaalne süsteemselt oluline ettevõtja &lt;/i&gt;&lt;a href="/entry/result/3561897/all" id="ENTRY_TO_ENTRY_CONVERTER" target="_blank"&gt;IATE:3561897&lt;/a&gt; ja mis on nimetatud finantsstabiilsuse nõukogu avaldatud korrapäraselt ajakohastatavas globaalsete süsteemselt oluliste pankade loetelus</t>
        </is>
      </c>
      <c r="AL79" s="2" t="inlineStr">
        <is>
          <t>EU:n ulkopuolinen maailmanlaajuinen järjestelmän kannalta merkittävä laitos|
EU:n ulkopuolinen G-SII-laitos</t>
        </is>
      </c>
      <c r="AM79" s="2" t="inlineStr">
        <is>
          <t>3|
3</t>
        </is>
      </c>
      <c r="AN79" s="2" t="inlineStr">
        <is>
          <t xml:space="preserve">|
</t>
        </is>
      </c>
      <c r="AO79" t="inlineStr">
        <is>
          <t>&lt;a href="https://iate.europa.eu/entry/result/3504198/fi" target="_blank"&gt;Maailmanlaajuinen järjestelmän kannalta merkittävä pankki&lt;/a&gt; tai pankkiryhmä (G-SIB-pankki), joka ei ole &lt;a href="https://iate.europa.eu/entry/result/3561897/fi" target="_blank"&gt;G-SII-laitos&lt;/a&gt; ja joka sisältyy finanssimarkkinoiden vakauden valvontaryhmän G-SIB-pankeista julkaisemaan luetteloon, jota päivitetään säännöllisesti.</t>
        </is>
      </c>
      <c r="AP79" s="2" t="inlineStr">
        <is>
          <t>établissement d’importance systémique mondiale non UE|
EISm non UE</t>
        </is>
      </c>
      <c r="AQ79" s="2" t="inlineStr">
        <is>
          <t>3|
3</t>
        </is>
      </c>
      <c r="AR79" s="2" t="inlineStr">
        <is>
          <t xml:space="preserve">|
</t>
        </is>
      </c>
      <c r="AS79" t="inlineStr">
        <is>
          <t>banque ou groupe bancaire d'importance systémique mondiale (&lt;a href="https://iate.europa.eu/entry/result/3504198/fr" target="_blank"&gt;BISm&lt;/a&gt;) qui n’est pas un &lt;a href="https://iate.europa.eu/entry/result/3561897/fr" target="_blank"&gt;EISm &lt;/a&gt;et qui figure sur la liste de BISm publiée par le Conseil de stabilité financière, telle que régulièrement mise à jour</t>
        </is>
      </c>
      <c r="AT79" s="2" t="inlineStr">
        <is>
          <t>institiúid dhomhanda a bhfuil tábhacht shistéimeach léi agus nach institiúid de chuid an Aontais Eorpaigh í</t>
        </is>
      </c>
      <c r="AU79" s="2" t="inlineStr">
        <is>
          <t>3</t>
        </is>
      </c>
      <c r="AV79" s="2" t="inlineStr">
        <is>
          <t/>
        </is>
      </c>
      <c r="AW79" t="inlineStr">
        <is>
          <t>banc nó grúpa bancanna (G-SIBanna) nach G-SIIanna é agus atá i liosta na G-SIBanna a fhoilsíonn an Bord um Chobhsaíocht Airgeadais, liosta a thugtar cothrom le dáta go rialta</t>
        </is>
      </c>
      <c r="AX79" s="2" t="inlineStr">
        <is>
          <t>globalna sistemski važna institucija izvan EU-a</t>
        </is>
      </c>
      <c r="AY79" s="2" t="inlineStr">
        <is>
          <t>3</t>
        </is>
      </c>
      <c r="AZ79" s="2" t="inlineStr">
        <is>
          <t/>
        </is>
      </c>
      <c r="BA79" t="inlineStr">
        <is>
          <t>globalna sistemski važna bankarska grupacija ili banka (GSV banke) koja nije GSV institucija i na popisu je GSV banaka koji objavljuje Odbor za financijsku stabilnost</t>
        </is>
      </c>
      <c r="BB79" s="2" t="inlineStr">
        <is>
          <t>nem unióbeli globálisan rendszerszinten jelentős intézmény</t>
        </is>
      </c>
      <c r="BC79" s="2" t="inlineStr">
        <is>
          <t>3</t>
        </is>
      </c>
      <c r="BD79" s="2" t="inlineStr">
        <is>
          <t/>
        </is>
      </c>
      <c r="BE79" t="inlineStr">
        <is>
          <t>globálisan rendszerszinten jelentős intézménynek nem minősülő, a 
globálisan rendszerszinten jelentős bankcsoportok vagy bankok Pénzügyi 
Stabilitási Tanács által közzétett, rendszeresen frissített jegyzékében 
szereplő, globálisan rendszerszinten jelentős bankcsoport vagy bank</t>
        </is>
      </c>
      <c r="BF79" s="2" t="inlineStr">
        <is>
          <t>ente a rilevanza sistemica a livello globale non UE|
G-SII non UE</t>
        </is>
      </c>
      <c r="BG79" s="2" t="inlineStr">
        <is>
          <t>3|
3</t>
        </is>
      </c>
      <c r="BH79" s="2" t="inlineStr">
        <is>
          <t xml:space="preserve">|
</t>
        </is>
      </c>
      <c r="BI79" t="inlineStr">
        <is>
          <t>gruppo bancario o banca a rilevanza sistemica a livello globale (G-SIB) che non sono G-SII e che sono inclusi nell'elenco di G-SIB pubblicato dal Consiglio per la stabilità finanziaria (Financial Stability Board), regolarmente aggiornato</t>
        </is>
      </c>
      <c r="BJ79" s="2" t="inlineStr">
        <is>
          <t>ne ES pasaulinės sisteminės svarbos įstaiga|
ne ES G-SII</t>
        </is>
      </c>
      <c r="BK79" s="2" t="inlineStr">
        <is>
          <t>3|
3</t>
        </is>
      </c>
      <c r="BL79" s="2" t="inlineStr">
        <is>
          <t xml:space="preserve">|
</t>
        </is>
      </c>
      <c r="BM79" t="inlineStr">
        <is>
          <t>pasaulinės sisteminės svarbos bankų grupė arba bankas (G-SIB), kuris nėra G-SII ir kuris yra įtrauktas į Finansinio stabilumo tarybos paskelbtą reguliariai atnaujinamą G-SIB sąrašą</t>
        </is>
      </c>
      <c r="BN79" s="2" t="inlineStr">
        <is>
          <t>ārpussavienības globāla sistēmiski nozīmīga iestāde|
ārpussavienības &lt;i&gt;G-SNI&lt;/i&gt;</t>
        </is>
      </c>
      <c r="BO79" s="2" t="inlineStr">
        <is>
          <t>3|
3</t>
        </is>
      </c>
      <c r="BP79" s="2" t="inlineStr">
        <is>
          <t xml:space="preserve">|
</t>
        </is>
      </c>
      <c r="BQ79" t="inlineStr">
        <is>
          <t>globāla sistēmiski nozīmīga banku grupa vai banka ( 
&lt;i&gt;G-SNB&lt;/i&gt;), kas nav 
&lt;i&gt;G-SNI&lt;/i&gt; un kas ir iekļauta Finanšu stabilitātes padomes publicētajā 
&lt;i&gt;G-SNB&lt;/i&gt; sarakstā, ko regulāri atjaunina</t>
        </is>
      </c>
      <c r="BR79" s="2" t="inlineStr">
        <is>
          <t>istituzzjoni globali sistemikament importanti mhux tal-UE|
G-SII mhux tal-UE</t>
        </is>
      </c>
      <c r="BS79" s="2" t="inlineStr">
        <is>
          <t>3|
3</t>
        </is>
      </c>
      <c r="BT79" s="2" t="inlineStr">
        <is>
          <t xml:space="preserve">|
</t>
        </is>
      </c>
      <c r="BU79" t="inlineStr">
        <is>
          <t>grupp bankarju jew bank globali sistemikament importanti (G-SIB) li ma jkunx istituzzjoni globali sistemikament importanti (G-SII) u li jkun inkluż fil-lista ta' G-SIBs ippubblikata mill-Bord għall-Istabbiltà Finanzjarja, kif aġġornata b'mod regolari</t>
        </is>
      </c>
      <c r="BV79" s="2" t="inlineStr">
        <is>
          <t>niet-EU mondiaal systeemrelevante instelling|
niet-EU-MSI</t>
        </is>
      </c>
      <c r="BW79" s="2" t="inlineStr">
        <is>
          <t>3|
2</t>
        </is>
      </c>
      <c r="BX79" s="2" t="inlineStr">
        <is>
          <t xml:space="preserve">|
</t>
        </is>
      </c>
      <c r="BY79" t="inlineStr">
        <is>
          <t>mondiaal systeemrelevante bankgroep of bank (MSB) die geen mondiaal systeemrelevante instelling is en opgenomen is in de regelmatig geactualiseerde lijst met MSB's die wordt bekendgemaakt door de Raad voor financiële stabiliteit</t>
        </is>
      </c>
      <c r="BZ79" s="2" t="inlineStr">
        <is>
          <t>globalna instytucja o znaczeniu systemowym spoza UE</t>
        </is>
      </c>
      <c r="CA79" s="2" t="inlineStr">
        <is>
          <t>3</t>
        </is>
      </c>
      <c r="CB79" s="2" t="inlineStr">
        <is>
          <t/>
        </is>
      </c>
      <c r="CC79" t="inlineStr">
        <is>
          <t>globalna grupa bankowa lub bank o znaczeniu systemowym niebędące globalnymi instytucjami o znaczeniu systemowym, ujęte w regularnie aktualizowanym wykazie globalnych banków o znaczeniu systemowym publikowanym przez Radę Stabilności Finansowej</t>
        </is>
      </c>
      <c r="CD79" s="2" t="inlineStr">
        <is>
          <t>instituição de importância sistémica global extra-UE|
G-SII extra-UE</t>
        </is>
      </c>
      <c r="CE79" s="2" t="inlineStr">
        <is>
          <t>3|
3</t>
        </is>
      </c>
      <c r="CF79" s="2" t="inlineStr">
        <is>
          <t xml:space="preserve">|
</t>
        </is>
      </c>
      <c r="CG79" t="inlineStr">
        <is>
          <t>Grupo bancário ou bancos de importância sistémica global (G-SIB) que não são G-SII e que estão incluídos na lista de G-SIB publicada pelo Conselho de Estabilidade Financeira, atualizada regularmente.</t>
        </is>
      </c>
      <c r="CH79" s="2" t="inlineStr">
        <is>
          <t>instituție de importanță sistemică globală din afara UE|
G-SII din afara UE</t>
        </is>
      </c>
      <c r="CI79" s="2" t="inlineStr">
        <is>
          <t>3|
3</t>
        </is>
      </c>
      <c r="CJ79" s="2" t="inlineStr">
        <is>
          <t xml:space="preserve">|
</t>
        </is>
      </c>
      <c r="CK79" t="inlineStr">
        <is>
          <t>grupuri bancare sau bănci de importanță sistemică globală (G-SIB) care nu sunt G-SII [ &lt;a href="/entry/result/3561897/all" id="ENTRY_TO_ENTRY_CONVERTER" target="_blank"&gt;IATE:3561897&lt;/a&gt; ] și care sunt incluse în lista G-SIB publicată de Consiliul pentru Stabilitate Financiară, actualizată periodic</t>
        </is>
      </c>
      <c r="CL79" s="2" t="inlineStr">
        <is>
          <t>globálna systémovo významná inštitúcia mimo EÚ|
G-SII mimo EÚ</t>
        </is>
      </c>
      <c r="CM79" s="2" t="inlineStr">
        <is>
          <t>3|
3</t>
        </is>
      </c>
      <c r="CN79" s="2" t="inlineStr">
        <is>
          <t xml:space="preserve">|
</t>
        </is>
      </c>
      <c r="CO79" t="inlineStr">
        <is>
          <t>&lt;div&gt;
 globálna systémovo významná banková skupina alebo banka (G-SIB), ktorá nie je G-SII a ktorá je zahrnutá do pravidelne aktualizovaného zoznamu G-SIB, ktorý uverejňuje Rada pre finančnú stabilitu &lt;/div&gt;</t>
        </is>
      </c>
      <c r="CP79" s="2" t="inlineStr">
        <is>
          <t>globalna sistemsko pomembna institucija zunaj EU|
GSPI zunaj EU</t>
        </is>
      </c>
      <c r="CQ79" s="2" t="inlineStr">
        <is>
          <t>3|
3</t>
        </is>
      </c>
      <c r="CR79" s="2" t="inlineStr">
        <is>
          <t xml:space="preserve">|
</t>
        </is>
      </c>
      <c r="CS79" t="inlineStr">
        <is>
          <t>globalna sistemsko pomembna bančna skupina ali banka (GSPB), ki ni globalna sistemsko pomembna institucija* in je vključena na seznam GSPB, ki ga objavlja Odbor za finančno stabilnost 
&lt;p&gt;* globalna sistemsko pomembna institucija: &lt;a href="/entry/result/3561897&lt;&gt;&lt;&gt;&lt;&gt;&lt;&gt;&lt;&gt;&lt;&gt;&lt;&gt;&lt;&gt;&lt;&gt;&lt;&gt;&lt;&gt;&lt;&gt;&lt;&gt;&lt;&gt;&lt;&gt;&lt;&gt;&lt;&gt;&lt;&gt;&lt;&gt;&lt;&gt;&lt;&gt;&lt;&gt;&lt;&gt;&lt;&gt;&lt;&gt;&lt;&gt;&lt;&gt;&lt;&gt;&lt;&gt;&lt;&gt;&lt;&gt;&lt;&gt;&lt;&gt;&lt;&gt;&lt;&gt;&lt;/all" id="ENTRY_TO_ENTRY_CONVERTER" target="_blank"&gt;IATE:3561897&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CT79" s="2" t="inlineStr">
        <is>
          <t>globalt systemviktigt institut hemmahörande utanför EU</t>
        </is>
      </c>
      <c r="CU79" s="2" t="inlineStr">
        <is>
          <t>2</t>
        </is>
      </c>
      <c r="CV79" s="2" t="inlineStr">
        <is>
          <t/>
        </is>
      </c>
      <c r="CW79" t="inlineStr">
        <is>
          <t>globala systemviktiga bankgrupper eller banker som inte är globala systemviktiga institut och som anges i den förteckning över globala systemviktiga banker som offentliggörs och regelbundet uppdateras av FSB</t>
        </is>
      </c>
    </row>
    <row r="80">
      <c r="A80" s="1" t="str">
        <f>HYPERLINK("https://iate.europa.eu/entry/result/3571570/all", "3571570")</f>
        <v>3571570</v>
      </c>
      <c r="B80" t="inlineStr">
        <is>
          <t>FINANCE</t>
        </is>
      </c>
      <c r="C80" t="inlineStr">
        <is>
          <t>FINANCE|financial institutions and credit</t>
        </is>
      </c>
      <c r="D80" t="inlineStr">
        <is>
          <t>yes</t>
        </is>
      </c>
      <c r="E80" t="inlineStr">
        <is>
          <t/>
        </is>
      </c>
      <c r="F80" t="inlineStr">
        <is>
          <t/>
        </is>
      </c>
      <c r="G80" t="inlineStr">
        <is>
          <t/>
        </is>
      </c>
      <c r="H80" t="inlineStr">
        <is>
          <t/>
        </is>
      </c>
      <c r="I80" t="inlineStr">
        <is>
          <t/>
        </is>
      </c>
      <c r="J80" s="2" t="inlineStr">
        <is>
          <t>subjekt G-SVI</t>
        </is>
      </c>
      <c r="K80" s="2" t="inlineStr">
        <is>
          <t>3</t>
        </is>
      </c>
      <c r="L80" s="2" t="inlineStr">
        <is>
          <t/>
        </is>
      </c>
      <c r="M80" t="inlineStr">
        <is>
          <t>subjekt s právní subjektivitou, který je &lt;em&gt;G-SVI&lt;/em&gt; [ &lt;a href="/entry/result/3561897/all" id="ENTRY_TO_ENTRY_CONVERTER" target="_blank"&gt;IATE:3561897&lt;/a&gt; ] nebo je součástí G-SVI či součástí &lt;em&gt;G-SVI mimo EU&lt;/em&gt; [ &lt;a href="/entry/result/3572245/all" id="ENTRY_TO_ENTRY_CONVERTER" target="_blank"&gt;IATE:3572245&lt;/a&gt; ]</t>
        </is>
      </c>
      <c r="N80" s="2" t="inlineStr">
        <is>
          <t>G-SII-enhed</t>
        </is>
      </c>
      <c r="O80" s="2" t="inlineStr">
        <is>
          <t>2</t>
        </is>
      </c>
      <c r="P80" s="2" t="inlineStr">
        <is>
          <t/>
        </is>
      </c>
      <c r="Q80" t="inlineStr">
        <is>
          <t>enhed med status som juridisk person, som er et G-SII eller en del af et G-SII eller et tredjelands-G-SII</t>
        </is>
      </c>
      <c r="R80" s="2" t="inlineStr">
        <is>
          <t>G-SRI-Einheit</t>
        </is>
      </c>
      <c r="S80" s="2" t="inlineStr">
        <is>
          <t>3</t>
        </is>
      </c>
      <c r="T80" s="2" t="inlineStr">
        <is>
          <t/>
        </is>
      </c>
      <c r="U80" t="inlineStr">
        <is>
          <t>eine Einheit mit Rechtspersönlichkeit, bei der es sich um ein G-SRI handelt oder die Teil eines G-SRI oder eines Nicht-EU-G-SRI ist</t>
        </is>
      </c>
      <c r="V80" t="inlineStr">
        <is>
          <t/>
        </is>
      </c>
      <c r="W80" t="inlineStr">
        <is>
          <t/>
        </is>
      </c>
      <c r="X80" t="inlineStr">
        <is>
          <t/>
        </is>
      </c>
      <c r="Y80" t="inlineStr">
        <is>
          <t/>
        </is>
      </c>
      <c r="Z80" s="2" t="inlineStr">
        <is>
          <t>G-SII entity</t>
        </is>
      </c>
      <c r="AA80" s="2" t="inlineStr">
        <is>
          <t>3</t>
        </is>
      </c>
      <c r="AB80" s="2" t="inlineStr">
        <is>
          <t/>
        </is>
      </c>
      <c r="AC80" t="inlineStr">
        <is>
          <t>entity with legal personality that is a 
&lt;a href="https://iate.europa.eu/entry/result/3561897/en" target="_blank"&gt;G-SII&lt;/a&gt; or is part of a G-SII or of a 
&lt;a href="https://iate.europa.eu/entry/result/3572245/en" target="_blank"&gt;non-EU G-SII&lt;/a&gt;</t>
        </is>
      </c>
      <c r="AD80" s="2" t="inlineStr">
        <is>
          <t>entidad EISM</t>
        </is>
      </c>
      <c r="AE80" s="2" t="inlineStr">
        <is>
          <t>3</t>
        </is>
      </c>
      <c r="AF80" s="2" t="inlineStr">
        <is>
          <t/>
        </is>
      </c>
      <c r="AG80" t="inlineStr">
        <is>
          <t>Entidad con personalidad jurídica que ha sido clasificada como &lt;a href="https://iate.europa.eu/entry/result/3561897/es" target="_blank"&gt;entidad de importancia sistémica mundial&lt;/a&gt; EISM) o forma parte de una EISM de dentro o fuera de la UE.</t>
        </is>
      </c>
      <c r="AH80" s="2" t="inlineStr">
        <is>
          <t>globaalse süsteemselt olulise ettevõtja üksus</t>
        </is>
      </c>
      <c r="AI80" s="2" t="inlineStr">
        <is>
          <t>3</t>
        </is>
      </c>
      <c r="AJ80" s="2" t="inlineStr">
        <is>
          <t/>
        </is>
      </c>
      <c r="AK80" t="inlineStr">
        <is>
          <t>juriidilise isiku staatusega üksus, mis on 
&lt;i&gt;globaalne süsteemselt oluline ettevõtja&lt;/i&gt; &lt;a href="/entry/result/3561897/all" id="ENTRY_TO_ENTRY_CONVERTER" target="_blank"&gt;IATE:3561897&lt;/a&gt; või globaalse süsteemselt olulise ettevõtja osa või 
&lt;i&gt;kolmanda riigi globaalse süsteemselt olulise ettevõtja&lt;/i&gt; &lt;a href="/entry/result/3572245/all" id="ENTRY_TO_ENTRY_CONVERTER" target="_blank"&gt;IATE:3572245&lt;/a&gt; osa</t>
        </is>
      </c>
      <c r="AL80" s="2" t="inlineStr">
        <is>
          <t>G-SII-yhteisö</t>
        </is>
      </c>
      <c r="AM80" s="2" t="inlineStr">
        <is>
          <t>3</t>
        </is>
      </c>
      <c r="AN80" s="2" t="inlineStr">
        <is>
          <t/>
        </is>
      </c>
      <c r="AO80" t="inlineStr">
        <is>
          <t>Yhteisö, joka on oikeushenkilö ja G-SII-laitos tai osa G-SII-laitosta tai EU:n ulkopuolista G-SII-laitosta.</t>
        </is>
      </c>
      <c r="AP80" s="2" t="inlineStr">
        <is>
          <t>entité EISm|
entité d'EISm</t>
        </is>
      </c>
      <c r="AQ80" s="2" t="inlineStr">
        <is>
          <t>3|
3</t>
        </is>
      </c>
      <c r="AR80" s="2" t="inlineStr">
        <is>
          <t xml:space="preserve">|
</t>
        </is>
      </c>
      <c r="AS80" t="inlineStr">
        <is>
          <t>entité dotée de la personnalité juridique qui est un &lt;a href="https://iate.europa.eu/entry/result/3561897/fr-en" target="_blank"&gt;EISm &lt;/a&gt;ou fait partie d'un EISm ou d'un &lt;a href="https://iate.europa.eu/entry/result/3572245/fr-en" target="_blank"&gt;EISm non UE&lt;/a&gt;</t>
        </is>
      </c>
      <c r="AT80" s="2" t="inlineStr">
        <is>
          <t>eintiteas G-SII</t>
        </is>
      </c>
      <c r="AU80" s="2" t="inlineStr">
        <is>
          <t>3</t>
        </is>
      </c>
      <c r="AV80" s="2" t="inlineStr">
        <is>
          <t/>
        </is>
      </c>
      <c r="AW80" t="inlineStr">
        <is>
          <t/>
        </is>
      </c>
      <c r="AX80" t="inlineStr">
        <is>
          <t/>
        </is>
      </c>
      <c r="AY80" t="inlineStr">
        <is>
          <t/>
        </is>
      </c>
      <c r="AZ80" t="inlineStr">
        <is>
          <t/>
        </is>
      </c>
      <c r="BA80" t="inlineStr">
        <is>
          <t/>
        </is>
      </c>
      <c r="BB80" s="2" t="inlineStr">
        <is>
          <t>globálisan rendszerszinten jelentős intézménynek minősülő szervezet</t>
        </is>
      </c>
      <c r="BC80" s="2" t="inlineStr">
        <is>
          <t>3</t>
        </is>
      </c>
      <c r="BD80" s="2" t="inlineStr">
        <is>
          <t/>
        </is>
      </c>
      <c r="BE80" t="inlineStr">
        <is>
          <t>jogi személyiséggel rendelkező szervezet, amely &lt;a href="https://iate.europa.eu/entry/result/3561897/hu" target="_blank"&gt;globálisan rendszerszinten jelentős intézmény&lt;/a&gt;, vagy része valamely globálisan rendszerszinten jelentős intézménynek vagy nem unióbeli globálisan rendszerszinten jelentős intézménynek</t>
        </is>
      </c>
      <c r="BF80" s="2" t="inlineStr">
        <is>
          <t>soggetto G-SII</t>
        </is>
      </c>
      <c r="BG80" s="2" t="inlineStr">
        <is>
          <t>3</t>
        </is>
      </c>
      <c r="BH80" s="2" t="inlineStr">
        <is>
          <t/>
        </is>
      </c>
      <c r="BI80" t="inlineStr">
        <is>
          <t>soggetto dotato di personalità giuridica che è un &lt;a href="https://iate.europa.eu/entry/result/3561897/it" target="_blank"&gt;G-SII&lt;/a&gt; o fa parte di un G-SII o di un &lt;a href="https://iate.europa.eu/entry/result/3572245/it" target="_blank"&gt;G-SII non UE&lt;/a&gt;</t>
        </is>
      </c>
      <c r="BJ80" s="2" t="inlineStr">
        <is>
          <t>G-SII subjektas</t>
        </is>
      </c>
      <c r="BK80" s="2" t="inlineStr">
        <is>
          <t>3</t>
        </is>
      </c>
      <c r="BL80" s="2" t="inlineStr">
        <is>
          <t/>
        </is>
      </c>
      <c r="BM80" t="inlineStr">
        <is>
          <t/>
        </is>
      </c>
      <c r="BN80" s="2" t="inlineStr">
        <is>
          <t>G-SNI vienība</t>
        </is>
      </c>
      <c r="BO80" s="2" t="inlineStr">
        <is>
          <t>3</t>
        </is>
      </c>
      <c r="BP80" s="2" t="inlineStr">
        <is>
          <t/>
        </is>
      </c>
      <c r="BQ80" t="inlineStr">
        <is>
          <t>vienība, kam piemīt juridiskas personas statuss un kas ir G-SNI [ &lt;a href="/entry/result/3561897/all" id="ENTRY_TO_ENTRY_CONVERTER" target="_blank"&gt;IATE:3561897&lt;/a&gt;] vai daļa no G-SNI, vai daļa no ārpussavienības G-SNI [ &lt;a href="/entry/result/3572245/all" id="ENTRY_TO_ENTRY_CONVERTER" target="_blank"&gt;IATE:3572245&lt;/a&gt;]</t>
        </is>
      </c>
      <c r="BR80" s="2" t="inlineStr">
        <is>
          <t>entità G-SII</t>
        </is>
      </c>
      <c r="BS80" s="2" t="inlineStr">
        <is>
          <t>3</t>
        </is>
      </c>
      <c r="BT80" s="2" t="inlineStr">
        <is>
          <t/>
        </is>
      </c>
      <c r="BU80" t="inlineStr">
        <is>
          <t>entità b'personalità ġuridika li hija G-SII [ &lt;a href="/entry/result/3561897/all" id="ENTRY_TO_ENTRY_CONVERTER" target="_blank"&gt;IATE:3561897&lt;/a&gt; ] jew hija parti minn G-SII jew minn G-SII mhux tal-UE [ &lt;a href="/entry/result/3572245/all" id="ENTRY_TO_ENTRY_CONVERTER" target="_blank"&gt;IATE:3572245&lt;/a&gt; ]</t>
        </is>
      </c>
      <c r="BV80" s="2" t="inlineStr">
        <is>
          <t>MSI-entiteit</t>
        </is>
      </c>
      <c r="BW80" s="2" t="inlineStr">
        <is>
          <t>3</t>
        </is>
      </c>
      <c r="BX80" s="2" t="inlineStr">
        <is>
          <t/>
        </is>
      </c>
      <c r="BY80" t="inlineStr">
        <is>
          <t>entiteit met rechtspersoonlijkheid die een MSI ( &lt;a href="/entry/result/3561897/all" id="ENTRY_TO_ENTRY_CONVERTER" target="_blank"&gt;IATE:3561897&lt;/a&gt; ) of onderdeel van een MSI of een niet-EU-MSI ( &lt;a href="/entry/result/3572245/all" id="ENTRY_TO_ENTRY_CONVERTER" target="_blank"&gt;IATE:3572245&lt;/a&gt; ) is</t>
        </is>
      </c>
      <c r="BZ80" s="2" t="inlineStr">
        <is>
          <t>podmiot typu G-SII|
podmiot będący globalną instytucją o znaczeniu systemowym</t>
        </is>
      </c>
      <c r="CA80" s="2" t="inlineStr">
        <is>
          <t>3|
3</t>
        </is>
      </c>
      <c r="CB80" s="2" t="inlineStr">
        <is>
          <t xml:space="preserve">|
</t>
        </is>
      </c>
      <c r="CC80" t="inlineStr">
        <is>
          <t>podmiot posiadający osobowość prawną, który jest globalną instytucją o znaczeniu systemowym lub częścią globalnej instytucji o znaczeniu systemowym lub globalną instytucją o znaczeniu systemowym spoza UE</t>
        </is>
      </c>
      <c r="CD80" t="inlineStr">
        <is>
          <t/>
        </is>
      </c>
      <c r="CE80" t="inlineStr">
        <is>
          <t/>
        </is>
      </c>
      <c r="CF80" t="inlineStr">
        <is>
          <t/>
        </is>
      </c>
      <c r="CG80" t="inlineStr">
        <is>
          <t/>
        </is>
      </c>
      <c r="CH80" s="2" t="inlineStr">
        <is>
          <t>entitate G-SII</t>
        </is>
      </c>
      <c r="CI80" s="2" t="inlineStr">
        <is>
          <t>3</t>
        </is>
      </c>
      <c r="CJ80" s="2" t="inlineStr">
        <is>
          <t/>
        </is>
      </c>
      <c r="CK80" t="inlineStr">
        <is>
          <t>entitate care are personalitate juridică și care este o G-SII sau care face parte dintr-o G-SII sau dintr-o G-SII din afara UE</t>
        </is>
      </c>
      <c r="CL80" s="2" t="inlineStr">
        <is>
          <t>subjekt G-SII</t>
        </is>
      </c>
      <c r="CM80" s="2" t="inlineStr">
        <is>
          <t>3</t>
        </is>
      </c>
      <c r="CN80" s="2" t="inlineStr">
        <is>
          <t/>
        </is>
      </c>
      <c r="CO80" t="inlineStr">
        <is>
          <t>subjekt s právnou subjektivitou, ktorý je G-SII alebo ktorý tvorí časť G-SII alebo časť G-SII mimo EÚ</t>
        </is>
      </c>
      <c r="CP80" s="2" t="inlineStr">
        <is>
          <t>subjekt, ki je GSPI|
subjekt GSPI</t>
        </is>
      </c>
      <c r="CQ80" s="2" t="inlineStr">
        <is>
          <t>3|
2</t>
        </is>
      </c>
      <c r="CR80" s="2" t="inlineStr">
        <is>
          <t xml:space="preserve">|
</t>
        </is>
      </c>
      <c r="CS80" t="inlineStr">
        <is>
          <t>subjekt s pravno osebnostjo, ki je &lt;a href="https://iate.europa.eu/entry/result/3561897/sl" target="_blank"&gt;globalna sistemsko pomembna institucija (GSPI),&lt;/a&gt; del GSPI ali &lt;a href="https://iate.europa.eu/entry/result/3572245/sl" target="_blank"&gt;GSPI zunaj EU&lt;/a&gt;</t>
        </is>
      </c>
      <c r="CT80" s="2" t="inlineStr">
        <is>
          <t>G-SII-enhet</t>
        </is>
      </c>
      <c r="CU80" s="2" t="inlineStr">
        <is>
          <t>3</t>
        </is>
      </c>
      <c r="CV80" s="2" t="inlineStr">
        <is>
          <t/>
        </is>
      </c>
      <c r="CW80" t="inlineStr">
        <is>
          <t/>
        </is>
      </c>
    </row>
    <row r="81">
      <c r="A81" s="1" t="str">
        <f>HYPERLINK("https://iate.europa.eu/entry/result/3575835/all", "3575835")</f>
        <v>3575835</v>
      </c>
      <c r="B81" t="inlineStr">
        <is>
          <t>FINANCE</t>
        </is>
      </c>
      <c r="C81" t="inlineStr">
        <is>
          <t>FINANCE|financial institutions and credit</t>
        </is>
      </c>
      <c r="D81" t="inlineStr">
        <is>
          <t>yes</t>
        </is>
      </c>
      <c r="E81" t="inlineStr">
        <is>
          <t/>
        </is>
      </c>
      <c r="F81" s="2" t="inlineStr">
        <is>
          <t>допълнително капиталово изискване|
капиталово изискване по стълб 2</t>
        </is>
      </c>
      <c r="G81" s="2" t="inlineStr">
        <is>
          <t>3|
2</t>
        </is>
      </c>
      <c r="H81" s="2" t="inlineStr">
        <is>
          <t xml:space="preserve">|
</t>
        </is>
      </c>
      <c r="I81" t="inlineStr">
        <is>
          <t>изискване, наложено от компетентен орган на конкретна институция въз основа на специфичния ѝ рисков профил, да притежава допълнителен собствен капитал над изискванията, установени в &lt;a href="https://eur-lex.europa.eu/legal-content/BG/TXT/?uri=CELEX:32013R0575" target="_blank"&gt;Регламент (ЕС) № 575/2013 &lt;/a&gt;(или приложимите еквивалинетни капиталови правила извън ЕС)</t>
        </is>
      </c>
      <c r="J81" s="2" t="inlineStr">
        <is>
          <t>dodatečný kapitálový požadavek|
P2R|
kapitálový požadavek podle pilíře 2</t>
        </is>
      </c>
      <c r="K81" s="2" t="inlineStr">
        <is>
          <t>3|
2|
2</t>
        </is>
      </c>
      <c r="L81" s="2" t="inlineStr">
        <is>
          <t xml:space="preserve">|
|
</t>
        </is>
      </c>
      <c r="M81" t="inlineStr">
        <is>
          <t>požadavek držet kapitál, který stanoví příslušný orgán pro konkrétní banku z důvodu jejího specifického rizikového profilu nad rámec požadavku vypočítaného podle nařízení o kapitálových požadavcích [ &lt;a href="/entry/result/3547679/all" id="ENTRY_TO_ENTRY_CONVERTER" target="_blank"&gt;IATE:3547679&lt;/a&gt; ]</t>
        </is>
      </c>
      <c r="N81" s="2" t="inlineStr">
        <is>
          <t>krav om yderligere kapitalgrundlag|
yderligere kapitalgrundlagskrav|
søjle 2-kapitalkrav</t>
        </is>
      </c>
      <c r="O81" s="2" t="inlineStr">
        <is>
          <t>3|
3|
2</t>
        </is>
      </c>
      <c r="P81" s="2" t="inlineStr">
        <is>
          <t xml:space="preserve">|
|
</t>
        </is>
      </c>
      <c r="Q81" t="inlineStr">
        <is>
          <t>kompetente myndigheders krav til et bestemt institut om at have et kapitalgrundlag, der er større end kravene i kapitel 4 i direktiv 2013/36/EU og i forordning (EU) nr. 575/2013, såfremt de konstaterer, at instituttet er eksponeret for bestemte risici eller risikoelementer, der ikke er omfattet af kapitalgrundlagskravene i forordning (EU) nr. 575/2013</t>
        </is>
      </c>
      <c r="R81" s="2" t="inlineStr">
        <is>
          <t>zusätzliche Eigenmittelanforderung|
Eigenkapitalanforderung der Säule 2</t>
        </is>
      </c>
      <c r="S81" s="2" t="inlineStr">
        <is>
          <t>3|
2</t>
        </is>
      </c>
      <c r="T81" s="2" t="inlineStr">
        <is>
          <t xml:space="preserve">|
</t>
        </is>
      </c>
      <c r="U81" t="inlineStr">
        <is>
          <t>einem spezifischen Institut von einer zuständigen Behörde auferlegte Anforderung, über die gemäß der &lt;a href="https://iate.europa.eu/entry/result/3547679/de" target="_blank"&gt;Eigenmittelverordnung&lt;/a&gt; (bzw. gemäß gleichwertigen Eigenmittel-Vorschriften außerhalb der EU) berechnete Anforderung hinaus zusätzliche Eigenmittel vorzuhalten, um dem spezifischen Risikoprofil des Instituts Rechnung zu tragen</t>
        </is>
      </c>
      <c r="V81" s="2" t="inlineStr">
        <is>
          <t>πρόσθετη απαίτηση ιδίων κεφαλαίων</t>
        </is>
      </c>
      <c r="W81" s="2" t="inlineStr">
        <is>
          <t>3</t>
        </is>
      </c>
      <c r="X81" s="2" t="inlineStr">
        <is>
          <t/>
        </is>
      </c>
      <c r="Y81" t="inlineStr">
        <is>
          <t>Απαίτηση αρμόδιας αρχής από συγκεκριμένη τράπεζα με ειδικό προφίλ κινδύνου να διαθέτει ίδια κεφάλαια πέραν των απαίτησεων που υπολογίζονται στο πλαίσιο του κανονισμού για τις κεφαλαιακές απαιτήσεις.</t>
        </is>
      </c>
      <c r="Z81" s="2" t="inlineStr">
        <is>
          <t>additional own funds requirement|
pillar 2 capital requirement|
P2R|
own funds add-on</t>
        </is>
      </c>
      <c r="AA81" s="2" t="inlineStr">
        <is>
          <t>3|
2|
2|
1</t>
        </is>
      </c>
      <c r="AB81" s="2" t="inlineStr">
        <is>
          <t xml:space="preserve">|
|
|
</t>
        </is>
      </c>
      <c r="AC81" t="inlineStr">
        <is>
          <t>requirement imposed by a competent authority on a specific bank, and justified by that bank's specific risk profile, to hold own funds in excess of the requirement calculated under the Capital Requirements Regulation (or the applicable equivalent capital rules outside the EU)</t>
        </is>
      </c>
      <c r="AD81" s="2" t="inlineStr">
        <is>
          <t>requisito de fondos propios adicionales|
requerimiento de capital por pilar 2|
requerimiento de pilar 2|
P2R</t>
        </is>
      </c>
      <c r="AE81" s="2" t="inlineStr">
        <is>
          <t>3|
3|
3|
3</t>
        </is>
      </c>
      <c r="AF81" s="2" t="inlineStr">
        <is>
          <t xml:space="preserve">|
|
|
</t>
        </is>
      </c>
      <c r="AG81" t="inlineStr">
        <is>
          <t>En el contexto del &lt;a href="https://iate.europa.eu/entry/result/3549611/es" target="_blank"&gt;proceso de revisión y evaluación supervisora&lt;/a&gt; (que constituye el pilar 2 del marco de Basilea), capital adicional que el supervisor exige a una entidad, por encima del r&lt;a href="https://iate.europa.eu/entry/result/856347/es" target="_blank"&gt;equisito de fondos propios&lt;/a&gt; mínimo que le corresponda en virtud del &lt;a href="https://iate.europa.eu/entry/result/3547679/es" target="_blank"&gt;Reglamento sobre Requisitos de Capital&lt;/a&gt; (o de la normativa equivalente aplicable fuera de la UE), a fin de que pueda atender a riesgos que la entidad ha infravalorado o que están insuficientemente cubiertos por los requisitos mínimos.&lt;div&gt;A diferencia de la &lt;a href="https://iate.europa.eu/entry/result/3575846/es" target="_blank"&gt;orientación sobre fondos propios adicionales&lt;/a&gt;, es de obligado cumplimiento.&lt;/div&gt;</t>
        </is>
      </c>
      <c r="AH81" s="2" t="inlineStr">
        <is>
          <t>täiendavate omavahendite nõue|
2. samba kapitalinõue|
2. samba nõue</t>
        </is>
      </c>
      <c r="AI81" s="2" t="inlineStr">
        <is>
          <t>3|
2|
2</t>
        </is>
      </c>
      <c r="AJ81" s="2" t="inlineStr">
        <is>
          <t xml:space="preserve">|
|
</t>
        </is>
      </c>
      <c r="AK81" t="inlineStr">
        <is>
          <t>nõue, mille pädev asutus kehtestab konkreetsele pangale ja mida õigustab asjaomase panga konkreetne riskiprofiil ning mis seisineb selles, et pank peab omama omavahendeid üle 
&lt;i&gt;kapitalinõuete määruse&lt;/i&gt; &lt;a href="/entry/result/3547679/all" id="ENTRY_TO_ENTRY_CONVERTER" target="_blank"&gt;IATE:3547679&lt;/a&gt; alusel arvutatud nõude (või väljaspool ELi kohaldatava võrdväärse kapitalinõude)</t>
        </is>
      </c>
      <c r="AL81" s="2" t="inlineStr">
        <is>
          <t>omien varojen lisävaatimus|
pilarin 2 mukainen pääomavaatimus|
P2R|
omien varojen vaatimuksen korotus</t>
        </is>
      </c>
      <c r="AM81" s="2" t="inlineStr">
        <is>
          <t>3|
3|
3|
2</t>
        </is>
      </c>
      <c r="AN81" s="2" t="inlineStr">
        <is>
          <t xml:space="preserve">|
|
|
</t>
        </is>
      </c>
      <c r="AO81" t="inlineStr">
        <is>
          <t/>
        </is>
      </c>
      <c r="AP81" s="2" t="inlineStr">
        <is>
          <t>exigence de fonds propres supplémentaires|
exigence de fonds propres supplémentaire|
exigence du deuxième pilier</t>
        </is>
      </c>
      <c r="AQ81" s="2" t="inlineStr">
        <is>
          <t>3|
3|
3</t>
        </is>
      </c>
      <c r="AR81" s="2" t="inlineStr">
        <is>
          <t xml:space="preserve">preferred|
|
</t>
        </is>
      </c>
      <c r="AS81" t="inlineStr">
        <is>
          <t>exigence imposée par une autorité compétente en fonction de la situation particulière d'un établissement bancaire et dûment justifiée en raison du profil de risque spécifique de cet établissement, le but étant que ce dernier dispose de fonds propres en sus des exigences fixées dans le règlement relatif aux exigences de fonds propres (ou les règles équivalentes applicables en dehors de l'UE)</t>
        </is>
      </c>
      <c r="AT81" s="2" t="inlineStr">
        <is>
          <t>ceanglas cistí dílse breise|
ceanglas caipitil Cholún 2</t>
        </is>
      </c>
      <c r="AU81" s="2" t="inlineStr">
        <is>
          <t>3|
3</t>
        </is>
      </c>
      <c r="AV81" s="2" t="inlineStr">
        <is>
          <t xml:space="preserve">|
</t>
        </is>
      </c>
      <c r="AW81" t="inlineStr">
        <is>
          <t/>
        </is>
      </c>
      <c r="AX81" s="2" t="inlineStr">
        <is>
          <t>dodatni kapitalni zahtjev</t>
        </is>
      </c>
      <c r="AY81" s="2" t="inlineStr">
        <is>
          <t>3</t>
        </is>
      </c>
      <c r="AZ81" s="2" t="inlineStr">
        <is>
          <t/>
        </is>
      </c>
      <c r="BA81" t="inlineStr">
        <is>
          <t/>
        </is>
      </c>
      <c r="BB81" s="2" t="inlineStr">
        <is>
          <t>kiegészítő szavatolótőke-követelmény</t>
        </is>
      </c>
      <c r="BC81" s="2" t="inlineStr">
        <is>
          <t>3</t>
        </is>
      </c>
      <c r="BD81" s="2" t="inlineStr">
        <is>
          <t/>
        </is>
      </c>
      <c r="BE81" t="inlineStr">
        <is>
          <t>illetékes hatóság által az egyes pénzügyi intézmények számára előirt követelmény, amely szerint az 575/2013/EU rendeletben megállapított követelményeket meghaladó szavatolótőkét kell tartaniuk az említett rendelet 1. cikkében nem szereplő kockázati elemek és kockázatok fedezésére</t>
        </is>
      </c>
      <c r="BF81" s="2" t="inlineStr">
        <is>
          <t>requisito di fondi propri aggiuntivi|
requisito aggiuntivo di fondi propri|
requisito aggiuntivo in materia di fondi propri</t>
        </is>
      </c>
      <c r="BG81" s="2" t="inlineStr">
        <is>
          <t>3|
3|
3</t>
        </is>
      </c>
      <c r="BH81" s="2" t="inlineStr">
        <is>
          <t>preferred|
admitted|
admitted</t>
        </is>
      </c>
      <c r="BI81" t="inlineStr">
        <is>
          <t>requisito imposto da un'autorità competente a un particolare ente, sulla base del suo profilo di rischio, perché detenga fondi propri superiori ai requisiti previsti dal regolamento sui requisiti patrimoniali (o requisiti patrimoniali equivalenti al di fuori dell'UE)</t>
        </is>
      </c>
      <c r="BJ81" s="2" t="inlineStr">
        <is>
          <t>papildomų nuosavų lėšų reikalavimas|
2 ramsčio kapitalo reikalavimas</t>
        </is>
      </c>
      <c r="BK81" s="2" t="inlineStr">
        <is>
          <t>3|
3</t>
        </is>
      </c>
      <c r="BL81" s="2" t="inlineStr">
        <is>
          <t xml:space="preserve">|
</t>
        </is>
      </c>
      <c r="BM81" t="inlineStr">
        <is>
          <t>kompetentingos valdžios institucijos konkrečiam bankui nustatytas reikalavimas, grindžiamas to banko konkrečiu rizikos profiliu, turėti nuosavų lėšų, kurių suma viršytų pagal Kapitalo reikalavimų reglamentą apskaičiuotą reikalavimą</t>
        </is>
      </c>
      <c r="BN81" s="2" t="inlineStr">
        <is>
          <t>papildu pašu kapitāla prasība</t>
        </is>
      </c>
      <c r="BO81" s="2" t="inlineStr">
        <is>
          <t>3</t>
        </is>
      </c>
      <c r="BP81" s="2" t="inlineStr">
        <is>
          <t/>
        </is>
      </c>
      <c r="BQ81" t="inlineStr">
        <is>
          <t>prasība, ko kompetentā iestāde uzliek konkrētai iestādei par papildu pašu kapitāla turēšanu, ņemot vērā šīs iestādes riska profilu</t>
        </is>
      </c>
      <c r="BR81" s="2" t="inlineStr">
        <is>
          <t>rekwiżit ta' fondi proprji addizzjonali|
rekwiżit tal-kapital tal-pilastru 2|
P2R|
supplimentazzjoni tal-fondi proprji</t>
        </is>
      </c>
      <c r="BS81" s="2" t="inlineStr">
        <is>
          <t>3|
3|
3|
3</t>
        </is>
      </c>
      <c r="BT81" s="2" t="inlineStr">
        <is>
          <t xml:space="preserve">|
|
|
</t>
        </is>
      </c>
      <c r="BU81" t="inlineStr">
        <is>
          <t>rekwiżit impost minn awtorità kompetenti fuq bank speċifiku, u ġustifikat minn dak il-profil speċifiku ta' riskju tal-bank, li jżomm fondi proprji b'eċċess tar-rekwiżit ikkalkulat skont ir-Regolament dwar ir-Rekwiżiti ta' Kapital (jew ir-regoli kapitali ekwivalenti applikabbli barra l-UE)</t>
        </is>
      </c>
      <c r="BV81" s="2" t="inlineStr">
        <is>
          <t>additioneel eigenvermogensvereiste|
pijler 2-kapitaalvereiste</t>
        </is>
      </c>
      <c r="BW81" s="2" t="inlineStr">
        <is>
          <t>3|
3</t>
        </is>
      </c>
      <c r="BX81" s="2" t="inlineStr">
        <is>
          <t xml:space="preserve">|
</t>
        </is>
      </c>
      <c r="BY81" t="inlineStr">
        <is>
          <t/>
        </is>
      </c>
      <c r="BZ81" s="2" t="inlineStr">
        <is>
          <t>dodatkowy wymóg w zakresie funduszy własnych|
wymóg kapitałowy w ramach filaru II</t>
        </is>
      </c>
      <c r="CA81" s="2" t="inlineStr">
        <is>
          <t>3|
2</t>
        </is>
      </c>
      <c r="CB81" s="2" t="inlineStr">
        <is>
          <t xml:space="preserve">|
</t>
        </is>
      </c>
      <c r="CC81" t="inlineStr">
        <is>
          <t>wymóg w zakresie funduszy własnych na poziomie przekraczającym zwyczajny &lt;a href="https://iate.europa.eu/entry/slideshow/1628003369984/856347/pl" target="_blank"&gt;wymóg w zakresie funduszy własnych&lt;/a&gt; w celu uwzględnienia ryzyk, na które jest lub może być narażona instytucja</t>
        </is>
      </c>
      <c r="CD81" s="2" t="inlineStr">
        <is>
          <t>requisito de fundos próprios adicionais|
requisito de fundos próprios do Pilar 2|
requisito do pilar 2</t>
        </is>
      </c>
      <c r="CE81" s="2" t="inlineStr">
        <is>
          <t>3|
3|
3</t>
        </is>
      </c>
      <c r="CF81" s="2" t="inlineStr">
        <is>
          <t xml:space="preserve">|
|
</t>
        </is>
      </c>
      <c r="CG81" t="inlineStr">
        <is>
          <t>Exigência imposta por uma autoridade competente a um determinado banco, justificada pelo seu perfil de risco específico, de deter fundos próprios superiores aos previstos nos requisitos estabelecidos no &lt;a href="https://iate.europa.eu/entry/result/3547679/pt" target="_blank"&gt;Regulamento Requisitos de Fundos Próprios&lt;/a&gt; (ou em regras equivalentes aplicáveis fora da UE).</t>
        </is>
      </c>
      <c r="CH81" s="2" t="inlineStr">
        <is>
          <t>cerință de fonduri proprii suplimentare|
cerință de capital în cadrul pilonului 2</t>
        </is>
      </c>
      <c r="CI81" s="2" t="inlineStr">
        <is>
          <t>3|
2</t>
        </is>
      </c>
      <c r="CJ81" s="2" t="inlineStr">
        <is>
          <t xml:space="preserve">|
</t>
        </is>
      </c>
      <c r="CK81" t="inlineStr">
        <is>
          <t>cerință impusă unei
anumite bănci de către o autoritate competentă, justificată de profilul
specific de risc al băncii, conform căreia aceasta din urmă trebuie să dețină fonduri în plus față de
cerința calculată în temeiul Regulamentului privind cerințele de capital (sau față
de normele în materie de capital echivalente aplicabile în afara UE)</t>
        </is>
      </c>
      <c r="CL81" s="2" t="inlineStr">
        <is>
          <t>dodatočná požiadavka na vlastné zdroje|
kapitálová požiadavka piliera 2|
P2R</t>
        </is>
      </c>
      <c r="CM81" s="2" t="inlineStr">
        <is>
          <t>3|
2|
2</t>
        </is>
      </c>
      <c r="CN81" s="2" t="inlineStr">
        <is>
          <t xml:space="preserve">|
|
</t>
        </is>
      </c>
      <c r="CO81" t="inlineStr">
        <is>
          <t>požiadavka príslušného orgánu voči konkrétnej banke opodstatnená rizikovým profilom tejto banky, aby banka zvýšila vlastné zdroje nad rámec požiadavky vypočítanej podľa nariadenia o kapitálových požiadavkách (alebo podľa ekvivalentných pravidiel týkajúcich sa kapitálového vybavenia platných mimo EÚ)</t>
        </is>
      </c>
      <c r="CP81" s="2" t="inlineStr">
        <is>
          <t>dodatna kapitalska zahteva|
kapitalska zahteva v okviru drugega stebra</t>
        </is>
      </c>
      <c r="CQ81" s="2" t="inlineStr">
        <is>
          <t>3|
3</t>
        </is>
      </c>
      <c r="CR81" s="2" t="inlineStr">
        <is>
          <t xml:space="preserve">|
</t>
        </is>
      </c>
      <c r="CS81" t="inlineStr">
        <is>
          <t/>
        </is>
      </c>
      <c r="CT81" s="2" t="inlineStr">
        <is>
          <t>ytterligare kapitalbaskrav|
kapitalkrav enligt pelare 2</t>
        </is>
      </c>
      <c r="CU81" s="2" t="inlineStr">
        <is>
          <t>3|
3</t>
        </is>
      </c>
      <c r="CV81" s="2" t="inlineStr">
        <is>
          <t xml:space="preserve">|
</t>
        </is>
      </c>
      <c r="CW81" t="inlineStr">
        <is>
          <t/>
        </is>
      </c>
    </row>
    <row r="82">
      <c r="A82" s="1" t="str">
        <f>HYPERLINK("https://iate.europa.eu/entry/result/3568389/all", "3568389")</f>
        <v>3568389</v>
      </c>
      <c r="B82" t="inlineStr">
        <is>
          <t>FINANCE</t>
        </is>
      </c>
      <c r="C82" t="inlineStr">
        <is>
          <t>FINANCE|financial institutions and credit</t>
        </is>
      </c>
      <c r="D82" t="inlineStr">
        <is>
          <t>yes</t>
        </is>
      </c>
      <c r="E82" t="inlineStr">
        <is>
          <t/>
        </is>
      </c>
      <c r="F82" s="2" t="inlineStr">
        <is>
          <t>изплащане|
изплащане на гарантираните суми|
обезщетяване</t>
        </is>
      </c>
      <c r="G82" s="2" t="inlineStr">
        <is>
          <t>3|
3|
3</t>
        </is>
      </c>
      <c r="H82" s="2" t="inlineStr">
        <is>
          <t xml:space="preserve">|
|
</t>
        </is>
      </c>
      <c r="I82" t="inlineStr">
        <is>
          <t>изплащане на обезщетение на вложителите, в случай че депозитите им станат неналични &lt;a href="/entry/result/1443526/all" id="ENTRY_TO_ENTRY_CONVERTER" target="_blank"&gt;IATE:1443526&lt;/a&gt;</t>
        </is>
      </c>
      <c r="J82" s="2" t="inlineStr">
        <is>
          <t>výplata</t>
        </is>
      </c>
      <c r="K82" s="2" t="inlineStr">
        <is>
          <t>2</t>
        </is>
      </c>
      <c r="L82" s="2" t="inlineStr">
        <is>
          <t/>
        </is>
      </c>
      <c r="M82" t="inlineStr">
        <is>
          <t>výplata náhrady vkladatelům po té, co se jejich vklady staly nedostupnými</t>
        </is>
      </c>
      <c r="N82" s="2" t="inlineStr">
        <is>
          <t>udbetaling|
tilbagebetaling</t>
        </is>
      </c>
      <c r="O82" s="2" t="inlineStr">
        <is>
          <t>3|
3</t>
        </is>
      </c>
      <c r="P82" s="2" t="inlineStr">
        <is>
          <t xml:space="preserve">|
</t>
        </is>
      </c>
      <c r="Q82" t="inlineStr">
        <is>
          <t>betaling af kompensation til indskydere, efter at deres indskud er blevet indisponible</t>
        </is>
      </c>
      <c r="R82" s="2" t="inlineStr">
        <is>
          <t>Erstattung|
Erstattung von Einlagen|
Entschädigung</t>
        </is>
      </c>
      <c r="S82" s="2" t="inlineStr">
        <is>
          <t>3|
2|
2</t>
        </is>
      </c>
      <c r="T82" s="2" t="inlineStr">
        <is>
          <t xml:space="preserve">|
|
</t>
        </is>
      </c>
      <c r="U82" t="inlineStr">
        <is>
          <t>Entschädigungszahlung an Einleger, wenn ihre Einlagen nicht mehr bei dem Kreditinsitut verfügbar sind</t>
        </is>
      </c>
      <c r="V82" s="2" t="inlineStr">
        <is>
          <t>εξόφληση|
καταβολή αποζημιώσεων</t>
        </is>
      </c>
      <c r="W82" s="2" t="inlineStr">
        <is>
          <t>2|
2</t>
        </is>
      </c>
      <c r="X82" s="2" t="inlineStr">
        <is>
          <t xml:space="preserve">|
</t>
        </is>
      </c>
      <c r="Y82" t="inlineStr">
        <is>
          <t/>
        </is>
      </c>
      <c r="Z82" s="2" t="inlineStr">
        <is>
          <t>payout|
pay-out|
deposit payout|
deposit pay-out|
payout to depositors|
pay-out to depositors|
repayment</t>
        </is>
      </c>
      <c r="AA82" s="2" t="inlineStr">
        <is>
          <t>3|
1|
3|
1|
1|
1|
3</t>
        </is>
      </c>
      <c r="AB82" s="2" t="inlineStr">
        <is>
          <t xml:space="preserve">|
|
|
|
|
|
</t>
        </is>
      </c>
      <c r="AC82" t="inlineStr">
        <is>
          <t>payment of compensation to depositors after their deposits become unavailable&lt;sup&gt;1&lt;/sup&gt;&lt;p&gt; &lt;sup&gt;1&lt;/sup&gt; &lt;i&gt;unavailable deposit&lt;/i&gt; &lt;a href="/entry/result/1443526/all" id="ENTRY_TO_ENTRY_CONVERTER" target="_blank"&gt;IATE:1443526&lt;/a&gt; &lt;/p&gt;</t>
        </is>
      </c>
      <c r="AD82" s="2" t="inlineStr">
        <is>
          <t>desembolso|
pago de los importes garantizados de los depósitos|
pago de los depósitos|
reembolso</t>
        </is>
      </c>
      <c r="AE82" s="2" t="inlineStr">
        <is>
          <t>3|
3|
3|
3</t>
        </is>
      </c>
      <c r="AF82" s="2" t="inlineStr">
        <is>
          <t xml:space="preserve">|
|
|
</t>
        </is>
      </c>
      <c r="AG82" t="inlineStr">
        <is>
          <t>Pago compensatorio que los &lt;a href="https://iate.europa.eu/entry/result/874803/es" target="_blank"&gt;sistemas de garantía de depósitos&lt;/a&gt; abonan a los depositantes cuando las entidades de crédito incumplen su obligación de reintegrar los depósitos.</t>
        </is>
      </c>
      <c r="AH82" s="2" t="inlineStr">
        <is>
          <t>väljamakse|
hoiuste väljamakse|
tagasimakse</t>
        </is>
      </c>
      <c r="AI82" s="2" t="inlineStr">
        <is>
          <t>2|
2|
2</t>
        </is>
      </c>
      <c r="AJ82" s="2" t="inlineStr">
        <is>
          <t xml:space="preserve">|
|
</t>
        </is>
      </c>
      <c r="AK82" t="inlineStr">
        <is>
          <t/>
        </is>
      </c>
      <c r="AL82" s="2" t="inlineStr">
        <is>
          <t>korvaus</t>
        </is>
      </c>
      <c r="AM82" s="2" t="inlineStr">
        <is>
          <t>3</t>
        </is>
      </c>
      <c r="AN82" s="2" t="inlineStr">
        <is>
          <t/>
        </is>
      </c>
      <c r="AO82" t="inlineStr">
        <is>
          <t/>
        </is>
      </c>
      <c r="AP82" s="2" t="inlineStr">
        <is>
          <t>remboursement|
remboursement des dépôts</t>
        </is>
      </c>
      <c r="AQ82" s="2" t="inlineStr">
        <is>
          <t>3|
3</t>
        </is>
      </c>
      <c r="AR82" s="2" t="inlineStr">
        <is>
          <t xml:space="preserve">|
</t>
        </is>
      </c>
      <c r="AS82" t="inlineStr">
        <is>
          <t>versement
d'indemnisations aux déposants dont les dépôts sont devenus indisponibles</t>
        </is>
      </c>
      <c r="AT82" s="2" t="inlineStr">
        <is>
          <t>íocaíocht amach|
aisíocaíocht</t>
        </is>
      </c>
      <c r="AU82" s="2" t="inlineStr">
        <is>
          <t>3|
3</t>
        </is>
      </c>
      <c r="AV82" s="2" t="inlineStr">
        <is>
          <t xml:space="preserve">|
</t>
        </is>
      </c>
      <c r="AW82" t="inlineStr">
        <is>
          <t/>
        </is>
      </c>
      <c r="AX82" s="2" t="inlineStr">
        <is>
          <t>isplata|
isplata depozita</t>
        </is>
      </c>
      <c r="AY82" s="2" t="inlineStr">
        <is>
          <t>3|
3</t>
        </is>
      </c>
      <c r="AZ82" s="2" t="inlineStr">
        <is>
          <t xml:space="preserve">|
</t>
        </is>
      </c>
      <c r="BA82" t="inlineStr">
        <is>
          <t/>
        </is>
      </c>
      <c r="BB82" s="2" t="inlineStr">
        <is>
          <t>kártalanítás|
kifizetés</t>
        </is>
      </c>
      <c r="BC82" s="2" t="inlineStr">
        <is>
          <t>3|
3</t>
        </is>
      </c>
      <c r="BD82" s="2" t="inlineStr">
        <is>
          <t xml:space="preserve">|
</t>
        </is>
      </c>
      <c r="BE82" t="inlineStr">
        <is>
          <t>A betétesek számára betéteik befagyása&lt;sup&gt;1&lt;/sup&gt; nyomán teljesített fizetés.&lt;p&gt;&lt;sup&gt;1&lt;/sup&gt; &lt;i&gt;befagyasztott betét &lt;/i&gt;&lt;a href="/entry/result/1443526&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all" id="ENTRY_TO_ENTRY_CONVERTER" target="_blank"&gt;IATE:1443526&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BF82" s="2" t="inlineStr">
        <is>
          <t>pagamento|
rimborso</t>
        </is>
      </c>
      <c r="BG82" s="2" t="inlineStr">
        <is>
          <t>3|
3</t>
        </is>
      </c>
      <c r="BH82" s="2" t="inlineStr">
        <is>
          <t xml:space="preserve">|
</t>
        </is>
      </c>
      <c r="BI82" t="inlineStr">
        <is>
          <t>pagamento o indennizzo versato ai depositanti in seguito al verificarsi di &lt;a href="https://iate.europa.eu/entry/result/1443526/it" target="_blank"&gt;depositi indisponibili&lt;/a&gt;</t>
        </is>
      </c>
      <c r="BJ82" s="2" t="inlineStr">
        <is>
          <t>išmoka|
grąžinimas|
indėlių draudimo išmoka</t>
        </is>
      </c>
      <c r="BK82" s="2" t="inlineStr">
        <is>
          <t>3|
3|
3</t>
        </is>
      </c>
      <c r="BL82" s="2" t="inlineStr">
        <is>
          <t xml:space="preserve">|
|
</t>
        </is>
      </c>
      <c r="BM82" t="inlineStr">
        <is>
          <t>kompensacijos išmokėjimas indėlininkams po to, kai jų indėliai tampa negrąžinami</t>
        </is>
      </c>
      <c r="BN82" s="2" t="inlineStr">
        <is>
          <t>izmaksa|
atmaksāšana</t>
        </is>
      </c>
      <c r="BO82" s="2" t="inlineStr">
        <is>
          <t>2|
3</t>
        </is>
      </c>
      <c r="BP82" s="2" t="inlineStr">
        <is>
          <t xml:space="preserve">|
</t>
        </is>
      </c>
      <c r="BQ82" t="inlineStr">
        <is>
          <t>kompensāciju samaksa noguldītājiem, pēc tam kad noguldījumi ir kļuvuši nepieejami</t>
        </is>
      </c>
      <c r="BR82" s="2" t="inlineStr">
        <is>
          <t>żborż tad-depożitu|
żborż|
ħlas lura</t>
        </is>
      </c>
      <c r="BS82" s="2" t="inlineStr">
        <is>
          <t>3|
3|
3</t>
        </is>
      </c>
      <c r="BT82" s="2" t="inlineStr">
        <is>
          <t xml:space="preserve">|
|
</t>
        </is>
      </c>
      <c r="BU82" t="inlineStr">
        <is>
          <t>ħlas ta' kumpens lid-depożitanti wara li d-depożiti tagħhom jieqfu jkunu disponibbli</t>
        </is>
      </c>
      <c r="BV82" s="2" t="inlineStr">
        <is>
          <t>uitbetaling|
terugbetaling</t>
        </is>
      </c>
      <c r="BW82" s="2" t="inlineStr">
        <is>
          <t>3|
3</t>
        </is>
      </c>
      <c r="BX82" s="2" t="inlineStr">
        <is>
          <t xml:space="preserve">|
</t>
        </is>
      </c>
      <c r="BY82" t="inlineStr">
        <is>
          <t>betaling van een vergoeding aan deposanten wier deposito's niet-beschikbaar&lt;sup&gt;1&lt;/sup&gt; zijn geworden&lt;p&gt;&lt;sup&gt;1&lt;/sup&gt; &lt;i&gt;niet-beschikbaar deposito&lt;/i&gt; &lt;a href="/entry/result/1443526&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all" id="ENTRY_TO_ENTRY_CONVERTER" target="_blank"&gt;IATE:1443526&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BZ82" s="2" t="inlineStr">
        <is>
          <t>wypłata</t>
        </is>
      </c>
      <c r="CA82" s="2" t="inlineStr">
        <is>
          <t>3</t>
        </is>
      </c>
      <c r="CB82" s="2" t="inlineStr">
        <is>
          <t/>
        </is>
      </c>
      <c r="CC82" t="inlineStr">
        <is>
          <t>wypłata rekompensaty deponentom po tym, jak ich depozyty stają się niedostępne</t>
        </is>
      </c>
      <c r="CD82" s="2" t="inlineStr">
        <is>
          <t>reembolso do depósito|
reembolso</t>
        </is>
      </c>
      <c r="CE82" s="2" t="inlineStr">
        <is>
          <t>3|
3</t>
        </is>
      </c>
      <c r="CF82" s="2" t="inlineStr">
        <is>
          <t xml:space="preserve">|
</t>
        </is>
      </c>
      <c r="CG82" t="inlineStr">
        <is>
          <t>No contexto da resolução de uma instituição de crédito, pagamento compensatório efetuado aos depositantes cujos depósitos tenham deixado de estar disponíveis devido ao início da resolução.</t>
        </is>
      </c>
      <c r="CH82" s="2" t="inlineStr">
        <is>
          <t>plată de compensații</t>
        </is>
      </c>
      <c r="CI82" s="2" t="inlineStr">
        <is>
          <t>3</t>
        </is>
      </c>
      <c r="CJ82" s="2" t="inlineStr">
        <is>
          <t/>
        </is>
      </c>
      <c r="CK82" t="inlineStr">
        <is>
          <t>plata unei compensații către deponenți pentru depozitele acoperite ale acestora care au devenit indisponibile</t>
        </is>
      </c>
      <c r="CL82" s="2" t="inlineStr">
        <is>
          <t>vyplatenie|
vyplatenie vkladov|
splatenie</t>
        </is>
      </c>
      <c r="CM82" s="2" t="inlineStr">
        <is>
          <t>3|
2|
3</t>
        </is>
      </c>
      <c r="CN82" s="2" t="inlineStr">
        <is>
          <t xml:space="preserve">|
|
</t>
        </is>
      </c>
      <c r="CO82" t="inlineStr">
        <is>
          <t>vyplatenie finančných prostriedkov vkladateľom po tom, čo sa vklady stali nedostupnými</t>
        </is>
      </c>
      <c r="CP82" s="2" t="inlineStr">
        <is>
          <t>izplačilo|
izplačilo vlagateljem</t>
        </is>
      </c>
      <c r="CQ82" s="2" t="inlineStr">
        <is>
          <t>3|
3</t>
        </is>
      </c>
      <c r="CR82" s="2" t="inlineStr">
        <is>
          <t xml:space="preserve">|
</t>
        </is>
      </c>
      <c r="CS82" t="inlineStr">
        <is>
          <t/>
        </is>
      </c>
      <c r="CT82" s="2" t="inlineStr">
        <is>
          <t>utbetalning</t>
        </is>
      </c>
      <c r="CU82" s="2" t="inlineStr">
        <is>
          <t>3</t>
        </is>
      </c>
      <c r="CV82" s="2" t="inlineStr">
        <is>
          <t/>
        </is>
      </c>
      <c r="CW82" t="inlineStr">
        <is>
          <t/>
        </is>
      </c>
    </row>
    <row r="83">
      <c r="A83" s="1" t="str">
        <f>HYPERLINK("https://iate.europa.eu/entry/result/3575844/all", "3575844")</f>
        <v>3575844</v>
      </c>
      <c r="B83" t="inlineStr">
        <is>
          <t>FINANCE</t>
        </is>
      </c>
      <c r="C83" t="inlineStr">
        <is>
          <t>FINANCE|financial institutions and credit</t>
        </is>
      </c>
      <c r="D83" t="inlineStr">
        <is>
          <t>yes</t>
        </is>
      </c>
      <c r="E83" t="inlineStr">
        <is>
          <t/>
        </is>
      </c>
      <c r="F83" t="inlineStr">
        <is>
          <t/>
        </is>
      </c>
      <c r="G83" t="inlineStr">
        <is>
          <t/>
        </is>
      </c>
      <c r="H83" t="inlineStr">
        <is>
          <t/>
        </is>
      </c>
      <c r="I83" t="inlineStr">
        <is>
          <t/>
        </is>
      </c>
      <c r="J83" s="2" t="inlineStr">
        <is>
          <t>celková míra expozic|
míra expozic|
míra expozic pákového poměru</t>
        </is>
      </c>
      <c r="K83" s="2" t="inlineStr">
        <is>
          <t>3|
3|
3</t>
        </is>
      </c>
      <c r="L83" s="2" t="inlineStr">
        <is>
          <t xml:space="preserve">|
|
</t>
        </is>
      </c>
      <c r="M83" t="inlineStr">
        <is>
          <t>jmenovatel v ukazateli 
&lt;em&gt;pákového poměru&lt;/em&gt; [ &lt;a href="/entry/result/3569563/all" id="ENTRY_TO_ENTRY_CONVERTER" target="_blank"&gt;IATE:3569563&lt;/a&gt; ], vypočtený jako součet 
&lt;em&gt;hodnot&lt;/em&gt; 
&lt;em&gt;expozic&lt;/em&gt; [ &lt;a href="/entry/result/2233479/all" id="ENTRY_TO_ENTRY_CONVERTER" target="_blank"&gt;IATE:2233479&lt;/a&gt; ] aktiv a mimorozvahových položek a dalších položek</t>
        </is>
      </c>
      <c r="N83" s="2" t="inlineStr">
        <is>
          <t>eksponeringsmålet bag gearingsgraden|
samlet eksponeringsmål</t>
        </is>
      </c>
      <c r="O83" s="2" t="inlineStr">
        <is>
          <t>2|
3</t>
        </is>
      </c>
      <c r="P83" s="2" t="inlineStr">
        <is>
          <t xml:space="preserve">|
</t>
        </is>
      </c>
      <c r="Q83" t="inlineStr">
        <is>
          <t>faktor (nævner), der indgår i beregningen af gearingsgraden, beregnet som summen af eksponeringsværdierne af aktiver, visse derivatkontrakter og ikkebalanceførte poster og andre poster</t>
        </is>
      </c>
      <c r="R83" s="2" t="inlineStr">
        <is>
          <t>Gesamtrisikopositionsmessgröße|
Gesamtrisikomessgröße|
Risikomessgröße für die Verschuldungsquote|
Messgröße der Verschuldungsquote</t>
        </is>
      </c>
      <c r="S83" s="2" t="inlineStr">
        <is>
          <t>3|
2|
2|
2</t>
        </is>
      </c>
      <c r="T83" s="2" t="inlineStr">
        <is>
          <t xml:space="preserve">|
|
|
</t>
        </is>
      </c>
      <c r="U83" t="inlineStr">
        <is>
          <t>Nenner der Verschuldungsquote &lt;a href="https://iate.europa.eu/entry/result/3569563/all" target="_blank"&gt;3569563&lt;/a&gt; , der sich aus der Summe der Risikopositionen aus bilanziellen Aktivposten, Derivaten, Wertpapiergeschäften und außerbilanziellen Positionen ergibt</t>
        </is>
      </c>
      <c r="V83" t="inlineStr">
        <is>
          <t/>
        </is>
      </c>
      <c r="W83" t="inlineStr">
        <is>
          <t/>
        </is>
      </c>
      <c r="X83" t="inlineStr">
        <is>
          <t/>
        </is>
      </c>
      <c r="Y83" t="inlineStr">
        <is>
          <t/>
        </is>
      </c>
      <c r="Z83" s="2" t="inlineStr">
        <is>
          <t>total exposure measure|
exposure measure|
leverage ratio exposure measure|
leverage ratio total exposure measure|
total exposure measure of the leverage ratio|
leverage exposure measure|
total leverage exposure measure</t>
        </is>
      </c>
      <c r="AA83" s="2" t="inlineStr">
        <is>
          <t>3|
3|
3|
1|
1|
1|
1</t>
        </is>
      </c>
      <c r="AB83" s="2" t="inlineStr">
        <is>
          <t xml:space="preserve">|
|
|
|
|
|
</t>
        </is>
      </c>
      <c r="AC83" t="inlineStr">
        <is>
          <t>denominator of the &lt;a href="https://iate.europa.eu/entry/result/3569563/en" target="_blank"&gt;leverage ratio&lt;/a&gt;, calculated as the sum of the &lt;a href="https://iate.europa.eu/entry/result/2233479/en" target="_blank"&gt;exposure values&lt;/a&gt; of assets and off-balance sheet items and other items</t>
        </is>
      </c>
      <c r="AD83" s="2" t="inlineStr">
        <is>
          <t>medida de la exposición|
medida de la exposición total|
medida de la exposición del coeficiente de apalancamiento</t>
        </is>
      </c>
      <c r="AE83" s="2" t="inlineStr">
        <is>
          <t>3|
3|
3</t>
        </is>
      </c>
      <c r="AF83" s="2" t="inlineStr">
        <is>
          <t xml:space="preserve">|
|
</t>
        </is>
      </c>
      <c r="AG83" t="inlineStr">
        <is>
          <t>Denominador del &lt;a href="https://iate.europa.eu/entry/result/3569563/es" target="_blank"&gt;coeficiente de apalancamiento&lt;/a&gt;, que se calcula como la suma de los &lt;a href="https://iate.europa.eu/entry/result/2233479/es" target="_blank"&gt;valores de exposición&lt;/a&gt; de determinados activos, derivados y partidas fuera de balance.</t>
        </is>
      </c>
      <c r="AH83" s="2" t="inlineStr">
        <is>
          <t>koguriskipositsiooni näitaja|
riskipositsiooni näitaja|
finantsvõimenduse määra riskipositsiooni näitaja</t>
        </is>
      </c>
      <c r="AI83" s="2" t="inlineStr">
        <is>
          <t>3|
3|
3</t>
        </is>
      </c>
      <c r="AJ83" s="2" t="inlineStr">
        <is>
          <t xml:space="preserve">|
|
</t>
        </is>
      </c>
      <c r="AK83" t="inlineStr">
        <is>
          <t>finantsvõimenduse määra nimetaja, mis arvutatakse varade ja bilansiväliste ning muude kirjete riskipositsioonide väärtuste summana</t>
        </is>
      </c>
      <c r="AL83" s="2" t="inlineStr">
        <is>
          <t>vastuiden kokonaismäärä|
vastuiden määrä|
vähimmäisomavaraisuusasteen laskennassa käytettävä vastuumäärä</t>
        </is>
      </c>
      <c r="AM83" s="2" t="inlineStr">
        <is>
          <t>3|
3|
3</t>
        </is>
      </c>
      <c r="AN83" s="2" t="inlineStr">
        <is>
          <t xml:space="preserve">|
|
</t>
        </is>
      </c>
      <c r="AO83" t="inlineStr">
        <is>
          <t/>
        </is>
      </c>
      <c r="AP83" s="2" t="inlineStr">
        <is>
          <t>mesure de l'exposition totale|
mesure de l'exposition totale utilisée pour le ratio de levier|
mesure de l'exposition</t>
        </is>
      </c>
      <c r="AQ83" s="2" t="inlineStr">
        <is>
          <t>3|
3|
3</t>
        </is>
      </c>
      <c r="AR83" s="2" t="inlineStr">
        <is>
          <t xml:space="preserve">|
|
</t>
        </is>
      </c>
      <c r="AS83" t="inlineStr">
        <is>
          <t>dénominateur du &lt;a href="https://iate.europa.eu/entry/result/3569563/fr-en" target="_blank"&gt;ratio de levier&lt;/a&gt;, qui correspond à la somme des &lt;a href="https://iate.europa.eu/entry/result/2233479/fr-en" target="_blank"&gt;valeurs exposées au risque&lt;/a&gt; de tous les actifs et éléments de hors bilan non déduits lors de la détermination de la mesure des fonds propres</t>
        </is>
      </c>
      <c r="AT83" t="inlineStr">
        <is>
          <t/>
        </is>
      </c>
      <c r="AU83" t="inlineStr">
        <is>
          <t/>
        </is>
      </c>
      <c r="AV83" t="inlineStr">
        <is>
          <t/>
        </is>
      </c>
      <c r="AW83" t="inlineStr">
        <is>
          <t/>
        </is>
      </c>
      <c r="AX83" t="inlineStr">
        <is>
          <t/>
        </is>
      </c>
      <c r="AY83" t="inlineStr">
        <is>
          <t/>
        </is>
      </c>
      <c r="AZ83" t="inlineStr">
        <is>
          <t/>
        </is>
      </c>
      <c r="BA83" t="inlineStr">
        <is>
          <t/>
        </is>
      </c>
      <c r="BB83" s="2" t="inlineStr">
        <is>
          <t>tőkeáttételi mutató számításához használt kitettségi mérték|
teljes kitettségi mérték|
kitettségi mérték</t>
        </is>
      </c>
      <c r="BC83" s="2" t="inlineStr">
        <is>
          <t>3|
3|
3</t>
        </is>
      </c>
      <c r="BD83" s="2" t="inlineStr">
        <is>
          <t xml:space="preserve">|
|
</t>
        </is>
      </c>
      <c r="BE83" t="inlineStr">
        <is>
          <t>eszközök, mérlegen kívüli tételek és egyéb tételek &lt;a href="https://iate.europa.eu/entry/result/2233479/hu" target="_blank"&gt;kitettségértékének &lt;/a&gt;összege; a &lt;a href="https://iate.europa.eu/entry/result/3569563/hu" target="_blank"&gt;tőkeáttételi mutató &lt;/a&gt;nevezője</t>
        </is>
      </c>
      <c r="BF83" t="inlineStr">
        <is>
          <t/>
        </is>
      </c>
      <c r="BG83" t="inlineStr">
        <is>
          <t/>
        </is>
      </c>
      <c r="BH83" t="inlineStr">
        <is>
          <t/>
        </is>
      </c>
      <c r="BI83" t="inlineStr">
        <is>
          <t/>
        </is>
      </c>
      <c r="BJ83" s="2" t="inlineStr">
        <is>
          <t>bendras pozicijų matas|
pozicijų matas|
sverto koeficiento pozicijų matas</t>
        </is>
      </c>
      <c r="BK83" s="2" t="inlineStr">
        <is>
          <t>3|
3|
3</t>
        </is>
      </c>
      <c r="BL83" s="2" t="inlineStr">
        <is>
          <t xml:space="preserve">|
|
</t>
        </is>
      </c>
      <c r="BM83" t="inlineStr">
        <is>
          <t/>
        </is>
      </c>
      <c r="BN83" s="2" t="inlineStr">
        <is>
          <t>kopējās riska darījumu vērtības mērs</t>
        </is>
      </c>
      <c r="BO83" s="2" t="inlineStr">
        <is>
          <t>3</t>
        </is>
      </c>
      <c r="BP83" s="2" t="inlineStr">
        <is>
          <t/>
        </is>
      </c>
      <c r="BQ83" t="inlineStr">
        <is>
          <t/>
        </is>
      </c>
      <c r="BR83" s="2" t="inlineStr">
        <is>
          <t>kejl tal-iskopertura totali|
kejl tal-iskopertura|
kejl tal-iskopertura tal-proporzjon ta' lieva finanzjarja</t>
        </is>
      </c>
      <c r="BS83" s="2" t="inlineStr">
        <is>
          <t>3|
3|
3</t>
        </is>
      </c>
      <c r="BT83" s="2" t="inlineStr">
        <is>
          <t xml:space="preserve">|
|
</t>
        </is>
      </c>
      <c r="BU83" t="inlineStr">
        <is>
          <t>is-somma tal-valuri tal-iskopertura ta': 
&lt;br&gt;(a) assi (...), id-derivattivi tal-kreditu u l-pożizzjonijiet imsemmija fl-Artikolu 429e(...); 
&lt;br&gt;(b) kuntratti tad-derivattivi elenkati fl-Anness II u derivattivi tal-kreditu, inkluż dawk il-kuntratti u derivattivi ta' kreditu li ma jidhrux fil-karta tal-bilanċ, (...); 
&lt;br&gt;(c) żidiet għar-riskju ta' kreditu tal-kontroparti ta' tranżazzjonijiet ta' finanzjament tat-titoli (...); 
&lt;br&gt;(d) elementi li ma jidhrux fil-karta tal-bilanċ, bl-esklużjoni tal-kuntratti tad-derivattivi elenkati fl-Anness II, derivattivi tal-kreditu, tranżazzjonijiet ta' finanzjament tat-titoli (...); 
&lt;br&gt;(e) xiri jew bejgħ fi żmien regolari u li jistennew saldu</t>
        </is>
      </c>
      <c r="BV83" s="2" t="inlineStr">
        <is>
          <t>maatstaf van totale blootstelling|
blootstellingsmaatstaf|
blootstellingsmaatstaf voor de berekening van de hefboomratio</t>
        </is>
      </c>
      <c r="BW83" s="2" t="inlineStr">
        <is>
          <t>3|
3|
3</t>
        </is>
      </c>
      <c r="BX83" s="2" t="inlineStr">
        <is>
          <t xml:space="preserve">|
|
</t>
        </is>
      </c>
      <c r="BY83" t="inlineStr">
        <is>
          <t>noemer van de hefboomratio [ &lt;a href="/entry/result/3569563/all" id="ENTRY_TO_ENTRY_CONVERTER" target="_blank"&gt;IATE:3569563&lt;/a&gt; ], berekend als de som van de blootstellingswaarden [ &lt;a href="/entry/result/2233479/all" id="ENTRY_TO_ENTRY_CONVERTER" target="_blank"&gt;IATE:2233479&lt;/a&gt; ] van activa, derivaten, posten buiten de balanstelling en andere items</t>
        </is>
      </c>
      <c r="BZ83" s="2" t="inlineStr">
        <is>
          <t>miara ekspozycji całkowitej|
miara ekspozycji|
miara ekspozycji wskaźnika dźwigni</t>
        </is>
      </c>
      <c r="CA83" s="2" t="inlineStr">
        <is>
          <t>3|
3|
3</t>
        </is>
      </c>
      <c r="CB83" s="2" t="inlineStr">
        <is>
          <t xml:space="preserve">|
|
</t>
        </is>
      </c>
      <c r="CC83" t="inlineStr">
        <is>
          <t>suma wartości ekspozycji określonych z tytułu wszystkich aktywów i pozycji pozabilansowych nieodliczonych przy wyznaczaniu miary kapitału Tier I</t>
        </is>
      </c>
      <c r="CD83" s="2" t="inlineStr">
        <is>
          <t>medida da exposição total</t>
        </is>
      </c>
      <c r="CE83" s="2" t="inlineStr">
        <is>
          <t>3</t>
        </is>
      </c>
      <c r="CF83" s="2" t="inlineStr">
        <is>
          <t/>
        </is>
      </c>
      <c r="CG83" t="inlineStr">
        <is>
          <t/>
        </is>
      </c>
      <c r="CH83" t="inlineStr">
        <is>
          <t/>
        </is>
      </c>
      <c r="CI83" t="inlineStr">
        <is>
          <t/>
        </is>
      </c>
      <c r="CJ83" t="inlineStr">
        <is>
          <t/>
        </is>
      </c>
      <c r="CK83" t="inlineStr">
        <is>
          <t/>
        </is>
      </c>
      <c r="CL83" s="2" t="inlineStr">
        <is>
          <t>veľkosť celkovej expozície</t>
        </is>
      </c>
      <c r="CM83" s="2" t="inlineStr">
        <is>
          <t>3</t>
        </is>
      </c>
      <c r="CN83" s="2" t="inlineStr">
        <is>
          <t/>
        </is>
      </c>
      <c r="CO83" t="inlineStr">
        <is>
          <t>súčet hodnôt expozície (resp. expozičných hodnôt) stanovených aktív, zmlúv, dodatočných hodnôt kreditného rizika a podsúvahových položiek</t>
        </is>
      </c>
      <c r="CP83" s="2" t="inlineStr">
        <is>
          <t>mera skupne izpostavljenosti|
mera izpostavljenosti|
mera izpostavljenosti količnika finančnega vzvoda</t>
        </is>
      </c>
      <c r="CQ83" s="2" t="inlineStr">
        <is>
          <t>3|
3|
3</t>
        </is>
      </c>
      <c r="CR83" s="2" t="inlineStr">
        <is>
          <t xml:space="preserve">|
|
</t>
        </is>
      </c>
      <c r="CS83" t="inlineStr">
        <is>
          <t>imenovalec za izračun &lt;a href="https://iate.europa.eu/entry/result/3569563/sl" target="_blank"&gt;količnika finančnega vzvoda; &lt;/a&gt;izračuna se kot vsota &lt;a href="https://iate.europa.eu/entry/result/2233479/sl" target="_blank"&gt;vrednosti izpostavljenosti&lt;/a&gt;</t>
        </is>
      </c>
      <c r="CT83" s="2" t="inlineStr">
        <is>
          <t>totalt exponeringsmått|
exponeringsmått|
exponeringsmått för bruttosoliditetsgrad</t>
        </is>
      </c>
      <c r="CU83" s="2" t="inlineStr">
        <is>
          <t>3|
3|
3</t>
        </is>
      </c>
      <c r="CV83" s="2" t="inlineStr">
        <is>
          <t xml:space="preserve">|
|
</t>
        </is>
      </c>
      <c r="CW83" t="inlineStr">
        <is>
          <t/>
        </is>
      </c>
    </row>
    <row r="84">
      <c r="A84" s="1" t="str">
        <f>HYPERLINK("https://iate.europa.eu/entry/result/3537887/all", "3537887")</f>
        <v>3537887</v>
      </c>
      <c r="B84" t="inlineStr">
        <is>
          <t>FINANCE</t>
        </is>
      </c>
      <c r="C84" t="inlineStr">
        <is>
          <t>FINANCE;FINANCE|financial institutions and credit;FINANCE|free movement of capital|free movement of capital</t>
        </is>
      </c>
      <c r="D84" t="inlineStr">
        <is>
          <t>yes</t>
        </is>
      </c>
      <c r="E84" t="inlineStr">
        <is>
          <t/>
        </is>
      </c>
      <c r="F84" s="2" t="inlineStr">
        <is>
          <t>базов собствен капитал от първи ред|
базов капитал от първи ред</t>
        </is>
      </c>
      <c r="G84" s="2" t="inlineStr">
        <is>
          <t>3|
2</t>
        </is>
      </c>
      <c r="H84" s="2" t="inlineStr">
        <is>
          <t xml:space="preserve">|
</t>
        </is>
      </c>
      <c r="I84" t="inlineStr">
        <is>
          <t/>
        </is>
      </c>
      <c r="J84" s="2" t="inlineStr">
        <is>
          <t>kmenový kapitál tier 1|
kapitál core tier 1</t>
        </is>
      </c>
      <c r="K84" s="2" t="inlineStr">
        <is>
          <t>3|
3</t>
        </is>
      </c>
      <c r="L84" s="2" t="inlineStr">
        <is>
          <t xml:space="preserve">|
</t>
        </is>
      </c>
      <c r="M84" t="inlineStr">
        <is>
          <t/>
        </is>
      </c>
      <c r="N84" s="2" t="inlineStr">
        <is>
          <t>egentlig kernekapital</t>
        </is>
      </c>
      <c r="O84" s="2" t="inlineStr">
        <is>
          <t>3</t>
        </is>
      </c>
      <c r="P84" s="2" t="inlineStr">
        <is>
          <t/>
        </is>
      </c>
      <c r="Q84" t="inlineStr">
        <is>
          <t>Egentlig kernekapital består af kapitalinstrumenter (på visse betingelser), overkurs ved emission, overført resultat, akkumuleret anden totalindkomst, andre reserver samt midler til dækning af generelle kreditinstitutrisici</t>
        </is>
      </c>
      <c r="R84" s="2" t="inlineStr">
        <is>
          <t>hartes Kernkapital</t>
        </is>
      </c>
      <c r="S84" s="2" t="inlineStr">
        <is>
          <t>3</t>
        </is>
      </c>
      <c r="T84" s="2" t="inlineStr">
        <is>
          <t/>
        </is>
      </c>
      <c r="U84" t="inlineStr">
        <is>
          <t>Teil des Kernkapitals &lt;a href="/entry/result/1125341/all" id="ENTRY_TO_ENTRY_CONVERTER" target="_blank"&gt;IATE:1125341&lt;/a&gt; bestehend aus: 
&lt;br&gt; 
&lt;p&gt;- Kapitalinstrumenten (die bestimmte Voraussetzungen erfüllen müssen)&lt;br&gt;&lt;/p&gt; 
&lt;p&gt;- dem mit den Instrumenten verbundenen Agio&lt;br&gt;&lt;/p&gt; 
&lt;p&gt;- einbehaltenen Gewinnen&lt;br&gt;&lt;/p&gt; 
&lt;p&gt;- dem kumulierten sonstigen Ergebnis&lt;br&gt;&lt;/p&gt; 
&lt;p&gt;- sonstigen Rücklagen&lt;br&gt;&lt;/p&gt; 
&lt;p&gt;- den Fonds für allgemeine Bankrisiken&lt;/p&gt;</t>
        </is>
      </c>
      <c r="V84" s="2" t="inlineStr">
        <is>
          <t>κεφάλαιο κοινών μετοχών της κατηγορίας 1</t>
        </is>
      </c>
      <c r="W84" s="2" t="inlineStr">
        <is>
          <t>3</t>
        </is>
      </c>
      <c r="X84" s="2" t="inlineStr">
        <is>
          <t/>
        </is>
      </c>
      <c r="Y84" t="inlineStr">
        <is>
          <t/>
        </is>
      </c>
      <c r="Z84" s="2" t="inlineStr">
        <is>
          <t>common equity tier 1 capital|
core equity Tier 1 capital|
common equity tier one|
CET1 capital|
CET1|
core Tier 1 capital|
CT1|
non-innovative Tier 1 capital</t>
        </is>
      </c>
      <c r="AA84" s="2" t="inlineStr">
        <is>
          <t>3|
1|
1|
3|
3|
3|
1|
3</t>
        </is>
      </c>
      <c r="AB84" s="2" t="inlineStr">
        <is>
          <t xml:space="preserve">|
|
|
|
|
|
|
</t>
        </is>
      </c>
      <c r="AC84" t="inlineStr">
        <is>
          <t>Core Tier 1 capital consists of: &lt;br&gt; &lt;b&gt;(a) &lt;/b&gt; Permanent share capital &lt;br&gt;&lt;b&gt;(b) &lt;/b&gt; Reserves in the form of general and other reserves created by appropriations of retained earnings, share premia and other surpluses. &lt;br&gt;&lt;b&gt;(c) &lt;/b&gt; Retained profit and loss arising during the course of the current year where verified by a bank’s external auditors &lt;br&gt;&lt;b&gt;(d) &lt;/b&gt; Minority interests arising from consolidation in permanent shareholders’ equity.</t>
        </is>
      </c>
      <c r="AD84" s="2" t="inlineStr">
        <is>
          <t>capital de nivel 1 ordinario|
CT1|
capital básico de nivel 1|
recursos propios básicos</t>
        </is>
      </c>
      <c r="AE84" s="2" t="inlineStr">
        <is>
          <t>3|
3|
3|
2</t>
        </is>
      </c>
      <c r="AF84" s="2" t="inlineStr">
        <is>
          <t xml:space="preserve">preferred|
|
|
</t>
        </is>
      </c>
      <c r="AG84" t="inlineStr">
        <is>
          <t>Componente (junto con el &lt;a href="https://iate.europa.eu/entry/result/3537883/es" target="_blank"&gt;capital de nivel 1 &lt;b&gt;adicional&lt;/b&gt;&lt;/a&gt; y el &lt;a href="https://iate.europa.eu/entry/result/857661/es" target="_blank"&gt;capital de nivel 2&lt;/a&gt;) del &lt;a href="https://iate.europa.eu/entry/result/906376/es" target="_blank"&gt;capital reglamentario (o fondos propios)&lt;/a&gt; total, que está constituido por:&lt;div&gt;a) instrumentos de capital que cumplan las condiciones
establecidas en el artículo 28 o, cuando proceda, en el artículo 29 del
Reglamento (UE) n.º 575/2013 sobre los requisitos prudenciales de las entidades
de crédito y las empresas de inversión;&lt;/div&gt;&lt;div&gt;b) cuentas de &lt;a href="https://iate.europa.eu/entry/result/1487428/es" target="_blank"&gt;primas de emisión&lt;/a&gt; conexas a los instrumentos a que se refiere la letra a);&lt;/div&gt;&lt;div&gt;c) ganancias acumuladas;&lt;/div&gt;&lt;div&gt;d) otro resultado
integral acumulado;&lt;/div&gt;&lt;div&gt;e) otras reservas;&lt;/div&gt;&lt;div&gt;f) fondos para riesgos
bancarios generales.&lt;br&gt;&lt;/div&gt;</t>
        </is>
      </c>
      <c r="AH84" s="2" t="inlineStr">
        <is>
          <t>esimese taseme põhiomavahendid</t>
        </is>
      </c>
      <c r="AI84" s="2" t="inlineStr">
        <is>
          <t>3</t>
        </is>
      </c>
      <c r="AJ84" s="2" t="inlineStr">
        <is>
          <t/>
        </is>
      </c>
      <c r="AK84" t="inlineStr">
        <is>
          <t/>
        </is>
      </c>
      <c r="AL84" s="2" t="inlineStr">
        <is>
          <t>ydinpääoma|
CET1</t>
        </is>
      </c>
      <c r="AM84" s="2" t="inlineStr">
        <is>
          <t>3|
3</t>
        </is>
      </c>
      <c r="AN84" s="2" t="inlineStr">
        <is>
          <t xml:space="preserve">preferred|
</t>
        </is>
      </c>
      <c r="AO84" t="inlineStr">
        <is>
          <t>perusmuotoiset osakkeet ja vastaavat erät, rahastot ja kertyneet voittovarat</t>
        </is>
      </c>
      <c r="AP84" s="2" t="inlineStr">
        <is>
          <t>fonds propres de base de catégorie 1|
fonds propres de base (&lt;i&gt;Core Tier 1&lt;/i&gt;)|
Core Tier 1|
fonds propres durs (Core Tier 1)|
CET1</t>
        </is>
      </c>
      <c r="AQ84" s="2" t="inlineStr">
        <is>
          <t>3|
3|
3|
3|
3</t>
        </is>
      </c>
      <c r="AR84" s="2" t="inlineStr">
        <is>
          <t xml:space="preserve">|
|
|
|
</t>
        </is>
      </c>
      <c r="AS84" t="inlineStr">
        <is>
          <t>fonds constitués par les instruments de fonds propres (sous certaines réserves), les comptes des primes d'émission y relatifs, les résultats non distribués, les autres éléments du résultat global accumulés, les autres réserves et les fonds pour risques bancaires généraux</t>
        </is>
      </c>
      <c r="AT84" s="2" t="inlineStr">
        <is>
          <t>bunchaipiteal|
caipiteal Gnáthchothromas Leibhéal 1</t>
        </is>
      </c>
      <c r="AU84" s="2" t="inlineStr">
        <is>
          <t>3|
3</t>
        </is>
      </c>
      <c r="AV84" s="2" t="inlineStr">
        <is>
          <t xml:space="preserve">|
</t>
        </is>
      </c>
      <c r="AW84" t="inlineStr">
        <is>
          <t/>
        </is>
      </c>
      <c r="AX84" s="2" t="inlineStr">
        <is>
          <t>redovni osnovni kapital|
osnovni kapital</t>
        </is>
      </c>
      <c r="AY84" s="2" t="inlineStr">
        <is>
          <t>3|
3</t>
        </is>
      </c>
      <c r="AZ84" s="2" t="inlineStr">
        <is>
          <t xml:space="preserve">|
</t>
        </is>
      </c>
      <c r="BA84" t="inlineStr">
        <is>
          <t>sastoji se od instrumenata kapitala (ako su ispunjeni određeni uvjeti), računa premija na dionice, zadržane dobiti, akumulirane ostale sveobuhvatne dobiti, ostalih rezervi, rezervi za opće bankovne rizike</t>
        </is>
      </c>
      <c r="BB84" s="2" t="inlineStr">
        <is>
          <t>elsődleges alapvető tőke|
CET1 tőke</t>
        </is>
      </c>
      <c r="BC84" s="2" t="inlineStr">
        <is>
          <t>4|
3</t>
        </is>
      </c>
      <c r="BD84" s="2" t="inlineStr">
        <is>
          <t xml:space="preserve">|
</t>
        </is>
      </c>
      <c r="BE84" t="inlineStr">
        <is>
          <t>az alábbi elemekből álló tőke: 
&lt;br&gt;a) tőkeinstrumentumok, 
&lt;br&gt;b) ázsió, 
&lt;br&gt;c) eredménytartalék, 
&lt;br&gt;d) halmozott egyéb átfogó jövedelem, 
&lt;br&gt;e) egyéb tartalékok, 
&lt;br&gt;f) általános banki kockázatok fedezetére tartalékolt források</t>
        </is>
      </c>
      <c r="BF84" s="2" t="inlineStr">
        <is>
          <t>capitale primario di classe 1|
capitale "core tier 1"</t>
        </is>
      </c>
      <c r="BG84" s="2" t="inlineStr">
        <is>
          <t>3|
3</t>
        </is>
      </c>
      <c r="BH84" s="2" t="inlineStr">
        <is>
          <t xml:space="preserve">|
</t>
        </is>
      </c>
      <c r="BI84" t="inlineStr">
        <is>
          <t>elemento costitutivo dei fondi propri di un ente creditizio costituito dal patrimonio di base al netto degli strumenti innovativi di capitale</t>
        </is>
      </c>
      <c r="BJ84" s="2" t="inlineStr">
        <is>
          <t>bendras 1 lygio nuosavas kapitalas</t>
        </is>
      </c>
      <c r="BK84" s="2" t="inlineStr">
        <is>
          <t>3</t>
        </is>
      </c>
      <c r="BL84" s="2" t="inlineStr">
        <is>
          <t/>
        </is>
      </c>
      <c r="BM84" t="inlineStr">
        <is>
          <t>kapitalas, kurį sudaro nustatytas sąlygas atitinkančios kapitalo priemonės, akcijų priedai, nepaskirstytasis pelnas, sukauptos kitos bendrosios pajamos, kiti rezervai ir atidėjiniai bendrai banko rizikai</t>
        </is>
      </c>
      <c r="BN84" s="2" t="inlineStr">
        <is>
          <t>pirmā līmeņa pamata kapitāls</t>
        </is>
      </c>
      <c r="BO84" s="2" t="inlineStr">
        <is>
          <t>3</t>
        </is>
      </c>
      <c r="BP84" s="2" t="inlineStr">
        <is>
          <t/>
        </is>
      </c>
      <c r="BQ84" t="inlineStr">
        <is>
          <t/>
        </is>
      </c>
      <c r="BR84" s="2" t="inlineStr">
        <is>
          <t>kapital tal-Grad 1 ta’ ekwità komuni</t>
        </is>
      </c>
      <c r="BS84" s="2" t="inlineStr">
        <is>
          <t>3</t>
        </is>
      </c>
      <c r="BT84" s="2" t="inlineStr">
        <is>
          <t/>
        </is>
      </c>
      <c r="BU84" t="inlineStr">
        <is>
          <t>a) strumenti kapitali (skont ċerti kondizzjonijiet); 
&lt;br&gt;b)kontijiet primjum tal-ishma relatati mal-istrumenti msemmija fil-punt (a), 
&lt;br&gt;c)qligħ miżmum; 
&lt;br&gt;d) introjtu ieħor komprensiv akkumulat; 
&lt;br&gt;e) riżervi oħra; 
&lt;br&gt;f) fondi għal riskju bankarju ġenerali</t>
        </is>
      </c>
      <c r="BV84" s="2" t="inlineStr">
        <is>
          <t>tier 1-kernkapitaal|
kernkapitaal|
tier 1-basiskapitaal|
CT1</t>
        </is>
      </c>
      <c r="BW84" s="2" t="inlineStr">
        <is>
          <t>3|
3|
2|
2</t>
        </is>
      </c>
      <c r="BX84" s="2" t="inlineStr">
        <is>
          <t xml:space="preserve">|
|
|
</t>
        </is>
      </c>
      <c r="BY84" t="inlineStr">
        <is>
          <t>"Het tier 1-kernkapitaal (core Tier 1) is een 'uitgezuiverde' versie van tier 1, waarbij men strengere criteria hanteert voor wat er als 'eigen vermogen' mag worden beschouwd: uitsluitend kapitaal aangebracht door de aandeelhouders, vermeerderd met de winsten die jaarlijks door de bank worden overgedragen (geen hybride kapitaalinstrumenten zoals eeuwigdurende of converteerbare obligaties, preferente aandelen, enz.)."</t>
        </is>
      </c>
      <c r="BZ84" s="2" t="inlineStr">
        <is>
          <t>kapitał podstawowy Tier I</t>
        </is>
      </c>
      <c r="CA84" s="2" t="inlineStr">
        <is>
          <t>3</t>
        </is>
      </c>
      <c r="CB84" s="2" t="inlineStr">
        <is>
          <t/>
        </is>
      </c>
      <c r="CC84" t="inlineStr">
        <is>
          <t/>
        </is>
      </c>
      <c r="CD84" s="2" t="inlineStr">
        <is>
          <t>fundos próprios principais de nível 1</t>
        </is>
      </c>
      <c r="CE84" s="2" t="inlineStr">
        <is>
          <t>3</t>
        </is>
      </c>
      <c r="CF84" s="2" t="inlineStr">
        <is>
          <t/>
        </is>
      </c>
      <c r="CG84" t="inlineStr">
        <is>
          <t>Componente de mais alta qualidade dos 
&lt;b&gt;fundos próprios de nível 1&lt;/b&gt; [&lt;a href="/entry/result/1125341/all" id="ENTRY_TO_ENTRY_CONVERTER" target="_blank"&gt;IATE:1125341&lt;/a&gt; ] de uma instituição de crédito ou de uma empresa de investimento.</t>
        </is>
      </c>
      <c r="CH84" s="2" t="inlineStr">
        <is>
          <t>fonduri proprii de nivel 1 de bază</t>
        </is>
      </c>
      <c r="CI84" s="2" t="inlineStr">
        <is>
          <t>3</t>
        </is>
      </c>
      <c r="CJ84" s="2" t="inlineStr">
        <is>
          <t/>
        </is>
      </c>
      <c r="CK84" t="inlineStr">
        <is>
          <t>fonduri de capital a căror principală funcție este acoperirea obligațiilor</t>
        </is>
      </c>
      <c r="CL84" s="2" t="inlineStr">
        <is>
          <t>vlastný kapitál Tier 1</t>
        </is>
      </c>
      <c r="CM84" s="2" t="inlineStr">
        <is>
          <t>3</t>
        </is>
      </c>
      <c r="CN84" s="2" t="inlineStr">
        <is>
          <t/>
        </is>
      </c>
      <c r="CO84" t="inlineStr">
        <is>
          <t>vlastný kapitál Tier 1 vypočítaný v súlade s článkom 50 nariadenia (EÚ) č. 575/2013</t>
        </is>
      </c>
      <c r="CP84" s="2" t="inlineStr">
        <is>
          <t>navaden lastniški temeljni kapital</t>
        </is>
      </c>
      <c r="CQ84" s="2" t="inlineStr">
        <is>
          <t>3</t>
        </is>
      </c>
      <c r="CR84" s="2" t="inlineStr">
        <is>
          <t/>
        </is>
      </c>
      <c r="CS84" t="inlineStr">
        <is>
          <t/>
        </is>
      </c>
      <c r="CT84" s="2" t="inlineStr">
        <is>
          <t>kärnprimärkapital</t>
        </is>
      </c>
      <c r="CU84" s="2" t="inlineStr">
        <is>
          <t>3</t>
        </is>
      </c>
      <c r="CV84" s="2" t="inlineStr">
        <is>
          <t/>
        </is>
      </c>
      <c r="CW84" t="inlineStr">
        <is>
          <t/>
        </is>
      </c>
    </row>
    <row r="85">
      <c r="A85" s="1" t="str">
        <f>HYPERLINK("https://iate.europa.eu/entry/result/1127446/all", "1127446")</f>
        <v>1127446</v>
      </c>
      <c r="B85" t="inlineStr">
        <is>
          <t>FINANCE</t>
        </is>
      </c>
      <c r="C85" t="inlineStr">
        <is>
          <t>FINANCE|financial institutions and credit|credit|loan</t>
        </is>
      </c>
      <c r="D85" t="inlineStr">
        <is>
          <t>yes</t>
        </is>
      </c>
      <c r="E85" t="inlineStr">
        <is>
          <t/>
        </is>
      </c>
      <c r="F85" s="2" t="inlineStr">
        <is>
          <t>необслужван кредит|
НОК|
необслужван заем</t>
        </is>
      </c>
      <c r="G85" s="2" t="inlineStr">
        <is>
          <t>4|
3|
4</t>
        </is>
      </c>
      <c r="H85" s="2" t="inlineStr">
        <is>
          <t xml:space="preserve">|
|
</t>
        </is>
      </c>
      <c r="I85" t="inlineStr">
        <is>
          <t/>
        </is>
      </c>
      <c r="J85" s="2" t="inlineStr">
        <is>
          <t>úvěr se selháním|
úvěr v selhání</t>
        </is>
      </c>
      <c r="K85" s="2" t="inlineStr">
        <is>
          <t>3|
2</t>
        </is>
      </c>
      <c r="L85" s="2" t="inlineStr">
        <is>
          <t xml:space="preserve">preferred|
</t>
        </is>
      </c>
      <c r="M85" t="inlineStr">
        <is>
          <t>úvěr lze označit jako se selháním, pokud nastane alespoň jedna z následujících situací: 
&lt;br&gt;a) dlužník pravděpodobně v plném rozsahu nesplatí své úvěrové závazky, aniž by bylo nutné přistoupit ke krokům, jako je realizace zajištění, 
&lt;br&gt;b) úvěrový závazek dlužníka je více než 90 dní po splatnosti</t>
        </is>
      </c>
      <c r="N85" s="2" t="inlineStr">
        <is>
          <t>misligholdt lån|
NPL</t>
        </is>
      </c>
      <c r="O85" s="2" t="inlineStr">
        <is>
          <t>3|
3</t>
        </is>
      </c>
      <c r="P85" s="2" t="inlineStr">
        <is>
          <t xml:space="preserve">|
</t>
        </is>
      </c>
      <c r="Q85" t="inlineStr">
        <is>
          <t>lån, som låntager ikke kan betale tilbage inden for det aftalte tidsrum, eller hvor dette ikke anses for sandsynligt</t>
        </is>
      </c>
      <c r="R85" s="2" t="inlineStr">
        <is>
          <t>notleidender Kredit|
NPL|
notleidendes Darlehen|
ND</t>
        </is>
      </c>
      <c r="S85" s="2" t="inlineStr">
        <is>
          <t>3|
3|
3|
2</t>
        </is>
      </c>
      <c r="T85" s="2" t="inlineStr">
        <is>
          <t xml:space="preserve">|
|
|
</t>
        </is>
      </c>
      <c r="U85" t="inlineStr">
        <is>
          <t>Kredit, bei dem der Kreditnehmer mit den vereinbarten Ratenzahlungen (i. d. R. seit mehr als 90 Tagen) in Verzug ist</t>
        </is>
      </c>
      <c r="V85" s="2" t="inlineStr">
        <is>
          <t>μη εξυπηρετούμενο δάνειο|
ΜΕΔ|
δάνειο που δεν εξυπηρετείται|
κόκκινο δάνειο</t>
        </is>
      </c>
      <c r="W85" s="2" t="inlineStr">
        <is>
          <t>3|
3|
3|
3</t>
        </is>
      </c>
      <c r="X85" s="2" t="inlineStr">
        <is>
          <t xml:space="preserve">|
|
|
</t>
        </is>
      </c>
      <c r="Y85" t="inlineStr">
        <is>
          <t>περίπτωση δανείου στην οποία έχουν παρέλθει τουλάχιστον 90 ημέρες από τον χρόνο κατά τον οποίο η απαίτηση για καταβολή κεφαλαίου ή τόκων καθίσταται ληξιπρόθεσμη και ο οφειλέτης βρίσκεται σε «αθέτηση», σύμφωνα με τα οριζόμενα στο σημείο 44 του παραρτήματος VII της οδηγίας 2006/48/ΕΚ του Ευρωπαϊκού Κοινοβουλίου και του Συμβουλίου, της 14ης Ιουνίου 2006, σχετικά με την ανάληψη και την άσκηση δραστηριότητας πιστωτικών ιδρυμάτων ( 8 ), ή όταν εύλογα τίθεται εν αμφιβόλω ότι η ολοσχερής καταβολή θα καταστεί δυνατή·</t>
        </is>
      </c>
      <c r="Z85" s="2" t="inlineStr">
        <is>
          <t>non-performing loan|
nonperforming loan|
NPL|
distressed loan</t>
        </is>
      </c>
      <c r="AA85" s="2" t="inlineStr">
        <is>
          <t>3|
1|
3|
3</t>
        </is>
      </c>
      <c r="AB85" s="2" t="inlineStr">
        <is>
          <t xml:space="preserve">|
|
|
</t>
        </is>
      </c>
      <c r="AC85" t="inlineStr">
        <is>
          <t>loan on which the interest payments or capital have been overdue for a specified time span (usually 90 days), or where there is evidence that full repayment is unlikely</t>
        </is>
      </c>
      <c r="AD85" s="2" t="inlineStr">
        <is>
          <t>préstamo dudoso|
préstamo no productivo|
fallido</t>
        </is>
      </c>
      <c r="AE85" s="2" t="inlineStr">
        <is>
          <t>4|
3|
2</t>
        </is>
      </c>
      <c r="AF85" s="2" t="inlineStr">
        <is>
          <t xml:space="preserve">|
|
</t>
        </is>
      </c>
      <c r="AG85" t="inlineStr">
        <is>
          <t>&lt;p&gt;Préstamo no &lt;a href="https://iate.europa.eu/entry/result/3519729/es" target="_blank"&gt;mantenido para negociar&lt;/a&gt; que cumple alguno de los siguientes criterios:&lt;/p&gt; 
&lt;p&gt;a) que sea una exposición significativa que lleve más de 90 días en situación de mora;&lt;/p&gt; 
&lt;p&gt;b) que se considere improbable que el deudor cumpla íntegramente sus obligaciones crediticias sin la ejecución de la garantía real, con independencia de que existan o no importes vencidos o del número de días transcurridos desde el vencimiento de los importes.&lt;/p&gt;</t>
        </is>
      </c>
      <c r="AH85" s="2" t="inlineStr">
        <is>
          <t>viivislaen|
mittetöötav laen</t>
        </is>
      </c>
      <c r="AI85" s="2" t="inlineStr">
        <is>
          <t>3|
2</t>
        </is>
      </c>
      <c r="AJ85" s="2" t="inlineStr">
        <is>
          <t xml:space="preserve">preferred|
</t>
        </is>
      </c>
      <c r="AK85" t="inlineStr">
        <is>
          <t>laen, mille puhul: a) intressi- või laenu põhiosa maksete tähtpäev on ületatud 90 või enama päeva võrra; b) 90 päeva või pikema ajavahemiku eest makstav intress on kapitaliseeritud, refinantseeritud või selle maksetähtpäev on kokkuleppe kohaselt edasi lükatud või c) maksetega on hilinetud vähem kui 90 päeva, kuid on teisi mõjuvaid põhjuseid (näiteks võlgnik esitab pankrotiavalduse), mille tõttu on põhjust kahelda, et maksed tehakse täies ulatuses</t>
        </is>
      </c>
      <c r="AL85" s="2" t="inlineStr">
        <is>
          <t>järjestämätön laina</t>
        </is>
      </c>
      <c r="AM85" s="2" t="inlineStr">
        <is>
          <t>3</t>
        </is>
      </c>
      <c r="AN85" s="2" t="inlineStr">
        <is>
          <t/>
        </is>
      </c>
      <c r="AO85" t="inlineStr">
        <is>
          <t>laina on järjestämätön silloin, kun a) koron tai lainapääoman maksut ovat vähintään 90 päivää myöhässä; b) kun vähintään 90 päivän koronmaksut on sopimuksen nojalla pääomitettu, uudelleenrahoitettu tai lykätty tai c) kun maksut ovat alle 90 päivää myöhässä mutta on muita perusteltuja syitä (kuten velallisen konkurssihakemus) epäillä maksujen täysimääräistä suorittamista</t>
        </is>
      </c>
      <c r="AP85" s="2" t="inlineStr">
        <is>
          <t>prêt non performant|
PNP|
NPL|
prêt non productif|
prêt improductif</t>
        </is>
      </c>
      <c r="AQ85" s="2" t="inlineStr">
        <is>
          <t>3|
3|
3|
3|
3</t>
        </is>
      </c>
      <c r="AR85" s="2" t="inlineStr">
        <is>
          <t xml:space="preserve">|
preferred|
|
|
</t>
        </is>
      </c>
      <c r="AS85" t="inlineStr">
        <is>
          <t>prêt autre que ceux détenus à des fins de transaction, présentant l'un ou les deux critère(s) suivant(s): un arriéré supérieur à 90 jours, une incapacité probable du débiteur à rembourser intégralement le prêt</t>
        </is>
      </c>
      <c r="AT85" s="2" t="inlineStr">
        <is>
          <t>iasacht neamhthuillmheach</t>
        </is>
      </c>
      <c r="AU85" s="2" t="inlineStr">
        <is>
          <t>3</t>
        </is>
      </c>
      <c r="AV85" s="2" t="inlineStr">
        <is>
          <t/>
        </is>
      </c>
      <c r="AW85" t="inlineStr">
        <is>
          <t/>
        </is>
      </c>
      <c r="AX85" s="2" t="inlineStr">
        <is>
          <t>neprihodonosni kredit</t>
        </is>
      </c>
      <c r="AY85" s="2" t="inlineStr">
        <is>
          <t>3</t>
        </is>
      </c>
      <c r="AZ85" s="2" t="inlineStr">
        <is>
          <t>preferred</t>
        </is>
      </c>
      <c r="BA85" t="inlineStr">
        <is>
          <t/>
        </is>
      </c>
      <c r="BB85" s="2" t="inlineStr">
        <is>
          <t>nemteljesítő hitel</t>
        </is>
      </c>
      <c r="BC85" s="2" t="inlineStr">
        <is>
          <t>4</t>
        </is>
      </c>
      <c r="BD85" s="2" t="inlineStr">
        <is>
          <t/>
        </is>
      </c>
      <c r="BE85" t="inlineStr">
        <is>
          <t>olyan hitel, amelyen a tőke- és a kamatfizetés jelentős késésben van vagy teljesen felfüggesztették (általában 90 napon túli késedelmes hitelek)</t>
        </is>
      </c>
      <c r="BF85" s="2" t="inlineStr">
        <is>
          <t>credito deteriorato|
prestito in sofferenza|
credito non performante|
NPL</t>
        </is>
      </c>
      <c r="BG85" s="2" t="inlineStr">
        <is>
          <t>3|
3|
2|
3</t>
        </is>
      </c>
      <c r="BH85" s="2" t="inlineStr">
        <is>
          <t xml:space="preserve">|
|
|
</t>
        </is>
      </c>
      <c r="BI85" t="inlineStr">
        <is>
          <t>esposizione verso soggetti che, a causa di un peggioramento della loro situazione economica e finanziaria, non sono in grado di adempiere in tutto o in parte alle proprie obbligazioni contrattuali</t>
        </is>
      </c>
      <c r="BJ85" s="2" t="inlineStr">
        <is>
          <t>neveiksni paskola</t>
        </is>
      </c>
      <c r="BK85" s="2" t="inlineStr">
        <is>
          <t>3</t>
        </is>
      </c>
      <c r="BL85" s="2" t="inlineStr">
        <is>
          <t/>
        </is>
      </c>
      <c r="BM85" t="inlineStr">
        <is>
          <t>paskola, kurios palūkanas arba pagrindinę paskolos dalį vėluojama mokėti</t>
        </is>
      </c>
      <c r="BN85" s="2" t="inlineStr">
        <is>
          <t>ieņēmumus nenesošs aizdevums|
ieņēmumus nenesošs kredīts|
ienākumus nenesošs kredīts|
ienākumus nenesošs aizdevums</t>
        </is>
      </c>
      <c r="BO85" s="2" t="inlineStr">
        <is>
          <t>3|
3|
2|
2</t>
        </is>
      </c>
      <c r="BP85" s="2" t="inlineStr">
        <is>
          <t xml:space="preserve">|
|
|
</t>
        </is>
      </c>
      <c r="BQ85" t="inlineStr">
        <is>
          <t>aizdevums jeb kredīts, attiecībā uz kuru procenta maksājumi vai kapitāla atmaksa tiek nokavēti par konkrētu laika periodu (parasti 90 dienas) vai ja ir maz ticams, ka tie tiks atmaksāti pilnībā</t>
        </is>
      </c>
      <c r="BR85" s="2" t="inlineStr">
        <is>
          <t>self li ma jrendix|
NPL</t>
        </is>
      </c>
      <c r="BS85" s="2" t="inlineStr">
        <is>
          <t>3|
3</t>
        </is>
      </c>
      <c r="BT85" s="2" t="inlineStr">
        <is>
          <t xml:space="preserve">|
</t>
        </is>
      </c>
      <c r="BU85" t="inlineStr">
        <is>
          <t>self li l-pagamenti tal-imgħax jew tal-kapital tiegħu jkunu qabżu d-data tal-għeluq għal ċertu ammont ta' żmien speċifiku (normalment 90 jum), jew self li għalih ikun hemm provi li jindikaw li r-rimborż ma jkunx se jsir fit-totalità tiegħu</t>
        </is>
      </c>
      <c r="BV85" s="2" t="inlineStr">
        <is>
          <t>niet-renderende lening|
noodlijdend krediet|
noodlijdende lening|
oninbare lening|
NPL</t>
        </is>
      </c>
      <c r="BW85" s="2" t="inlineStr">
        <is>
          <t>4|
2|
2|
2|
3</t>
        </is>
      </c>
      <c r="BX85" s="2" t="inlineStr">
        <is>
          <t xml:space="preserve">preferred|
|
|
|
</t>
        </is>
      </c>
      <c r="BY85" t="inlineStr">
        <is>
          <t>lening waarvoor er aanwijzingen zijn dat de kredietnemer deze niet zal aflossen of als er een bepaalde periode (doorgaans 90 dagen) is verstreken zonder dat hij de overeengekomen aflossingen heeft betaald</t>
        </is>
      </c>
      <c r="BZ85" s="2" t="inlineStr">
        <is>
          <t>kredyt zagrożony|
pożyczka zagrożona</t>
        </is>
      </c>
      <c r="CA85" s="2" t="inlineStr">
        <is>
          <t>3|
3</t>
        </is>
      </c>
      <c r="CB85" s="2" t="inlineStr">
        <is>
          <t xml:space="preserve">|
</t>
        </is>
      </c>
      <c r="CC85" t="inlineStr">
        <is>
          <t>kredyt, w
przypadku którego istnieją oznaki, że
kredytobiorca prawdopodobnie nie spłaci go w całości, lub w przypadku którego przez
pewien okres (najczęściej 90 dni) kredytodawca nie otrzymał płatności odsetek
lub kapitału</t>
        </is>
      </c>
      <c r="CD85" s="2" t="inlineStr">
        <is>
          <t>crédito não produtivo|
NPL|
empréstimo não produtivo|
crédito malparado|
empréstimo de cobrança duvidosa</t>
        </is>
      </c>
      <c r="CE85" s="2" t="inlineStr">
        <is>
          <t>3|
3|
3|
3|
3</t>
        </is>
      </c>
      <c r="CF85" s="2" t="inlineStr">
        <is>
          <t xml:space="preserve">preferred|
|
|
|
</t>
        </is>
      </c>
      <c r="CG85" t="inlineStr">
        <is>
          <t>Crédito (que não seja um ativo financeiro detido para negociação) que preenche um dos dois seguintes critérios, ou ambos:&lt;br&gt;a) trata-se de um crédito materialmente relevante vencido há mais de 90 dias;&lt;br&gt;b) o devedor foi avaliado e considera-se improvável que pague integralmente as suas
obrigações de crédito sem execução das cauções, independentemente da existência de
qualquer montante vencido ou do número de dias de mora.</t>
        </is>
      </c>
      <c r="CH85" s="2" t="inlineStr">
        <is>
          <t>credit neperformant|
împrumut neperformant</t>
        </is>
      </c>
      <c r="CI85" s="2" t="inlineStr">
        <is>
          <t>3|
3</t>
        </is>
      </c>
      <c r="CJ85" s="2" t="inlineStr">
        <is>
          <t xml:space="preserve">|
</t>
        </is>
      </c>
      <c r="CK85" t="inlineStr">
        <is>
          <t>credite care nu au fost plătite la scadență sau care au fost identificate în orice alt fel ca fiind compromise parțial sau total</t>
        </is>
      </c>
      <c r="CL85" s="2" t="inlineStr">
        <is>
          <t>nesplácaný úver|
problémový úver|
zlyhaný úver|
klasifikovaný úver</t>
        </is>
      </c>
      <c r="CM85" s="2" t="inlineStr">
        <is>
          <t>3|
3|
3|
3</t>
        </is>
      </c>
      <c r="CN85" s="2" t="inlineStr">
        <is>
          <t>preferred|
|
|
admitted</t>
        </is>
      </c>
      <c r="CO85" t="inlineStr">
        <is>
          <t>úver, pri ktorom došlo k omeškaniu pri splácaní úrokov a istiny (90 alebo viac dní) alebo existuje dostatočný dôvod pochybovať, či sa dlh splatí v plnom rozsahu</t>
        </is>
      </c>
      <c r="CP85" s="2" t="inlineStr">
        <is>
          <t>nedonosni kredit|
slabo posojilo</t>
        </is>
      </c>
      <c r="CQ85" s="2" t="inlineStr">
        <is>
          <t>3|
2</t>
        </is>
      </c>
      <c r="CR85" s="2" t="inlineStr">
        <is>
          <t xml:space="preserve">|
</t>
        </is>
      </c>
      <c r="CS85" t="inlineStr">
        <is>
          <t>posojilo z zamudo več kot 90 dni</t>
        </is>
      </c>
      <c r="CT85" s="2" t="inlineStr">
        <is>
          <t>nödlidande lån|
lån för vilket betalningsskyldigheten ej fullgjorts</t>
        </is>
      </c>
      <c r="CU85" s="2" t="inlineStr">
        <is>
          <t>3|
3</t>
        </is>
      </c>
      <c r="CV85" s="2" t="inlineStr">
        <is>
          <t xml:space="preserve">|
</t>
        </is>
      </c>
      <c r="CW85" t="inlineStr">
        <is>
          <t>osäkra fordringar efter reserveringar</t>
        </is>
      </c>
    </row>
    <row r="86">
      <c r="A86" s="1" t="str">
        <f>HYPERLINK("https://iate.europa.eu/entry/result/323191/all", "323191")</f>
        <v>323191</v>
      </c>
      <c r="B86" t="inlineStr">
        <is>
          <t>FINANCE</t>
        </is>
      </c>
      <c r="C86" t="inlineStr">
        <is>
          <t>FINANCE;FINANCE|financial institutions and credit</t>
        </is>
      </c>
      <c r="D86" t="inlineStr">
        <is>
          <t>yes</t>
        </is>
      </c>
      <c r="E86" t="inlineStr">
        <is>
          <t/>
        </is>
      </c>
      <c r="F86" s="2" t="inlineStr">
        <is>
          <t>мостова институция|
мостовa банкa</t>
        </is>
      </c>
      <c r="G86" s="2" t="inlineStr">
        <is>
          <t>3|
3</t>
        </is>
      </c>
      <c r="H86" s="2" t="inlineStr">
        <is>
          <t xml:space="preserve">preferred|
</t>
        </is>
      </c>
      <c r="I86" t="inlineStr">
        <is>
          <t>юридическо лице, което изцяло или частично е собственост или се контролира от един или повече публични органи и се създава с цел да придобие и държи някои или всички акции или други инструменти на собственост, емитирани от институция в режим на преструктуриране, или някои или всички активи, права и задължения на една или повече институции в режим на преструктуриране, с оглед запазване на достъпа до критичните функции и продажба на институцията или дружеството</t>
        </is>
      </c>
      <c r="J86" s="2" t="inlineStr">
        <is>
          <t>překlenovací instituce|
překlenovací banka|
banka zvláštního určení</t>
        </is>
      </c>
      <c r="K86" s="2" t="inlineStr">
        <is>
          <t>3|
3|
3</t>
        </is>
      </c>
      <c r="L86" s="2" t="inlineStr">
        <is>
          <t xml:space="preserve">|
|
</t>
        </is>
      </c>
      <c r="M86" t="inlineStr">
        <is>
          <t>banka, která je založena na přechodnou dobu a na kterou jsou za účelem řešení úpadku jiné finanční instituce převedena aktiva a závazky této finanční instituce</t>
        </is>
      </c>
      <c r="N86" s="2" t="inlineStr">
        <is>
          <t>broinstitut|
brobank|
overgangsinstitut</t>
        </is>
      </c>
      <c r="O86" s="2" t="inlineStr">
        <is>
          <t>3|
3|
3</t>
        </is>
      </c>
      <c r="P86" s="2" t="inlineStr">
        <is>
          <t xml:space="preserve">preferred|
|
</t>
        </is>
      </c>
      <c r="Q86" t="inlineStr">
        <is>
          <t>midlertidig bank, der kan overtage alle eller dele af et nødlidende instituts aktiver, rettigheder og forpligtelser, indtil der kan foretages en ordnet afvikling</t>
        </is>
      </c>
      <c r="R86" s="2" t="inlineStr">
        <is>
          <t>Brückeninstitut|
Brückenbank</t>
        </is>
      </c>
      <c r="S86" s="2" t="inlineStr">
        <is>
          <t>3|
3</t>
        </is>
      </c>
      <c r="T86" s="2" t="inlineStr">
        <is>
          <t xml:space="preserve">|
</t>
        </is>
      </c>
      <c r="U86" t="inlineStr">
        <is>
          <t>juristische Person, die eigens für die Entgegennahme und den Besitz von Anteilen oder anderen Eigentumstitel, die von einem in Abwicklung befindlichen Institut ausgegeben wurden, oder von Vermögenswerten, Rechten oder Verbindlichkeiten dieses Instituts zur Aufrechterhaltung kritischer Funktionen und der Veräußerung des Instituts gegründet wurde und von der Abwicklungsbehörde kontrolliert wird</t>
        </is>
      </c>
      <c r="V86" s="2" t="inlineStr">
        <is>
          <t>μεταβατικό πιστωτικό ίδρυμα</t>
        </is>
      </c>
      <c r="W86" s="2" t="inlineStr">
        <is>
          <t>3</t>
        </is>
      </c>
      <c r="X86" s="2" t="inlineStr">
        <is>
          <t/>
        </is>
      </c>
      <c r="Y86" t="inlineStr">
        <is>
          <t>«μεταβατικό ίδρυμα»: μια νομική οντότητα η οποία ανήκει εξ ολοκλήρου σε μία ή περισσότερες δημόσιες αρχές (μεταξύ των οποίων μπορεί να συγκαταλέγεται η αρχή εξυγίανσης) και η οποία δημιουργείται με σκοπό να λάβει ορισμένα ή όλα τα περιουσιακά στοιχεία, δικαιώματα και υποχρεώσεις ενός ιδρύματος υπό εξυγίανση, με προοπτική να παρέχει ορισμένες ή όλες τις υπηρεσίες και δραστηριότητές του.</t>
        </is>
      </c>
      <c r="Z86" s="2" t="inlineStr">
        <is>
          <t>bridge institution|
bridge bank institution|
bridge bank</t>
        </is>
      </c>
      <c r="AA86" s="2" t="inlineStr">
        <is>
          <t>3|
1|
3</t>
        </is>
      </c>
      <c r="AB86" s="2" t="inlineStr">
        <is>
          <t xml:space="preserve">|
|
</t>
        </is>
      </c>
      <c r="AC86" t="inlineStr">
        <is>
          <t>temporary bank established and operated to acquire the assets and assume the liabilities of a failed institution until final resolution can be accomplished</t>
        </is>
      </c>
      <c r="AD86" s="2" t="inlineStr">
        <is>
          <t>entidad puente</t>
        </is>
      </c>
      <c r="AE86" s="2" t="inlineStr">
        <is>
          <t>3</t>
        </is>
      </c>
      <c r="AF86" s="2" t="inlineStr">
        <is>
          <t/>
        </is>
      </c>
      <c r="AG86" t="inlineStr">
        <is>
          <t>Entidad jurídica creada con carácter temporal, que pertenece en su totalidad a una o más autoridades públicas (entre las que puede estar la autoridad de resolución &lt;a href="/entry/result/3527925/all" id="ENTRY_TO_ENTRY_CONVERTER" target="_blank"&gt;IATE:3527925&lt;/a&gt; ) y cuya constitución responde al objetivo de recibir todos o parte de los activos, derechos o pasivos de una entidad objeto de resolución &lt;a href="/entry/result/3510811/all" id="ENTRY_TO_ENTRY_CONVERTER" target="_blank"&gt;IATE:3510811&lt;/a&gt; con el fin de desarrollar todos o parte de sus servicios y actividades hasta que se complete la resolución &lt;a href="/entry/result/3510811/all" id="ENTRY_TO_ENTRY_CONVERTER" target="_blank"&gt;IATE:3510811&lt;/a&gt; .</t>
        </is>
      </c>
      <c r="AH86" s="2" t="inlineStr">
        <is>
          <t>sildasutus|
sildpank</t>
        </is>
      </c>
      <c r="AI86" s="2" t="inlineStr">
        <is>
          <t>3|
3</t>
        </is>
      </c>
      <c r="AJ86" s="2" t="inlineStr">
        <is>
          <t xml:space="preserve">preferred|
</t>
        </is>
      </c>
      <c r="AK86" t="inlineStr">
        <is>
          <t>juriidiline isik, mis on täielikult ühe või mitme avalik-õigusliku asutuse omanduses ning mille eesmärk on võtta üle raskustes ja kriisilahendusmenetluses oleva krediidiasutuse või investeerimisühingu varad ja kohustused kuni selle tegevuse lõpetamiseni</t>
        </is>
      </c>
      <c r="AL86" s="2" t="inlineStr">
        <is>
          <t>omaisuudenhoitoyhtiö</t>
        </is>
      </c>
      <c r="AM86" s="2" t="inlineStr">
        <is>
          <t>3</t>
        </is>
      </c>
      <c r="AN86" s="2" t="inlineStr">
        <is>
          <t/>
        </is>
      </c>
      <c r="AO86" t="inlineStr">
        <is>
          <t>Osakeyhtiö, jonka tarkoituksena on valtion tai rahaston tukitoimien kohteena olevalle pankille kuuluvan tai tällaisesta pankista viranomaisen päätöksellä erotetun omaisuuden tai vastuiden ostaminen tai muu hankkiminen ja hoitaminen sekä myyminen tai muu luovuttaminen.</t>
        </is>
      </c>
      <c r="AP86" s="2" t="inlineStr">
        <is>
          <t>établissement-relais|
banque-relais</t>
        </is>
      </c>
      <c r="AQ86" s="2" t="inlineStr">
        <is>
          <t>3|
3</t>
        </is>
      </c>
      <c r="AR86" s="2" t="inlineStr">
        <is>
          <t xml:space="preserve">|
</t>
        </is>
      </c>
      <c r="AS86" t="inlineStr">
        <is>
          <t>institution créée par les autorités publiques pour prendre le contrôle des activités des banques défaillantes dans le cadre de l'apurement des créances douteuses</t>
        </is>
      </c>
      <c r="AT86" s="2" t="inlineStr">
        <is>
          <t>droichead-institiúid|
droicheadbhanc</t>
        </is>
      </c>
      <c r="AU86" s="2" t="inlineStr">
        <is>
          <t>3|
3</t>
        </is>
      </c>
      <c r="AV86" s="2" t="inlineStr">
        <is>
          <t>|
preferred</t>
        </is>
      </c>
      <c r="AW86" t="inlineStr">
        <is>
          <t/>
        </is>
      </c>
      <c r="AX86" s="2" t="inlineStr">
        <is>
          <t>prijelazna institucija|
prijelazna banka</t>
        </is>
      </c>
      <c r="AY86" s="2" t="inlineStr">
        <is>
          <t>3|
3</t>
        </is>
      </c>
      <c r="AZ86" s="2" t="inlineStr">
        <is>
          <t xml:space="preserve">|
</t>
        </is>
      </c>
      <c r="BA86" t="inlineStr">
        <is>
          <t>privremena banka koja je uspostavljena i djeluje kako bi preuzela imovinu i obveze institucije koja je propala do konačne sanacije</t>
        </is>
      </c>
      <c r="BB86" s="2" t="inlineStr">
        <is>
          <t>áthidaló intézmény|
hídbank</t>
        </is>
      </c>
      <c r="BC86" s="2" t="inlineStr">
        <is>
          <t>4|
4</t>
        </is>
      </c>
      <c r="BD86" s="2" t="inlineStr">
        <is>
          <t xml:space="preserve">|
</t>
        </is>
      </c>
      <c r="BE86" t="inlineStr">
        <is>
          <t>Olyan intézmény, amely átveszi egy szanálás alatt álló intézmény által kibocsátott részvényeket, az intézmény eszközeit, jogait és kötelezettségeit abból a célból, hogy fenntartsa a kritikus funkciókhoz való hozzáférést és eladja a intézményt.</t>
        </is>
      </c>
      <c r="BF86" s="2" t="inlineStr">
        <is>
          <t>ente-ponte|
banca-ponte</t>
        </is>
      </c>
      <c r="BG86" s="2" t="inlineStr">
        <is>
          <t>3|
3</t>
        </is>
      </c>
      <c r="BH86" s="2" t="inlineStr">
        <is>
          <t xml:space="preserve">|
</t>
        </is>
      </c>
      <c r="BI86" t="inlineStr">
        <is>
          <t>Nell'ambito della risoluzione delle crisi bancarie la banca-ponte è uno degli strumenti individuati per consentire la continuazione delle operazioni di un istituto insolvente; consiste nel creare un ente temporaneo in cui sono riversate le attività sane o le funzioni essenziali della banca e nel farne una nuova banca che sarà venduta ad un’altra entità.</t>
        </is>
      </c>
      <c r="BJ86" s="2" t="inlineStr">
        <is>
          <t>laikinas bankas|
laikina įstaiga</t>
        </is>
      </c>
      <c r="BK86" s="2" t="inlineStr">
        <is>
          <t>3|
3</t>
        </is>
      </c>
      <c r="BL86" s="2" t="inlineStr">
        <is>
          <t xml:space="preserve">|
</t>
        </is>
      </c>
      <c r="BM86" t="inlineStr">
        <is>
          <t/>
        </is>
      </c>
      <c r="BN86" s="2" t="inlineStr">
        <is>
          <t>pagaidu iestāde|
pagaidu banka</t>
        </is>
      </c>
      <c r="BO86" s="2" t="inlineStr">
        <is>
          <t>3|
3</t>
        </is>
      </c>
      <c r="BP86" s="2" t="inlineStr">
        <is>
          <t xml:space="preserve">|
</t>
        </is>
      </c>
      <c r="BQ86" t="inlineStr">
        <is>
          <t/>
        </is>
      </c>
      <c r="BR86" s="2" t="inlineStr">
        <is>
          <t>bank tranżitorju|
istituzzjoni tranżitorja</t>
        </is>
      </c>
      <c r="BS86" s="2" t="inlineStr">
        <is>
          <t>3|
3</t>
        </is>
      </c>
      <c r="BT86" s="2" t="inlineStr">
        <is>
          <t xml:space="preserve">|
</t>
        </is>
      </c>
      <c r="BU86" t="inlineStr">
        <is>
          <t>bank maħluq biex jitkomplew ċerti operazzjonijiet sakemm jintemm il-proċess ta’ risoluzzjoni jew ta’ likwidazzjoni</t>
        </is>
      </c>
      <c r="BV86" s="2" t="inlineStr">
        <is>
          <t>overbruggingsinstelling|
overbruggingsbank|
brugbank</t>
        </is>
      </c>
      <c r="BW86" s="2" t="inlineStr">
        <is>
          <t>3|
3|
2</t>
        </is>
      </c>
      <c r="BX86" s="2" t="inlineStr">
        <is>
          <t xml:space="preserve">preferred|
preferred|
</t>
        </is>
      </c>
      <c r="BY86" t="inlineStr">
        <is>
          <t>rechtspersoon die tot een overheidsinstantie behoort en die tijdelijk het beheer van een omvallende bank overneemt met als doel die bank op korte termijn weer te privatiseren, meestal nadat de goede activa van de bank zijn gescheiden van de probleemactiva</t>
        </is>
      </c>
      <c r="BZ86" s="2" t="inlineStr">
        <is>
          <t>instytucja pomostowa|
bank pomostowy</t>
        </is>
      </c>
      <c r="CA86" s="2" t="inlineStr">
        <is>
          <t>3|
3</t>
        </is>
      </c>
      <c r="CB86" s="2" t="inlineStr">
        <is>
          <t xml:space="preserve">|
</t>
        </is>
      </c>
      <c r="CC86" t="inlineStr">
        <is>
          <t>tymczasowy bank przejmujący depozyty i zobowiązania instytucji finansowych, które znalazły się w tarapatach do chwili ostatecznej restrukturyzacji lub uporządkowanej likwidacji</t>
        </is>
      </c>
      <c r="CD86" s="2" t="inlineStr">
        <is>
          <t>banco de transição|
instituição de transição</t>
        </is>
      </c>
      <c r="CE86" s="2" t="inlineStr">
        <is>
          <t>3|
3</t>
        </is>
      </c>
      <c r="CF86" s="2" t="inlineStr">
        <is>
          <t xml:space="preserve">|
</t>
        </is>
      </c>
      <c r="CG86" t="inlineStr">
        <is>
          <t>Instituição de crédito criada para receber parte ou a totalidade dos ativos, direitos e passivos de uma instituição objeto de resolução, tendo em vista a realização de alguns ou de todos os seus serviços e atividades.</t>
        </is>
      </c>
      <c r="CH86" s="2" t="inlineStr">
        <is>
          <t>instituție-punte|
bancă-punte</t>
        </is>
      </c>
      <c r="CI86" s="2" t="inlineStr">
        <is>
          <t>3|
3</t>
        </is>
      </c>
      <c r="CJ86" s="2" t="inlineStr">
        <is>
          <t xml:space="preserve">|
</t>
        </is>
      </c>
      <c r="CK86" t="inlineStr">
        <is>
          <t>instrument care constă în crearea unei instituții de credit temporare, autorizate și supravegheate de banca centrală, la care să fie realizat transferul de active și pasive de la o instituție de credit ce face obiectul unei măsuri de stabilizare, pentru asigurarea continuității serviciilor bancare și a premiselor vânzării băncii-punte sau a activelor și pasivelor acesteia către un investitor privat eligibil</t>
        </is>
      </c>
      <c r="CL86" s="2" t="inlineStr">
        <is>
          <t>preklenovacia banka|
preklenovacia inštitúcia</t>
        </is>
      </c>
      <c r="CM86" s="2" t="inlineStr">
        <is>
          <t>3|
3</t>
        </is>
      </c>
      <c r="CN86" s="2" t="inlineStr">
        <is>
          <t xml:space="preserve">|
</t>
        </is>
      </c>
      <c r="CO86" t="inlineStr">
        <is>
          <t>dočasne zriadený finančný subjekt (banka) ako nástroj riešenia krízovej situácie banky, ktorý prevezme časť aktív a pasív banky v úpadku, aby bolo možné zabezpečiť vykonávanie niektorých základných bankových činností a súbežne dokončiť riešenie krízovej situácie banky</t>
        </is>
      </c>
      <c r="CP86" s="2" t="inlineStr">
        <is>
          <t>premostitvena institucija|
premostitvena banka</t>
        </is>
      </c>
      <c r="CQ86" s="2" t="inlineStr">
        <is>
          <t>3|
3</t>
        </is>
      </c>
      <c r="CR86" s="2" t="inlineStr">
        <is>
          <t xml:space="preserve">|
</t>
        </is>
      </c>
      <c r="CS86" t="inlineStr">
        <is>
          <t/>
        </is>
      </c>
      <c r="CT86" s="2" t="inlineStr">
        <is>
          <t>broinstitut|
brobank</t>
        </is>
      </c>
      <c r="CU86" s="2" t="inlineStr">
        <is>
          <t>3|
3</t>
        </is>
      </c>
      <c r="CV86" s="2" t="inlineStr">
        <is>
          <t xml:space="preserve">|
</t>
        </is>
      </c>
      <c r="CW86" t="inlineStr">
        <is>
          <t>enhet som bildats i syfte att ta emot och inneha vissa eller samtliga aktier eller andra instrument som emitterats av ett institut under resolution eller vissa eller samtliga tillgångar, rättigheter och skulder i ett institut under resolution för att bibehålla tillgången till kritiska funktioner och kunna sälja det berörda institutet</t>
        </is>
      </c>
    </row>
    <row r="87">
      <c r="A87" s="1" t="str">
        <f>HYPERLINK("https://iate.europa.eu/entry/result/3561701/all", "3561701")</f>
        <v>3561701</v>
      </c>
      <c r="B87" t="inlineStr">
        <is>
          <t>FINANCE;BUSINESS AND COMPETITION</t>
        </is>
      </c>
      <c r="C87" t="inlineStr">
        <is>
          <t>FINANCE|financial institutions and credit;BUSINESS AND COMPETITION|business organisation</t>
        </is>
      </c>
      <c r="D87" t="inlineStr">
        <is>
          <t>yes</t>
        </is>
      </c>
      <c r="E87" t="inlineStr">
        <is>
          <t/>
        </is>
      </c>
      <c r="F87" s="2" t="inlineStr">
        <is>
          <t>обичайно производство по несъстоятелност</t>
        </is>
      </c>
      <c r="G87" s="2" t="inlineStr">
        <is>
          <t>3</t>
        </is>
      </c>
      <c r="H87" s="2" t="inlineStr">
        <is>
          <t/>
        </is>
      </c>
      <c r="I87" t="inlineStr">
        <is>
          <t>колективно производство по несъстоятелност, което води до частично или пълно освобождаване от активи от страна на длъжника и до назначаване на ликвидатор или управител, което обикновено се прилага по отношение на институции съгласно националното право и което е специфично за тези институции или е общоприложимо за всяко физическо или юридическо лице</t>
        </is>
      </c>
      <c r="J87" s="2" t="inlineStr">
        <is>
          <t>bežné úpadkové řízení</t>
        </is>
      </c>
      <c r="K87" s="2" t="inlineStr">
        <is>
          <t>3</t>
        </is>
      </c>
      <c r="L87" s="2" t="inlineStr">
        <is>
          <t/>
        </is>
      </c>
      <c r="M87" t="inlineStr">
        <is>
          <t>kolektivní úpadkové řízení, které zahrnuje částečný nebo úplný odprodej majetku dlužníka a jmenování likvidátora nebo správce, běžně použitelné na instituce podle vnitrostátního práva, ať už specifické pro uvedené instituce nebo obecně použitelné na jakoukoli fyzickou nebo právnickou osobu</t>
        </is>
      </c>
      <c r="N87" s="2" t="inlineStr">
        <is>
          <t>almindelig insolvensbehandling</t>
        </is>
      </c>
      <c r="O87" s="2" t="inlineStr">
        <is>
          <t>3</t>
        </is>
      </c>
      <c r="P87" s="2" t="inlineStr">
        <is>
          <t/>
        </is>
      </c>
      <c r="Q87" t="inlineStr">
        <is>
          <t>kollektiv insolvensbehandling, der medfører, at en skyldner helt eller delvis mister rådigheden over sine aktiver, og at der udpeges en kurator eller en administrator, og som normalt finder anvendelse på institutter i henhold til national ret, og som enten er specifik for disse institutter eller gælder generelt for alle fysiske og juridiske personer</t>
        </is>
      </c>
      <c r="R87" s="2" t="inlineStr">
        <is>
          <t>reguläres Insolvenzverfahren</t>
        </is>
      </c>
      <c r="S87" s="2" t="inlineStr">
        <is>
          <t>3</t>
        </is>
      </c>
      <c r="T87" s="2" t="inlineStr">
        <is>
          <t/>
        </is>
      </c>
      <c r="U87" t="inlineStr">
        <is>
          <t>Gesamtverfahren, welche die Insolvenz des Schuldners voraussetzen und den vollständigen oder teilweisen Vermögensbeschlag gegen den Schuldner sowie die Bestellung eines Liquidators oder Verwalters zur Folge haben und nach nationalem Recht üblicherweise auf Institute Anwendung finden, sei es speziell auf die betroffenen Institute oder generell auf natürliche oder juristische Personen</t>
        </is>
      </c>
      <c r="V87" s="2" t="inlineStr">
        <is>
          <t>κανονικές διαδικασίες αφερεγγυότητας</t>
        </is>
      </c>
      <c r="W87" s="2" t="inlineStr">
        <is>
          <t>3</t>
        </is>
      </c>
      <c r="X87" s="2" t="inlineStr">
        <is>
          <t/>
        </is>
      </c>
      <c r="Y87" t="inlineStr">
        <is>
          <t>η συλλογική πτωχευτική διαδικασία λόγω αφερεγγυότητας του οφειλέτη, η οποία συνεπάγεται τη μερική ή ολική εκποίηση περιουσιακών του στοιχείων και τον διορισμό εκκαθαριστή ή διαχειριστή, και η οποία συνήθως εφαρμόζεται σε &lt;a href="https://iate.europa.eu/entry/result/3541107" target="_blank"&gt;ιδρύματα &lt;/a&gt;ή σε &lt;a href="https://iate.europa.eu/entry/result/843493" target="_blank"&gt;κεντρικούς αντισυμβαλλομένους&lt;/a&gt; βάσει του εθνικού δικαίου και είτε είναι εξειδικευμένη για τα εν λόγω ιδρύματα είτε εφαρμόζεται γενικά σε κάθε φυσικό ή νομικό πρόσωπο</t>
        </is>
      </c>
      <c r="Z87" s="2" t="inlineStr">
        <is>
          <t>normal insolvency proceedings</t>
        </is>
      </c>
      <c r="AA87" s="2" t="inlineStr">
        <is>
          <t>3</t>
        </is>
      </c>
      <c r="AB87" s="2" t="inlineStr">
        <is>
          <t/>
        </is>
      </c>
      <c r="AC87" t="inlineStr">
        <is>
          <t>collective insolvency proceedings which entail the partial or total divestment of a debtor and the appointment of a liquidator or administrator, normally applicable to &lt;a href="https://iate.europa.eu/entry/result/3541107" target="_blank"&gt;institutions&lt;/a&gt; or &lt;a href="https://iate.europa.eu/entry/result/843493" target="_blank"&gt;central counterparties&lt;/a&gt; (CCPs) under national law and either specific to those institutions or generally applicable to any natural or legal person</t>
        </is>
      </c>
      <c r="AD87" s="2" t="inlineStr">
        <is>
          <t>procedimiento de insolvencia ordinario</t>
        </is>
      </c>
      <c r="AE87" s="2" t="inlineStr">
        <is>
          <t>3</t>
        </is>
      </c>
      <c r="AF87" s="2" t="inlineStr">
        <is>
          <t/>
        </is>
      </c>
      <c r="AG87" t="inlineStr">
        <is>
          <t>Procedimiento de insolvencia colectivo que conlleva el desapoderamiento total o parcial de un deudor y el nombramiento de un liquidador o un administrador.</t>
        </is>
      </c>
      <c r="AH87" s="2" t="inlineStr">
        <is>
          <t>tavaline maksejõuetusmenetlus</t>
        </is>
      </c>
      <c r="AI87" s="2" t="inlineStr">
        <is>
          <t>3</t>
        </is>
      </c>
      <c r="AJ87" s="2" t="inlineStr">
        <is>
          <t/>
        </is>
      </c>
      <c r="AK87" t="inlineStr">
        <is>
          <t>maksejõuetusmenetlus võlgniku kõigi võlakohustuste suhtes, mille käigus võlgniku vara võõrandatakse täielikult või osaliselt ja määratakse likvideerija või haldur ning mida tavaliselt rakendatakse &lt;i&gt;finantsinstitutsioonide&lt;/i&gt; &lt;a href="/entry/result/3541107/all" id="ENTRY_TO_ENTRY_CONVERTER" target="_blank"&gt;IATE:3541107&lt;/a&gt; või &lt;i&gt;kesksete vastaspoolte&lt;/i&gt; &lt;a href="/entry/result/843493/all" id="ENTRY_TO_ENTRY_CONVERTER" target="_blank"&gt;IATE:843493&lt;/a&gt; suhtes vastavalt liikmesriigi õigusele ning mis on kehtestatud konkreetselt nende finantsinistitutsioonide või kesksete vastaspoolte suhtes või on üldiselt kohaldatav mis tahes juriidilise või füüsilise isiku suhtes</t>
        </is>
      </c>
      <c r="AL87" s="2" t="inlineStr">
        <is>
          <t>tavanomainen maksukyvyttömyysmenettely</t>
        </is>
      </c>
      <c r="AM87" s="2" t="inlineStr">
        <is>
          <t>3</t>
        </is>
      </c>
      <c r="AN87" s="2" t="inlineStr">
        <is>
          <t/>
        </is>
      </c>
      <c r="AO87" t="inlineStr">
        <is>
          <t>kaikkia velkoja koskeva maksukyvyttömyysmenettely, jossa velallinen menettää osittain tai kokonaan määräysvallan ja jossa nimitetään selvittäjä tai hallinnonhoitaja ja jota yleensä sovelletaan laitoksiin kansallisen lainsäädännön mukaisesti ja joko erityisesti kyseisiin laitoksiin tai yleisesti kaikkiin luonnollisiin henkilöihin tai oikeushenkilöihin</t>
        </is>
      </c>
      <c r="AP87" s="2" t="inlineStr">
        <is>
          <t>procédure normale d’insolvabilité</t>
        </is>
      </c>
      <c r="AQ87" s="2" t="inlineStr">
        <is>
          <t>3</t>
        </is>
      </c>
      <c r="AR87" s="2" t="inlineStr">
        <is>
          <t/>
        </is>
      </c>
      <c r="AS87" t="inlineStr">
        <is>
          <t>procédure collective d’insolvabilité, fondée sur le dessaisissement partiel ou total d’un débiteur et la nomination d’un liquidateur ou d’un administrateur, qui est normalement applicable aux &lt;a href="https://iate.europa.eu/entry/result/3541107/fr" target="_blank"&gt;établissements&lt;/a&gt; en vertu du droit national, qu’elle vise spécifiquement ces établissements ou s’applique de manière générale à toute personne physique ou morale</t>
        </is>
      </c>
      <c r="AT87" s="2" t="inlineStr">
        <is>
          <t>gnáthimeacht dócmhainneachta</t>
        </is>
      </c>
      <c r="AU87" s="2" t="inlineStr">
        <is>
          <t>3</t>
        </is>
      </c>
      <c r="AV87" s="2" t="inlineStr">
        <is>
          <t/>
        </is>
      </c>
      <c r="AW87" t="inlineStr">
        <is>
          <t/>
        </is>
      </c>
      <c r="AX87" t="inlineStr">
        <is>
          <t/>
        </is>
      </c>
      <c r="AY87" t="inlineStr">
        <is>
          <t/>
        </is>
      </c>
      <c r="AZ87" t="inlineStr">
        <is>
          <t/>
        </is>
      </c>
      <c r="BA87" t="inlineStr">
        <is>
          <t/>
        </is>
      </c>
      <c r="BB87" s="2" t="inlineStr">
        <is>
          <t>rendes fizetésképtelenségi eljárás</t>
        </is>
      </c>
      <c r="BC87" s="2" t="inlineStr">
        <is>
          <t>3</t>
        </is>
      </c>
      <c r="BD87" s="2" t="inlineStr">
        <is>
          <t/>
        </is>
      </c>
      <c r="BE87" t="inlineStr">
        <is>
          <t>olyan, valamennyi hitelezőre
kiterjedő (kollektív) fizetésképtelenségi eljárás, amely az adós vagyon feletti rendelkezési jogának részleges vagy teljes
elvonását és
felszámoló vagy vagyonfelügyelő kijelölését foglalja magában, és amely az
&lt;a href="https://iate.europa.eu/entry/result/3541107/hu" target="_blank"&gt;intézményekre&lt;/a&gt; vagy
a &lt;a href="https://iate.europa.eu/entry/result/843493/hu" target="_blank"&gt;központi szerződő felekre&lt;/a&gt; a nemzeti jog alapján rendes esetben alkalmazandó,
továbbá amely vagy kifejezetten csak ezen intézményekre, vagy általános
jelleggel minden természetes vagy jogi személyre vonatkozik</t>
        </is>
      </c>
      <c r="BF87" s="2" t="inlineStr">
        <is>
          <t>procedura ordinaria di insolvenza</t>
        </is>
      </c>
      <c r="BG87" s="2" t="inlineStr">
        <is>
          <t>3</t>
        </is>
      </c>
      <c r="BH87" s="2" t="inlineStr">
        <is>
          <t/>
        </is>
      </c>
      <c r="BI87" t="inlineStr">
        <is>
          <t>procedura collettiva di insolvenza che comporta lo spossessamento parziale o totale di un debitore e la nomina di un liquidatore o amministratore, di norma applicabile agli enti ai sensi del diritto nazionale, e che sia specifica per tali enti oppure applicabile in generale a qualsiasi persona fisica o giuridica</t>
        </is>
      </c>
      <c r="BJ87" s="2" t="inlineStr">
        <is>
          <t>įprastinė bankroto byla</t>
        </is>
      </c>
      <c r="BK87" s="2" t="inlineStr">
        <is>
          <t>3</t>
        </is>
      </c>
      <c r="BL87" s="2" t="inlineStr">
        <is>
          <t/>
        </is>
      </c>
      <c r="BM87" t="inlineStr">
        <is>
          <t>kolektyvinė bankroto byla, pagal kurią parduodamas visas skolininko turtas arba jo dalis ir paskiriamas likvidatorius arba administratorius ir kuri paprastai pagal nacionalinę teisę keliama įstaigoms tik toms įstaigoms taikoma tvarka arba apskritai visiems fiziniams ir juridiniams asmenims taikoma tvarka</t>
        </is>
      </c>
      <c r="BN87" s="2" t="inlineStr">
        <is>
          <t>parastā maksātnespējas procedūra</t>
        </is>
      </c>
      <c r="BO87" s="2" t="inlineStr">
        <is>
          <t>3</t>
        </is>
      </c>
      <c r="BP87" s="2" t="inlineStr">
        <is>
          <t/>
        </is>
      </c>
      <c r="BQ87" t="inlineStr">
        <is>
          <t>kolektīva maksātnespējas procedūra, kura paredz daļēju vai pilnīgu debitora mantas atsavināšanu un likvidatora vai administratora iecelšanu un kuru iestādēm parasti piemēro saskaņā ar valsts tiesību aktiem, un kura ir vai nu specifiska šīm iestādēm, vai arī vispārēji piemērojama jebkurai fiziskai vai juridiskai personai</t>
        </is>
      </c>
      <c r="BR87" s="2" t="inlineStr">
        <is>
          <t>proċedimenti normali ta’ insolvenza</t>
        </is>
      </c>
      <c r="BS87" s="2" t="inlineStr">
        <is>
          <t>3</t>
        </is>
      </c>
      <c r="BT87" s="2" t="inlineStr">
        <is>
          <t/>
        </is>
      </c>
      <c r="BU87" t="inlineStr">
        <is>
          <t>proċedimenti ta’ insolvenza kollettivi li jinvolvu l-iżvestiment parzjali jew totali ta’ debitur u l-ħatra ta’ likwidatur jew amministratur normalment applikabbli għal &lt;a href="https://iate.europa.eu/entry/result/3541107/mt" target="_blank"&gt;istituzzjonijiet &lt;/a&gt;jew &lt;a href="https://iate.europa.eu/entry/result/843493/mt" target="_blank"&gt;kontropartijiet ċentrali&lt;/a&gt; (CCPs) skont il-liġi nazzjonali u speċifiċi għal dawk l-istituzzjonijiet jew inkella applikabbli b’mod ġenerali għal kwalunkwe persuna fiżika jew ġuridika</t>
        </is>
      </c>
      <c r="BV87" s="2" t="inlineStr">
        <is>
          <t>normale insolventieprocedure</t>
        </is>
      </c>
      <c r="BW87" s="2" t="inlineStr">
        <is>
          <t>3</t>
        </is>
      </c>
      <c r="BX87" s="2" t="inlineStr">
        <is>
          <t/>
        </is>
      </c>
      <c r="BY87" t="inlineStr">
        <is>
          <t>collectieve insolventieprocedure die ertoe leidt dat de debiteur het beheer en de beschikking over zijn vermogen geheel of gedeeltelijk verliest en dat een liquidateur of een bewindvoerder wordt aangewezen, die normaal gesproken op grond van het nationaal recht op instellingen van toepassing is, en die ofwel specifiek voor die instellingen geldt, ofwel algemeen op alle natuurlijke en rechtspersonen van toepassing is</t>
        </is>
      </c>
      <c r="BZ87" s="2" t="inlineStr">
        <is>
          <t>standardowe postępowanie upadłościowe</t>
        </is>
      </c>
      <c r="CA87" s="2" t="inlineStr">
        <is>
          <t>3</t>
        </is>
      </c>
      <c r="CB87" s="2" t="inlineStr">
        <is>
          <t/>
        </is>
      </c>
      <c r="CC87" t="inlineStr">
        <is>
          <t>zbiorowe postępowanie upadłościowe, które obejmuje częściowe lub całkowite rozdysponowanie majątku dłużnika oraz powołanie likwidatora lub zarządcy, zwykle mające zastosowanie do instytucji zgodnie z prawem krajowym i specyficzne dla tych instytucji lub mające zastosowanie zasadniczo do każdej osoby fizycznej lub prawnej</t>
        </is>
      </c>
      <c r="CD87" s="2" t="inlineStr">
        <is>
          <t>processo normal de insolvência</t>
        </is>
      </c>
      <c r="CE87" s="2" t="inlineStr">
        <is>
          <t>3</t>
        </is>
      </c>
      <c r="CF87" s="2" t="inlineStr">
        <is>
          <t/>
        </is>
      </c>
      <c r="CG87" t="inlineStr">
        <is>
          <t/>
        </is>
      </c>
      <c r="CH87" s="2" t="inlineStr">
        <is>
          <t>procedură obișnuită de insolvență</t>
        </is>
      </c>
      <c r="CI87" s="2" t="inlineStr">
        <is>
          <t>3</t>
        </is>
      </c>
      <c r="CJ87" s="2" t="inlineStr">
        <is>
          <t/>
        </is>
      </c>
      <c r="CK87" t="inlineStr">
        <is>
          <t>procedura de insolvență colectivă care implică dezinvestirea parțială sau integrală a dreptului de administrare a unui debitor și numirea unui lichidator sau a unui administrator, aplicabilă în mod normal instituțiilor în temeiul dreptului intern și care este fie specifică instituțiilor în cauză, fie aplicabilă în general oricărei persoane fizice ori juridice</t>
        </is>
      </c>
      <c r="CL87" s="2" t="inlineStr">
        <is>
          <t>bežné konkurzné konanie</t>
        </is>
      </c>
      <c r="CM87" s="2" t="inlineStr">
        <is>
          <t>3</t>
        </is>
      </c>
      <c r="CN87" s="2" t="inlineStr">
        <is>
          <t/>
        </is>
      </c>
      <c r="CO87" t="inlineStr">
        <is>
          <t>kolektívne konkurzné konanie, ktorého súčasťou je čiastočné alebo úplné zbavenie sa majetku dlžníka a vymenovanie likvidátora alebo správcu, bežne použiteľné na inštitúcie podľa vnútroštátneho práva, či už konkrétne v prípade inštitúcií, alebo všeobecne v prípade akejkoľvek fyzickej alebo právnickej osoby</t>
        </is>
      </c>
      <c r="CP87" s="2" t="inlineStr">
        <is>
          <t>običajni insolvenčni postopki</t>
        </is>
      </c>
      <c r="CQ87" s="2" t="inlineStr">
        <is>
          <t>3</t>
        </is>
      </c>
      <c r="CR87" s="2" t="inlineStr">
        <is>
          <t/>
        </is>
      </c>
      <c r="CS87" t="inlineStr">
        <is>
          <t>skupni insolvenčni postopki, katerih posledica je delna ali popolna prodaja dolžnikovega premoženja in imenovanje likvidacijskega upravitelja ali upravitelja, ki se običajno uporabljajo za institucije v skladu z nacionalnim pravom, pri čemer so lahko specifični za te institucije ali pa se splošno uporabljajo za katero koli fizično ali pravno osebo</t>
        </is>
      </c>
      <c r="CT87" s="2" t="inlineStr">
        <is>
          <t>normala insolvensförfaranden</t>
        </is>
      </c>
      <c r="CU87" s="2" t="inlineStr">
        <is>
          <t>3</t>
        </is>
      </c>
      <c r="CV87" s="2" t="inlineStr">
        <is>
          <t/>
        </is>
      </c>
      <c r="CW87" t="inlineStr">
        <is>
          <t>kollektiva insolvensförfaranden som innebär total eller delvis avyttring av en gäldenärs tillgångar och tillsättande av en likvidator eller förvaltare och som normalt gäller för institut enligt nationell rätt och antingen specifikt för de instituten eller generellt för alla fysiska eller juridiska personer</t>
        </is>
      </c>
    </row>
    <row r="88">
      <c r="A88" s="1" t="str">
        <f>HYPERLINK("https://iate.europa.eu/entry/result/3548830/all", "3548830")</f>
        <v>3548830</v>
      </c>
      <c r="B88" t="inlineStr">
        <is>
          <t>TRADE;FINANCE</t>
        </is>
      </c>
      <c r="C88" t="inlineStr">
        <is>
          <t>TRADE|consumption|consumer;FINANCE|financial institutions and credit;FINANCE|financing and investment|investment</t>
        </is>
      </c>
      <c r="D88" t="inlineStr">
        <is>
          <t>yes</t>
        </is>
      </c>
      <c r="E88" t="inlineStr">
        <is>
          <t/>
        </is>
      </c>
      <c r="F88" s="2" t="inlineStr">
        <is>
          <t>Директива 2014/59/ЕС на Европейския парламент и на Съвета за създаване на рамка за възстановяване и преструктуриране на кредитни институции и инвестиционни посредници […]|
Директива за възстановяване и преструктуриране на банките|
ДВПБ</t>
        </is>
      </c>
      <c r="G88" s="2" t="inlineStr">
        <is>
          <t>4|
3|
3</t>
        </is>
      </c>
      <c r="H88" s="2" t="inlineStr">
        <is>
          <t xml:space="preserve">|
|
</t>
        </is>
      </c>
      <c r="I88" t="inlineStr">
        <is>
          <t>директива, с която се определят правилата и процедурите за възстановяване и преструктуриране на финансови субекти</t>
        </is>
      </c>
      <c r="J88" s="2" t="inlineStr">
        <is>
          <t>směrnice, kterou se stanoví rámec pro ozdravné postupy a řešení krize úvěrových institucí a investičních podniků|
směrnice o ozdravných postupech a řešení krize bank</t>
        </is>
      </c>
      <c r="K88" s="2" t="inlineStr">
        <is>
          <t>3|
3</t>
        </is>
      </c>
      <c r="L88" s="2" t="inlineStr">
        <is>
          <t xml:space="preserve">|
</t>
        </is>
      </c>
      <c r="M88" t="inlineStr">
        <is>
          <t/>
        </is>
      </c>
      <c r="N88" s="2" t="inlineStr">
        <is>
          <t>direktiv om et regelsæt for genopretning og afvikling af kreditinstitutter og investeringsselskaber|
direktiv om genopretning og afvikling|
BRRD</t>
        </is>
      </c>
      <c r="O88" s="2" t="inlineStr">
        <is>
          <t>4|
4|
3</t>
        </is>
      </c>
      <c r="P88" s="2" t="inlineStr">
        <is>
          <t xml:space="preserve">|
|
</t>
        </is>
      </c>
      <c r="Q88" t="inlineStr">
        <is>
          <t/>
        </is>
      </c>
      <c r="R88" s="2" t="inlineStr">
        <is>
          <t>Richtlinie zur Festlegung eines Rahmens für die Sanierung und Abwicklung von Kreditinstituten und Wertpapierfirmen|
Richtlinie über die Sanierung und Abwicklung von Kreditinstituten</t>
        </is>
      </c>
      <c r="S88" s="2" t="inlineStr">
        <is>
          <t>3|
3</t>
        </is>
      </c>
      <c r="T88" s="2" t="inlineStr">
        <is>
          <t xml:space="preserve">|
</t>
        </is>
      </c>
      <c r="U88" t="inlineStr">
        <is>
          <t>Richtlinie, die Vorschriften und Verfahren für die Sanierung und Abwicklung von verschiedenen Arten von Finanzinstituten festlegt, um sicherzustellen, dass Bankeninsolvenzen in der EU bewältigt werden können, ohne die Finanzstabilität zu gefährden</t>
        </is>
      </c>
      <c r="V88" s="2" t="inlineStr">
        <is>
          <t>Οδηγία για τη θέσπιση πλαισίου για την ανάκαμψη και την εξυγίανση πιστωτικών ιδρυμάτων και επιχειρήσεων επενδύσεων|
οδηγία για την ανάκαμψη και την εξυγίανση</t>
        </is>
      </c>
      <c r="W88" s="2" t="inlineStr">
        <is>
          <t>3|
3</t>
        </is>
      </c>
      <c r="X88" s="2" t="inlineStr">
        <is>
          <t xml:space="preserve">|
</t>
        </is>
      </c>
      <c r="Y88" t="inlineStr">
        <is>
          <t/>
        </is>
      </c>
      <c r="Z88" s="2" t="inlineStr">
        <is>
          <t>Directive establishing a framework for the recovery and resolution of credit institutions and investment firms|
Bank Recovery and Resolution Directive|
BRRD|
Proposal for a Directive establishing a framework for the recovery and resolution of credit institutions and investment firms|
BRR Directive</t>
        </is>
      </c>
      <c r="AA88" s="2" t="inlineStr">
        <is>
          <t>3|
3|
3|
1|
1</t>
        </is>
      </c>
      <c r="AB88" s="2" t="inlineStr">
        <is>
          <t xml:space="preserve">|
|
|
|
</t>
        </is>
      </c>
      <c r="AC88" t="inlineStr">
        <is>
          <t>directive laying down rules and procedures for the recovery and resolution of various types of financial institutions</t>
        </is>
      </c>
      <c r="AD88" s="2" t="inlineStr">
        <is>
          <t>Directiva por la que se establece un marco para la recuperación y la resolución de entidades de crédito y empresas de servicios de inversión|
Directiva sobre Recuperación y Resolución Bancarias</t>
        </is>
      </c>
      <c r="AE88" s="2" t="inlineStr">
        <is>
          <t>4|
3</t>
        </is>
      </c>
      <c r="AF88" s="2" t="inlineStr">
        <is>
          <t xml:space="preserve">|
</t>
        </is>
      </c>
      <c r="AG88" t="inlineStr">
        <is>
          <t>&lt;p&gt;Directiva destinada a regular los procedimientos aplicables, por razones de interés público y estabilidad financiera, en caso de que una entidad de crédito o una empresa de servicios de inversión:&lt;/p&gt;&lt;p&gt;- incumpla o vaya a incumplir previsiblemente la normativa aplicable (recursos propios, solvencia. etc.) pero esté en condiciones de volver a cumplirla de tomarse determinadas medidas&lt;/p&gt;&lt;p&gt;- sea inviable o previsiblemente vaya a serlo en un futuro próximo, sin que existan perspectivas
razonables de que medidas procedentes del sector privado puedan corregir la situación.&lt;/p&gt;</t>
        </is>
      </c>
      <c r="AH88" s="2" t="inlineStr">
        <is>
          <t>direktiiv, millega luuakse krediidiasutuste ja investeerimisühingute finantsseisundi taastamise ja kriisilahenduse õigusraamistik|
pankade finantsseisundi taastamise ja kriisilahenduse direktiiv</t>
        </is>
      </c>
      <c r="AI88" s="2" t="inlineStr">
        <is>
          <t>3|
3</t>
        </is>
      </c>
      <c r="AJ88" s="2" t="inlineStr">
        <is>
          <t xml:space="preserve">|
</t>
        </is>
      </c>
      <c r="AK88" t="inlineStr">
        <is>
          <t/>
        </is>
      </c>
      <c r="AL88" s="2" t="inlineStr">
        <is>
          <t>direktiivi luottolaitosten ja sijoituspalveluyritysten elvytys- ja kriisinratkaisukehyksestä|
pankkien elvytys- ja kriisinratkaisudirektiivi</t>
        </is>
      </c>
      <c r="AM88" s="2" t="inlineStr">
        <is>
          <t>3|
2</t>
        </is>
      </c>
      <c r="AN88" s="2" t="inlineStr">
        <is>
          <t xml:space="preserve">|
</t>
        </is>
      </c>
      <c r="AO88" t="inlineStr">
        <is>
          <t/>
        </is>
      </c>
      <c r="AP88" s="2" t="inlineStr">
        <is>
          <t>directive établissant un cadre pour le redressement et la résolution des établissements de crédit et des entreprises d’investissement|
directive relative au redressement des banques et à la résolution de leurs défaillances|
directive BRRD</t>
        </is>
      </c>
      <c r="AQ88" s="2" t="inlineStr">
        <is>
          <t>4|
3|
3</t>
        </is>
      </c>
      <c r="AR88" s="2" t="inlineStr">
        <is>
          <t xml:space="preserve">|
|
</t>
        </is>
      </c>
      <c r="AS88" t="inlineStr">
        <is>
          <t>directive définissant des règles et des procédures de redressement et de résolution pour différents types d'établissements financiers</t>
        </is>
      </c>
      <c r="AT88" s="2" t="inlineStr">
        <is>
          <t>Treoir lena mbunaítear creat do théarnamh agus réiteach institiúidí creidmheasa agus gnólachtaí infheistíochta|
an Treoir maidir le Téarnamh agus Réiteach na mBanc</t>
        </is>
      </c>
      <c r="AU88" s="2" t="inlineStr">
        <is>
          <t>3|
3</t>
        </is>
      </c>
      <c r="AV88" s="2" t="inlineStr">
        <is>
          <t xml:space="preserve">|
</t>
        </is>
      </c>
      <c r="AW88" t="inlineStr">
        <is>
          <t/>
        </is>
      </c>
      <c r="AX88" s="2" t="inlineStr">
        <is>
          <t>Direktiva o uspostavi okvira za oporavak i sanaciju kreditnih institucija i investicijskih društava|
Direktiva o oporavku i sanaciji banaka|
BRRD</t>
        </is>
      </c>
      <c r="AY88" s="2" t="inlineStr">
        <is>
          <t>3|
3|
3</t>
        </is>
      </c>
      <c r="AZ88" s="2" t="inlineStr">
        <is>
          <t xml:space="preserve">|
|
</t>
        </is>
      </c>
      <c r="BA88" t="inlineStr">
        <is>
          <t>direktiva u kojoj se određuju pravila i postupci za oporavak i sanaciju različitih vrsta financijskih institucija</t>
        </is>
      </c>
      <c r="BB88" s="2" t="inlineStr">
        <is>
          <t>irányelv a a hitelintézetek és befektetési vállalkozások helyreállítását és szanálását célzó keretrendszer létrehozásáról|
irányelv a bankok helyreállításáról és szanálásáról</t>
        </is>
      </c>
      <c r="BC88" s="2" t="inlineStr">
        <is>
          <t>4|
4</t>
        </is>
      </c>
      <c r="BD88" s="2" t="inlineStr">
        <is>
          <t xml:space="preserve">|
</t>
        </is>
      </c>
      <c r="BE88" t="inlineStr">
        <is>
          <t>irányelv, amely meghatározza az instabil vagy csődhelyzetbe került hitelintézetek és befektetési vállalkozások kezelésének kereteit, és ehhez erős jogosítványokkal felruházott szanálási hatóságokat állít fel</t>
        </is>
      </c>
      <c r="BF88" s="2" t="inlineStr">
        <is>
          <t>direttiva del Parlamento europeo e del Consiglio che istituisce un quadro di risanamento e risoluzione degli enti creditizi e delle imprese di investimento e che modifica la direttiva 82/891/CEE del Consiglio, e le direttive 2001/24/CE, 2002/47/CE, 2004/25/CE, 2005/56/CE, 2007/36/CE, 2011/35/UE, 2012/30/UE E 2013/36/UE e i regolamenti (UE) n. 1093/2010 e (UE) n. 648/2012, del Parlamento europeo e del Consiglio|
direttiva sul risanamento e la risoluzione delle banche</t>
        </is>
      </c>
      <c r="BG88" s="2" t="inlineStr">
        <is>
          <t>3|
3</t>
        </is>
      </c>
      <c r="BH88" s="2" t="inlineStr">
        <is>
          <t xml:space="preserve">|
</t>
        </is>
      </c>
      <c r="BI88" t="inlineStr">
        <is>
          <t>direttiva che stabilisce norme e procedure per la gestione (preparazione, piani di risanamento e risoluzione) delle crisi, in relazione a tutti gli enti creditizi e ad alcune imprese di investimento.</t>
        </is>
      </c>
      <c r="BJ88" s="2" t="inlineStr">
        <is>
          <t>Direktyva, kuria nustatoma kredito įstaigų ir investicinių įmonių gaivinimo ir pertvarkymo sistema|
Bankų gaivinimo ir pertvarkymo direktyva|
BGPD</t>
        </is>
      </c>
      <c r="BK88" s="2" t="inlineStr">
        <is>
          <t>3|
3|
2</t>
        </is>
      </c>
      <c r="BL88" s="2" t="inlineStr">
        <is>
          <t xml:space="preserve">|
|
</t>
        </is>
      </c>
      <c r="BM88" t="inlineStr">
        <is>
          <t/>
        </is>
      </c>
      <c r="BN88" s="2" t="inlineStr">
        <is>
          <t>Eiropas Parlamenta un Padomes Direktīva 2014/59/ES, ar ko izveido kredītiestāžu un ieguldījumu brokeru sabiedrību atveseļošanas un noregulējuma režīmu un groza Padomes Direktīvu 82/891/EEK un Eiropas Parlamenta un Padomes Direktīvas 2001/24/EK, 2002/47/EK, 2004/25/EK, 2005/56/EK, 2007/36/EK, 2011/35/ES, 2012/30/ES un 2013/36/ES, un Eiropas Parlamenta un Padomes Regulas (ES) Nr. 1093/2010 un (ES) Nr. 648/2012|
Banku atveseļošanas un noregulējuma direktīva|
BAND</t>
        </is>
      </c>
      <c r="BO88" s="2" t="inlineStr">
        <is>
          <t>4|
3|
3</t>
        </is>
      </c>
      <c r="BP88" s="2" t="inlineStr">
        <is>
          <t xml:space="preserve">|
|
</t>
        </is>
      </c>
      <c r="BQ88" t="inlineStr">
        <is>
          <t/>
        </is>
      </c>
      <c r="BR88" s="2" t="inlineStr">
        <is>
          <t>Direttiva li tistabbilixxi qafas għall-irkupru u r-riżoluzzjoni ta’ istituzzjonijiet ta’ kreditu u ditti ta’ investiment|
Direttiva dwar l-Irkupru u r-Riżoluzzjoni tal-Banek|
BRRD</t>
        </is>
      </c>
      <c r="BS88" s="2" t="inlineStr">
        <is>
          <t>3|
3|
3</t>
        </is>
      </c>
      <c r="BT88" s="2" t="inlineStr">
        <is>
          <t xml:space="preserve">|
|
</t>
        </is>
      </c>
      <c r="BU88" t="inlineStr">
        <is>
          <t>direttiva li tistabbilixxi r-regoli u l-proċeduri relatati mal-irkupru u r-riżoluzzjoni ta' diversi tipi ta' istituzzjonijiet finanzjarji</t>
        </is>
      </c>
      <c r="BV88" s="2" t="inlineStr">
        <is>
          <t>richtlijn betreffende de totstandbrenging van een kader voor het herstel en de afwikkeling van kredietinstellingen en beleggingsondernemingen|
richtlijn herstel en afwikkeling van banken</t>
        </is>
      </c>
      <c r="BW88" s="2" t="inlineStr">
        <is>
          <t>3|
3</t>
        </is>
      </c>
      <c r="BX88" s="2" t="inlineStr">
        <is>
          <t xml:space="preserve">|
</t>
        </is>
      </c>
      <c r="BY88" t="inlineStr">
        <is>
          <t/>
        </is>
      </c>
      <c r="BZ88" s="2" t="inlineStr">
        <is>
          <t>dyrektywa ustanawiająca ramy na potrzeby prowadzenia działań naprawczych oraz restrukturyzacji i uporządkowanej likwidacji w odniesieniu do instytucji kredytowych i firm inwestycyjnych|
dyrektywa w sprawie naprawy oraz restrukturyzacji i uporządkowanej likwidacji banków</t>
        </is>
      </c>
      <c r="CA88" s="2" t="inlineStr">
        <is>
          <t>3|
3</t>
        </is>
      </c>
      <c r="CB88" s="2" t="inlineStr">
        <is>
          <t xml:space="preserve">|
</t>
        </is>
      </c>
      <c r="CC88" t="inlineStr">
        <is>
          <t/>
        </is>
      </c>
      <c r="CD88" s="2" t="inlineStr">
        <is>
          <t>Diretiva do Parlamento Europeu e do Conselho que estabelece um enquadramento para a recuperação e a resolução de instituições de crédito e de empresas de investimento|
Diretiva Recuperação e Resolução Bancárias</t>
        </is>
      </c>
      <c r="CE88" s="2" t="inlineStr">
        <is>
          <t>3|
3</t>
        </is>
      </c>
      <c r="CF88" s="2" t="inlineStr">
        <is>
          <t xml:space="preserve">|
</t>
        </is>
      </c>
      <c r="CG88" t="inlineStr">
        <is>
          <t>Diretiva que estabelece regras e procedimentos relativos à recuperação e resolução de vários tipos de instituições financeiras (em particular, instituições de crédito, empresas de investimento e companhias financeiras).</t>
        </is>
      </c>
      <c r="CH88" s="2" t="inlineStr">
        <is>
          <t>Directiva de instituire a unui cadru pentru redresarea și rezoluția instituțiilor de credit și a firmelor de investiții|
Directiva privind redresarea și rezoluția instituțiilor bancare</t>
        </is>
      </c>
      <c r="CI88" s="2" t="inlineStr">
        <is>
          <t>3|
3</t>
        </is>
      </c>
      <c r="CJ88" s="2" t="inlineStr">
        <is>
          <t xml:space="preserve">|
</t>
        </is>
      </c>
      <c r="CK88" t="inlineStr">
        <is>
          <t/>
        </is>
      </c>
      <c r="CL88" s="2" t="inlineStr">
        <is>
          <t>smernica o ozdravení a riešení krízových situácií bánk|
smernica, ktorou sa stanovuje rámec pre ozdravenie a riešenie krízových situácií úverových inštitúcií a investičných spoločností|
BRRD</t>
        </is>
      </c>
      <c r="CM88" s="2" t="inlineStr">
        <is>
          <t>3|
3|
3</t>
        </is>
      </c>
      <c r="CN88" s="2" t="inlineStr">
        <is>
          <t xml:space="preserve">|
|
</t>
        </is>
      </c>
      <c r="CO88" t="inlineStr">
        <is>
          <t>smernica, v ktorej sa ustanovujú pravidlá a postupy pre ozdravenie a riešenie krízových situácií rôznych druhov finančných inštitúcií a spoločností</t>
        </is>
      </c>
      <c r="CP88" s="2" t="inlineStr">
        <is>
          <t>direktiva o vzpostavitvi okvira za sanacijo ter reševanje kreditnih institucij in investicijskih podjetij|
direktiva o sanaciji in reševanju bank|
DSRB</t>
        </is>
      </c>
      <c r="CQ88" s="2" t="inlineStr">
        <is>
          <t>3|
3|
3</t>
        </is>
      </c>
      <c r="CR88" s="2" t="inlineStr">
        <is>
          <t xml:space="preserve">|
|
</t>
        </is>
      </c>
      <c r="CS88" t="inlineStr">
        <is>
          <t/>
        </is>
      </c>
      <c r="CT88" s="2" t="inlineStr">
        <is>
          <t>direktivet om inrättande av en ram för återhämtning och resolution av kreditinstitut och värdepappersföretag|
direktivet om återhämtning och resolution av banker</t>
        </is>
      </c>
      <c r="CU88" s="2" t="inlineStr">
        <is>
          <t>3|
3</t>
        </is>
      </c>
      <c r="CV88" s="2" t="inlineStr">
        <is>
          <t xml:space="preserve">|
</t>
        </is>
      </c>
      <c r="CW88" t="inlineStr">
        <is>
          <t/>
        </is>
      </c>
    </row>
    <row r="89">
      <c r="A89" s="1" t="str">
        <f>HYPERLINK("https://iate.europa.eu/entry/result/865855/all", "865855")</f>
        <v>865855</v>
      </c>
      <c r="B89" t="inlineStr">
        <is>
          <t>LAW;BUSINESS AND COMPETITION</t>
        </is>
      </c>
      <c r="C89" t="inlineStr">
        <is>
          <t>LAW|civil law;BUSINESS AND COMPETITION|business organisation;BUSINESS AND COMPETITION|accounting</t>
        </is>
      </c>
      <c r="D89" t="inlineStr">
        <is>
          <t>yes</t>
        </is>
      </c>
      <c r="E89" t="inlineStr">
        <is>
          <t/>
        </is>
      </c>
      <c r="F89" s="2" t="inlineStr">
        <is>
          <t>принцип „действащо предприятие“</t>
        </is>
      </c>
      <c r="G89" s="2" t="inlineStr">
        <is>
          <t>4</t>
        </is>
      </c>
      <c r="H89" s="2" t="inlineStr">
        <is>
          <t/>
        </is>
      </c>
      <c r="I89" t="inlineStr">
        <is>
          <t>счетоводен принцип при съставянето на финансовите отчети, базиращ се на допускането от страна на ръководния екип на дадено предприятие, че то ще продължи дейността си за неопределено време в бъдещето и няма да бъде ликвидирано</t>
        </is>
      </c>
      <c r="J89" s="2" t="inlineStr">
        <is>
          <t>předpoklad trvání podniku|
předpoklad trvání|
trvání podniku</t>
        </is>
      </c>
      <c r="K89" s="2" t="inlineStr">
        <is>
          <t>3|
3|
3</t>
        </is>
      </c>
      <c r="L89" s="2" t="inlineStr">
        <is>
          <t xml:space="preserve">|
|
</t>
        </is>
      </c>
      <c r="M89" t="inlineStr">
        <is>
          <t>předpoklad, na jehož základě se sestavuje účetní závěrka a podle kterého podnik neuvažuje o ukončení činnosti a počítá s pokračováním svého podnikání v dohledné budoucnosti</t>
        </is>
      </c>
      <c r="N89" s="2" t="inlineStr">
        <is>
          <t>going concern|
fortsat drift</t>
        </is>
      </c>
      <c r="O89" s="2" t="inlineStr">
        <is>
          <t>3|
3</t>
        </is>
      </c>
      <c r="P89" s="2" t="inlineStr">
        <is>
          <t xml:space="preserve">|
</t>
        </is>
      </c>
      <c r="Q89" t="inlineStr">
        <is>
          <t>i forbindelse med regnskabsaflæggelse forudsætningen om, at virksomheden formodes at fortsætte sine aktiviteter i en overskuelig fremtid</t>
        </is>
      </c>
      <c r="R89" s="2" t="inlineStr">
        <is>
          <t>Unternehmensfortführung|
Fortsetzung der Unternehmenstätigkeit|
Fortführungsprinzip</t>
        </is>
      </c>
      <c r="S89" s="2" t="inlineStr">
        <is>
          <t>3|
3|
3</t>
        </is>
      </c>
      <c r="T89" s="2" t="inlineStr">
        <is>
          <t xml:space="preserve">|
|
</t>
        </is>
      </c>
      <c r="U89" t="inlineStr">
        <is>
          <t>der Aufstellung des Jahresabschlusses zu Grunde liegende Annahme, dass das Unternehmen weder die Absicht hat noch gezwungen ist, seine Tätigkeiten einzustellen oder deren Umfang wesentlich einzuschränken</t>
        </is>
      </c>
      <c r="V89" s="2" t="inlineStr">
        <is>
          <t>παραδοχή της συνεχιζόμενης δραστηριότητας|
στη βάση της συνεχιζόμενης δραστηριότητας|
παραδοχή της συνέχισης της δραστηριότητας</t>
        </is>
      </c>
      <c r="W89" s="2" t="inlineStr">
        <is>
          <t>3|
3|
3</t>
        </is>
      </c>
      <c r="X89" s="2" t="inlineStr">
        <is>
          <t xml:space="preserve">|
|
</t>
        </is>
      </c>
      <c r="Y89" t="inlineStr">
        <is>
          <t/>
        </is>
      </c>
      <c r="Z89" s="2" t="inlineStr">
        <is>
          <t>going concern basis|
going concern assumption|
going concern principle|
going concern concept|
principle of continuity</t>
        </is>
      </c>
      <c r="AA89" s="2" t="inlineStr">
        <is>
          <t>3|
3|
1|
1|
3</t>
        </is>
      </c>
      <c r="AB89" s="2" t="inlineStr">
        <is>
          <t xml:space="preserve">|
|
|
|
</t>
        </is>
      </c>
      <c r="AC89" t="inlineStr">
        <is>
          <t>assumption that an entity will remain in business for the foreseeable future</t>
        </is>
      </c>
      <c r="AD89" s="2" t="inlineStr">
        <is>
          <t>hipótesis de empresa en funcionamiento|
principio de continuidad</t>
        </is>
      </c>
      <c r="AE89" s="2" t="inlineStr">
        <is>
          <t>4|
3</t>
        </is>
      </c>
      <c r="AF89" s="2" t="inlineStr">
        <is>
          <t xml:space="preserve">|
</t>
        </is>
      </c>
      <c r="AG89" t="inlineStr">
        <is>
          <t>Principio contable en virtud del cual las cuentas de la empresa han de elaborarse como si la gestión de esta fuese a continuar en el futuro previsible, y no como si la elaboración de las cuentas tuviese por finalidad determinar el patrimonio de la empresa a efectos de su transmisión o liquidación.</t>
        </is>
      </c>
      <c r="AH89" s="2" t="inlineStr">
        <is>
          <t>tegevuse jätkuvus|
tegevuse jätkuvuse põhimõte|
tegevust jätkama|
jätkuvuse printsiip|
jätkuvuseeldus</t>
        </is>
      </c>
      <c r="AI89" s="2" t="inlineStr">
        <is>
          <t>3|
3|
2|
2|
2</t>
        </is>
      </c>
      <c r="AJ89" s="2" t="inlineStr">
        <is>
          <t xml:space="preserve">|
|
|
|
</t>
        </is>
      </c>
      <c r="AK89" t="inlineStr">
        <is>
          <t>[jätkuvuse printsiip] – eeldus, et raamatupidamiskohustuslane on jätkuvalt tegutsev ning tal ei ole tegevuse lõpetamise kavatsust ega vajadust</t>
        </is>
      </c>
      <c r="AL89" s="2" t="inlineStr">
        <is>
          <t>jatkuvuuden periaate|
toiminnan jatkuvuuden periaate|
toiminnan jatkuvuus|
oletus toiminnan jatkuvuudesta</t>
        </is>
      </c>
      <c r="AM89" s="2" t="inlineStr">
        <is>
          <t>3|
3|
3|
3</t>
        </is>
      </c>
      <c r="AN89" s="2" t="inlineStr">
        <is>
          <t xml:space="preserve">|
|
|
</t>
        </is>
      </c>
      <c r="AO89" t="inlineStr">
        <is>
          <t>"Yrityksen toiminnan jatkuvuusperiaate, joka lähtee siitä, että yritystoimen kirjanpitoa pitävä talousyksikkö jatkaa toimintaansa toistaiseksi. Käytännössä tämä tarkoittaa sitä, että pitkävaikutteisten tuotannontekijöiden, esim. koneiden, hankintamenot pyritään kattamaan niiden käyttämisestä saaduilla tuloilla eikä tuloilla, jotka saadaan myymällä ne. Periaate on esitetty mm. Euroopan unionin yhtiöoikeudellisissa direktiiveissä."</t>
        </is>
      </c>
      <c r="AP89" s="2" t="inlineStr">
        <is>
          <t>continuité d'exploitation|
hypothèse de continuité d'exploitation|
principe de continuité d'exploitation|
pérennité de l'entreprise</t>
        </is>
      </c>
      <c r="AQ89" s="2" t="inlineStr">
        <is>
          <t>3|
3|
3|
2</t>
        </is>
      </c>
      <c r="AR89" s="2" t="inlineStr">
        <is>
          <t xml:space="preserve">|
|
|
</t>
        </is>
      </c>
      <c r="AS89" t="inlineStr">
        <is>
          <t>hypothèse comptable utilisée pour établir les états financiers, selon laquelle une entité poursuivra le cours normal de ses activités dans un avenir prévisible et pourra s'acquitter de ses obligations</t>
        </is>
      </c>
      <c r="AT89" s="2" t="inlineStr">
        <is>
          <t>gnóthas leantach|
prionsabal an leanúnachais|
coincheap an ghnóthais leantaigh</t>
        </is>
      </c>
      <c r="AU89" s="2" t="inlineStr">
        <is>
          <t>3|
3|
3</t>
        </is>
      </c>
      <c r="AV89" s="2" t="inlineStr">
        <is>
          <t xml:space="preserve">|
|
</t>
        </is>
      </c>
      <c r="AW89" t="inlineStr">
        <is>
          <t/>
        </is>
      </c>
      <c r="AX89" s="2" t="inlineStr">
        <is>
          <t>osnova vremenske neograničenosti poslovanja|
pretpostavka vremenske neograničenosti poslovanja|
načelo kontinuiteta poslovanja</t>
        </is>
      </c>
      <c r="AY89" s="2" t="inlineStr">
        <is>
          <t>3|
3|
2</t>
        </is>
      </c>
      <c r="AZ89" s="2" t="inlineStr">
        <is>
          <t xml:space="preserve">|
|
</t>
        </is>
      </c>
      <c r="BA89" t="inlineStr">
        <is>
          <t/>
        </is>
      </c>
      <c r="BB89" s="2" t="inlineStr">
        <is>
          <t>a vállalkozás folytatásának elve</t>
        </is>
      </c>
      <c r="BC89" s="2" t="inlineStr">
        <is>
          <t>3</t>
        </is>
      </c>
      <c r="BD89" s="2" t="inlineStr">
        <is>
          <t/>
        </is>
      </c>
      <c r="BE89" t="inlineStr">
        <is>
          <t>azon feltételezés, miszerint a gazdálkodó a belátható jövőben is fenn tudja tartani működését, folytatni tudja tevékenységét, azaz nem várható a működés beszüntetése vagy bármilyen okból történő jelentős csökkenése</t>
        </is>
      </c>
      <c r="BF89" s="2" t="inlineStr">
        <is>
          <t>continuità operativa|
continuità aziendale|
continuità di funzionamento</t>
        </is>
      </c>
      <c r="BG89" s="2" t="inlineStr">
        <is>
          <t>4|
4|
3</t>
        </is>
      </c>
      <c r="BH89" s="2" t="inlineStr">
        <is>
          <t xml:space="preserve">|
|
</t>
        </is>
      </c>
      <c r="BI89" t="inlineStr">
        <is>
          <t>elemento rilevante ai fini della determinazione del valore del patrimonio netto di un'azienda, secondo il quale si presume che questa prosegua durevolmente la propria attività</t>
        </is>
      </c>
      <c r="BJ89" s="2" t="inlineStr">
        <is>
          <t>veiklos tęstinumas|
veiklos tęstinumo prielaida</t>
        </is>
      </c>
      <c r="BK89" s="2" t="inlineStr">
        <is>
          <t>3|
3</t>
        </is>
      </c>
      <c r="BL89" s="2" t="inlineStr">
        <is>
          <t xml:space="preserve">|
</t>
        </is>
      </c>
      <c r="BM89" t="inlineStr">
        <is>
          <t>įmonės veiklos rentabilumas, prielaida, kad įmonė artimiausiu metu nebankrutuos</t>
        </is>
      </c>
      <c r="BN89" s="2" t="inlineStr">
        <is>
          <t>darbības turpināšana|
darbības turpināšanas pieņēmums|
darbības turpināšanas prinicips</t>
        </is>
      </c>
      <c r="BO89" s="2" t="inlineStr">
        <is>
          <t>3|
3|
3</t>
        </is>
      </c>
      <c r="BP89" s="2" t="inlineStr">
        <is>
          <t xml:space="preserve">|
|
</t>
        </is>
      </c>
      <c r="BQ89" t="inlineStr">
        <is>
          <t>pieņēmums, ko izmanto finanšu pārskatu sagatavošanā un saskaņā ar kuru uzņēmums tuvākajā laikā turpinās savu darbību</t>
        </is>
      </c>
      <c r="BR89" s="2" t="inlineStr">
        <is>
          <t>preżunzjoni ta' negozju avvjat|
fuq bażi ta' negozju avvjat</t>
        </is>
      </c>
      <c r="BS89" s="2" t="inlineStr">
        <is>
          <t>3|
3</t>
        </is>
      </c>
      <c r="BT89" s="2" t="inlineStr">
        <is>
          <t xml:space="preserve">|
</t>
        </is>
      </c>
      <c r="BU89" t="inlineStr">
        <is>
          <t>il-preżunzjoni li entità ser tkompli bin-negozju tagħha fil-futur</t>
        </is>
      </c>
      <c r="BV89" s="2" t="inlineStr">
        <is>
          <t>continuïteitsbasis|
continuïteitsbeginsel</t>
        </is>
      </c>
      <c r="BW89" s="2" t="inlineStr">
        <is>
          <t>3|
3</t>
        </is>
      </c>
      <c r="BX89" s="2" t="inlineStr">
        <is>
          <t xml:space="preserve">|
</t>
        </is>
      </c>
      <c r="BY89" t="inlineStr">
        <is>
          <t>beginsel dat inhoudt dat activa en passiva van een onderneming moeten worden gewaardeerd op basis van de veronderstelling dat de onderneming in de afzienbare toekomst voortgezet wordt</t>
        </is>
      </c>
      <c r="BZ89" s="2" t="inlineStr">
        <is>
          <t>zasada kontynuacji działalności|
założenie kontynuacji działalności</t>
        </is>
      </c>
      <c r="CA89" s="2" t="inlineStr">
        <is>
          <t>2|
2</t>
        </is>
      </c>
      <c r="CB89" s="2" t="inlineStr">
        <is>
          <t xml:space="preserve">|
</t>
        </is>
      </c>
      <c r="CC89" t="inlineStr">
        <is>
          <t>nadrzędna zasada rachunkowości, zgodnie z którą zakłada się, że jednostka gospodarcza będzie kontynuowała swoją działalność w dającej się przewidzieć przyszłości oraz w niezmienionym istotnie zakresie</t>
        </is>
      </c>
      <c r="CD89" s="2" t="inlineStr">
        <is>
          <t>princípio da continuidade</t>
        </is>
      </c>
      <c r="CE89" s="2" t="inlineStr">
        <is>
          <t>3</t>
        </is>
      </c>
      <c r="CF89" s="2" t="inlineStr">
        <is>
          <t/>
        </is>
      </c>
      <c r="CG89" t="inlineStr">
        <is>
          <t>Princípio segundo o qual uma empresa labora de forma continuada, com duração ilimitada, não prevendo portanto a diminuição ou cessação das suas operações.</t>
        </is>
      </c>
      <c r="CH89" s="2" t="inlineStr">
        <is>
          <t>continuitatea activității|
continuitatea exploatării</t>
        </is>
      </c>
      <c r="CI89" s="2" t="inlineStr">
        <is>
          <t>3|
3</t>
        </is>
      </c>
      <c r="CJ89" s="2" t="inlineStr">
        <is>
          <t xml:space="preserve">|
</t>
        </is>
      </c>
      <c r="CK89" t="inlineStr">
        <is>
          <t>elaborarea situațiilor financiare pornind de la ipoteza contabilă potrivit căreia o entitate are capacitatea de a-și continua activitatea în viitorul previzibil</t>
        </is>
      </c>
      <c r="CL89" s="2" t="inlineStr">
        <is>
          <t>predpoklad nepretržitého pokračovania v činnosti</t>
        </is>
      </c>
      <c r="CM89" s="2" t="inlineStr">
        <is>
          <t>3</t>
        </is>
      </c>
      <c r="CN89" s="2" t="inlineStr">
        <is>
          <t/>
        </is>
      </c>
      <c r="CO89" t="inlineStr">
        <is>
          <t>účtovná zásada, podľa ktorej sú finančné výkazy pripravované na základe predpokladu, že podnik bude nepretržite pokračovať vo svojej činnosti aj v blízkej budúcnosti, t. j., že nezamýšľa alebo nie je nútený pristúpiť napr. k likvidácii alebo k obmedzeniu tejto činnosti</t>
        </is>
      </c>
      <c r="CP89" s="2" t="inlineStr">
        <is>
          <t>predpostavka delujočega podjetja</t>
        </is>
      </c>
      <c r="CQ89" s="2" t="inlineStr">
        <is>
          <t>3</t>
        </is>
      </c>
      <c r="CR89" s="2" t="inlineStr">
        <is>
          <t/>
        </is>
      </c>
      <c r="CS89" t="inlineStr">
        <is>
          <t>predpostavka pri vrednotenju sredstev in obveznosti, da bo podjetje delovalo še naprej oziroma da ne bo prenehalo delovati</t>
        </is>
      </c>
      <c r="CT89" s="2" t="inlineStr">
        <is>
          <t>fortlevnad|
fortsatt drift|
antagande om fortsatt drift</t>
        </is>
      </c>
      <c r="CU89" s="2" t="inlineStr">
        <is>
          <t>3|
3|
3</t>
        </is>
      </c>
      <c r="CV89" s="2" t="inlineStr">
        <is>
          <t xml:space="preserve">|
|
</t>
        </is>
      </c>
      <c r="CW89" t="inlineStr">
        <is>
          <t/>
        </is>
      </c>
    </row>
    <row r="90">
      <c r="A90" s="1" t="str">
        <f>HYPERLINK("https://iate.europa.eu/entry/result/3570708/all", "3570708")</f>
        <v>3570708</v>
      </c>
      <c r="B90" t="inlineStr">
        <is>
          <t>FINANCE;BUSINESS AND COMPETITION</t>
        </is>
      </c>
      <c r="C90" t="inlineStr">
        <is>
          <t>FINANCE|financial institutions and credit;BUSINESS AND COMPETITION|business organisation</t>
        </is>
      </c>
      <c r="D90" t="inlineStr">
        <is>
          <t>yes</t>
        </is>
      </c>
      <c r="E90" t="inlineStr">
        <is>
          <t/>
        </is>
      </c>
      <c r="F90" s="2" t="inlineStr">
        <is>
          <t>правна рамка на Европейския съюз за държавната помощ</t>
        </is>
      </c>
      <c r="G90" s="2" t="inlineStr">
        <is>
          <t>3</t>
        </is>
      </c>
      <c r="H90" s="2" t="inlineStr">
        <is>
          <t/>
        </is>
      </c>
      <c r="I90" t="inlineStr">
        <is>
          <t>рамката, създадена с членове 107, 108 и 109 от Договора за функционирането на Европейския съюз и регламенти, както и други актове, включително насоки, съобщения и обявления, изготвени или приети съгласно член 108, параграф 4 или член 109 от Договора за функционирането на Европейския съюз</t>
        </is>
      </c>
      <c r="J90" s="2" t="inlineStr">
        <is>
          <t>rámec státní podpory Unie</t>
        </is>
      </c>
      <c r="K90" s="2" t="inlineStr">
        <is>
          <t>3</t>
        </is>
      </c>
      <c r="L90" s="2" t="inlineStr">
        <is>
          <t/>
        </is>
      </c>
      <c r="M90" t="inlineStr">
        <is>
          <t>rámec zřízený články 107, 108 a 109 Smlouvy o fungování EU a nařízeními a všemi akty Unie, včetně obecných směrů, sdělení a oznámení, vydanými nebo přijatými podle čl. 108 odst. 4 nebo článku 109 Smlouvy o fungování EU</t>
        </is>
      </c>
      <c r="N90" s="2" t="inlineStr">
        <is>
          <t>Unionens statsstøtteregler</t>
        </is>
      </c>
      <c r="O90" s="2" t="inlineStr">
        <is>
          <t>3</t>
        </is>
      </c>
      <c r="P90" s="2" t="inlineStr">
        <is>
          <t/>
        </is>
      </c>
      <c r="Q90" t="inlineStr">
        <is>
          <t>de rammebestemmelser, der er etableret ved artikel 107, 108 og 109 i TEUF, samt forordninger og alle EU-retsakter, herunder retningslinjer og meddelelser, der er udstedt eller vedtaget i medfør af artikel 108, stk. 4, eller artikel 109 i TEUF</t>
        </is>
      </c>
      <c r="R90" s="2" t="inlineStr">
        <is>
          <t>Rechtsrahmen der Union für staatliche Beihilfen</t>
        </is>
      </c>
      <c r="S90" s="2" t="inlineStr">
        <is>
          <t>3</t>
        </is>
      </c>
      <c r="T90" s="2" t="inlineStr">
        <is>
          <t/>
        </is>
      </c>
      <c r="U90" t="inlineStr">
        <is>
          <t>Rechtsrahmen, der durch die Artikel 107, 108 und 109 AEUV sowie durch alle aufgrund von Artikel 108 Absatz 4 oder Artikel 109 AEUV erlassenen Unionsrechtsakte, einschließlich Leitlinien, Mitteilungen und Bekanntmachungen, vorgegeben wird</t>
        </is>
      </c>
      <c r="V90" s="2" t="inlineStr">
        <is>
          <t>πλαίσιο της Ένωσης σχετικά με τις κρατικές ενισχύσεις</t>
        </is>
      </c>
      <c r="W90" s="2" t="inlineStr">
        <is>
          <t>3</t>
        </is>
      </c>
      <c r="X90" s="2" t="inlineStr">
        <is>
          <t/>
        </is>
      </c>
      <c r="Y90" t="inlineStr">
        <is>
          <t>το πλαίσιο που έχει καθοριστεί σύμφωνα με τα άρθρα 107, 108 και 109 της ΣΛΕΕ και με τους κανονισμούς και όλες τις πράξεις της Ένωσης, συμπεριλαμβανομένων κατευθυντήριων γραμμών, κοινοποιήσεων και ανακοινώσεων, που έχουν διατυπωθεί ή εκδοθεί δυνάμει του άρθρου 108 παράγραφος 4 ή του άρθρου 109 της ΣΛΕΕ</t>
        </is>
      </c>
      <c r="Z90" s="2" t="inlineStr">
        <is>
          <t>Union State aid framework</t>
        </is>
      </c>
      <c r="AA90" s="2" t="inlineStr">
        <is>
          <t>3</t>
        </is>
      </c>
      <c r="AB90" s="2" t="inlineStr">
        <is>
          <t/>
        </is>
      </c>
      <c r="AC90" t="inlineStr">
        <is>
          <t>framework established by Articles 107, 108 and 109 TFEU and regulations and all Union acts, including guidelines, communications and notices, made or adopted pursuant to Article 108(4) or Article 109 TFEU</t>
        </is>
      </c>
      <c r="AD90" s="2" t="inlineStr">
        <is>
          <t>marco de ayudas de estado de la Unión</t>
        </is>
      </c>
      <c r="AE90" s="2" t="inlineStr">
        <is>
          <t>3</t>
        </is>
      </c>
      <c r="AF90" s="2" t="inlineStr">
        <is>
          <t/>
        </is>
      </c>
      <c r="AG90" t="inlineStr">
        <is>
          <t>Marco establecido por los artículos 107,108 y 109 del TFUE y los reglamentos y todos los actos de la Unión, incluidos orientaciones, comunicaciones y anuncios, desarrollados o adoptados conforme al artículo 108, apartado 4, o al artículo 109 del TFUE.</t>
        </is>
      </c>
      <c r="AH90" s="2" t="inlineStr">
        <is>
          <t>liidu riigiabi raamistik</t>
        </is>
      </c>
      <c r="AI90" s="2" t="inlineStr">
        <is>
          <t>3</t>
        </is>
      </c>
      <c r="AJ90" s="2" t="inlineStr">
        <is>
          <t/>
        </is>
      </c>
      <c r="AK90" t="inlineStr">
        <is>
          <t>&lt;i&gt;ELi toimimise lepingu&lt;/i&gt; &lt;a href="/entry/result/856545/all" id="ENTRY_TO_ENTRY_CONVERTER" target="_blank"&gt;IATE:856545&lt;/a&gt; artiklitega 107, 108 ja 109 kehtestatud ning ELi toimimise lepingu artikli 108 lõike 4 või artikli 109 alusel vastu võetud määrustega ja kõigi muude liidu aktidega, sealhulgas suuniste, teatiste ja teadetega loodud raamistik</t>
        </is>
      </c>
      <c r="AL90" s="2" t="inlineStr">
        <is>
          <t>unionin valtiontukikehys</t>
        </is>
      </c>
      <c r="AM90" s="2" t="inlineStr">
        <is>
          <t>3</t>
        </is>
      </c>
      <c r="AN90" s="2" t="inlineStr">
        <is>
          <t/>
        </is>
      </c>
      <c r="AO90" t="inlineStr">
        <is>
          <t>Euroopan unionin toiminnasta tehdyn sopimuksen 107, 108 ja 109 artiklalla perustettu kehys sekä Euroopan unionin toiminnasta tehdyn sopimuksen 108 artiklan 4 kohdan tai 109 artiklan nojalla laaditut tai hyväksytyt asetukset ja kaikki unionin säädökset, mukaan lukien suuntaviivat, tiedonannot ja ilmoitukset</t>
        </is>
      </c>
      <c r="AP90" s="2" t="inlineStr">
        <is>
          <t>cadre des aides d'État de l'Union</t>
        </is>
      </c>
      <c r="AQ90" s="2" t="inlineStr">
        <is>
          <t>3</t>
        </is>
      </c>
      <c r="AR90" s="2" t="inlineStr">
        <is>
          <t/>
        </is>
      </c>
      <c r="AS90" t="inlineStr">
        <is>
          <t>cadre constitué par les articles 107, 108 et 109 du traité sur le fonctionnement de l’Union européenne et par les règlements et tous les actes de l’Union, y compris les lignes directrices, les communications et les notes, rendus ou adoptés en vertu de l’article 108, paragraphe 4, ou de l’article 109 dudit traité</t>
        </is>
      </c>
      <c r="AT90" s="2" t="inlineStr">
        <is>
          <t>creat Státchabhair an Aontais</t>
        </is>
      </c>
      <c r="AU90" s="2" t="inlineStr">
        <is>
          <t>3</t>
        </is>
      </c>
      <c r="AV90" s="2" t="inlineStr">
        <is>
          <t/>
        </is>
      </c>
      <c r="AW90" t="inlineStr">
        <is>
          <t/>
        </is>
      </c>
      <c r="AX90" t="inlineStr">
        <is>
          <t/>
        </is>
      </c>
      <c r="AY90" t="inlineStr">
        <is>
          <t/>
        </is>
      </c>
      <c r="AZ90" t="inlineStr">
        <is>
          <t/>
        </is>
      </c>
      <c r="BA90" t="inlineStr">
        <is>
          <t/>
        </is>
      </c>
      <c r="BB90" s="2" t="inlineStr">
        <is>
          <t>állami támogatások uniós keretrendszere</t>
        </is>
      </c>
      <c r="BC90" s="2" t="inlineStr">
        <is>
          <t>3</t>
        </is>
      </c>
      <c r="BD90" s="2" t="inlineStr">
        <is>
          <t/>
        </is>
      </c>
      <c r="BE90" t="inlineStr">
        <is>
          <t>az EUMSZ 107., 108. és
109. cikke által és az EUMSZ 108. cikkének (4) bekezdése vagy 109. cikke
alapján megalkotott
vagy elfogadott rendeletek és valamennyi uniós jogi aktus – többek
között iránymutatások, közlemények és értesítések – által létrehozott
keretrendszer</t>
        </is>
      </c>
      <c r="BF90" s="2" t="inlineStr">
        <is>
          <t>disciplina degli aiuti di Stato dell’Unione</t>
        </is>
      </c>
      <c r="BG90" s="2" t="inlineStr">
        <is>
          <t>2</t>
        </is>
      </c>
      <c r="BH90" s="2" t="inlineStr">
        <is>
          <t/>
        </is>
      </c>
      <c r="BI90" t="inlineStr">
        <is>
          <t>disciplina istituita dagli articoli 107, 108 e 109 trattato sul funzionamento dell’Unione europea (TFUE) e i regolamenti e tutti gli atti dell’Unione, compresi orientamenti, comunicazioni e avvisi, stabiliti o adottati ai sensi dell’articolo 108, paragrafo 4, o dell’articolo 109 TFUE</t>
        </is>
      </c>
      <c r="BJ90" s="2" t="inlineStr">
        <is>
          <t>Sąjungos valstybės pagalbos sistema</t>
        </is>
      </c>
      <c r="BK90" s="2" t="inlineStr">
        <is>
          <t>3</t>
        </is>
      </c>
      <c r="BL90" s="2" t="inlineStr">
        <is>
          <t/>
        </is>
      </c>
      <c r="BM90" t="inlineStr">
        <is>
          <t>sistema, nustatyta SESV 107, 108 bei 109 straipsniais ir reguliavimo teisės aktais, taip pat visais Sąjungos teisės aktais, įskaitant gaires, komunikatus ir pranešimus, priimtais pagal SESV 108 straipsnio 4 dalį arba 109 straipsnį</t>
        </is>
      </c>
      <c r="BN90" s="2" t="inlineStr">
        <is>
          <t>Savienības valsts atbalsta regulējums</t>
        </is>
      </c>
      <c r="BO90" s="2" t="inlineStr">
        <is>
          <t>3</t>
        </is>
      </c>
      <c r="BP90" s="2" t="inlineStr">
        <is>
          <t/>
        </is>
      </c>
      <c r="BQ90" t="inlineStr">
        <is>
          <t>regulējums, kas noteikts saskaņā ar LESD 107., 108. un 109. pantu, kā arī noteikumiem un visiem Savienības aktiem, tostarp pamatnostādnēm un paziņojumiem, kuri izstrādāti vai pieņemti atbilstoši LESD 108. panta 4. punktam vai 109. pantam</t>
        </is>
      </c>
      <c r="BR90" s="2" t="inlineStr">
        <is>
          <t>qafas tal-Unjoni dwar l-għajnuna mill-Istat</t>
        </is>
      </c>
      <c r="BS90" s="2" t="inlineStr">
        <is>
          <t>3</t>
        </is>
      </c>
      <c r="BT90" s="2" t="inlineStr">
        <is>
          <t/>
        </is>
      </c>
      <c r="BU90" t="inlineStr">
        <is>
          <t>qafas stabbilit mill-Artikoli 107, 108 u 109 TFUE u r-regolamenti u l-atti kollha tal-Unjoni, inkluż il-linji gwida, il-komunikazzjonijiet u l-avviżi, magħmula jew adottati skont l-Artikolu 108(4) jew l-Artikolu 109 TFUE</t>
        </is>
      </c>
      <c r="BV90" s="2" t="inlineStr">
        <is>
          <t>staatssteunregels van de Unie</t>
        </is>
      </c>
      <c r="BW90" s="2" t="inlineStr">
        <is>
          <t>3</t>
        </is>
      </c>
      <c r="BX90" s="2" t="inlineStr">
        <is>
          <t/>
        </is>
      </c>
      <c r="BY90" t="inlineStr">
        <is>
          <t>kader dat is vastgesteld bij de artikelen 107, 108 en 109 VWEU en de verordeningen en alle handelingen van de Unie, met inbegrip van richtsnoeren, mededelingen en bekendmakingen, die krachtens artikel 108, lid 4, of artikel 109 VWEU zijn uitgevaardigd of aangenomen</t>
        </is>
      </c>
      <c r="BZ90" s="2" t="inlineStr">
        <is>
          <t>unijne ramy pomocy państwa</t>
        </is>
      </c>
      <c r="CA90" s="2" t="inlineStr">
        <is>
          <t>2</t>
        </is>
      </c>
      <c r="CB90" s="2" t="inlineStr">
        <is>
          <t/>
        </is>
      </c>
      <c r="CC90" t="inlineStr">
        <is>
          <t>warunki ramowe ustanowione postanowieniami art. 107, 108 i 109 TFUE oraz rozporządzenia i wszystkie akty Unii, w tym wytyczne, komunikaty i zawiadomienia, wydane lub przyjęte zgodnie z art. 108 ust. 4 lub art. 109 TFUE</t>
        </is>
      </c>
      <c r="CD90" s="2" t="inlineStr">
        <is>
          <t>enquadramento da União para os auxílios estatais</t>
        </is>
      </c>
      <c r="CE90" s="2" t="inlineStr">
        <is>
          <t>3</t>
        </is>
      </c>
      <c r="CF90" s="2" t="inlineStr">
        <is>
          <t/>
        </is>
      </c>
      <c r="CG90" t="inlineStr">
        <is>
          <t>Enquadramento estabelecido pelos artigos 107.º, 108.º e 109.º do TFUE e todos os atos da União, incluindo orientações, comunicações e avisos, elaborados ou adotados nos termos do artigo 108.º, n.º 4, ou do artigo 109.º do TFUE.</t>
        </is>
      </c>
      <c r="CH90" s="2" t="inlineStr">
        <is>
          <t>cadru al Uniunii privind ajutoarele de stat</t>
        </is>
      </c>
      <c r="CI90" s="2" t="inlineStr">
        <is>
          <t>3</t>
        </is>
      </c>
      <c r="CJ90" s="2" t="inlineStr">
        <is>
          <t/>
        </is>
      </c>
      <c r="CK90" t="inlineStr">
        <is>
          <t>cadrul instituit prin articolele 107, 108 și 109 din TFUE și prin reglementările și toate actele Uniunii, inclusiv orientări, comunicări și avize stabilite sau adoptate în temeiul articolului 108 alineatul (4) sau al articolului 109 din TFUE</t>
        </is>
      </c>
      <c r="CL90" s="2" t="inlineStr">
        <is>
          <t>rámec Únie pre štátnu pomoc</t>
        </is>
      </c>
      <c r="CM90" s="2" t="inlineStr">
        <is>
          <t>3</t>
        </is>
      </c>
      <c r="CN90" s="2" t="inlineStr">
        <is>
          <t/>
        </is>
      </c>
      <c r="CO90" t="inlineStr">
        <is>
          <t>rámec ustanovený článkami 107, 108 a 109 ZFEÚ a nariadeniami a všetkými aktmi Únie vrátane usmernení, oznámení a upozornení, uskutočnenými alebo prijatými podľa článku 108 ods. 4 alebo článku 109 ZFEÚ</t>
        </is>
      </c>
      <c r="CP90" s="2" t="inlineStr">
        <is>
          <t>okvir Unije za državne pomoči</t>
        </is>
      </c>
      <c r="CQ90" s="2" t="inlineStr">
        <is>
          <t>3</t>
        </is>
      </c>
      <c r="CR90" s="2" t="inlineStr">
        <is>
          <t/>
        </is>
      </c>
      <c r="CS90" t="inlineStr">
        <is>
          <t>okvir, vzpostavljen s členi 107, 108 in 109 PDEU, ter vsi akti Unije, vključno s smernicami, sporočili in obvestili, pripravljenimi ali sprejetimi v skladu s členom 108(4) ali členom 109 PDEU</t>
        </is>
      </c>
      <c r="CT90" s="2" t="inlineStr">
        <is>
          <t>unionens regler om statligt stöd</t>
        </is>
      </c>
      <c r="CU90" s="2" t="inlineStr">
        <is>
          <t>3</t>
        </is>
      </c>
      <c r="CV90" s="2" t="inlineStr">
        <is>
          <t/>
        </is>
      </c>
      <c r="CW90" t="inlineStr">
        <is>
          <t>unionens regler om statligt stöd: den ram som fastställs genom artiklarna 107, 108 och 109 i EUF-fördraget samt förordningar och alla unionsrättsakter, inbegripet riktlinjer, meddelanden och tillkännagivanden, som utfärdats eller antagits med stöd av artikel 108.4 eller 109 i EUF-fördraget</t>
        </is>
      </c>
    </row>
    <row r="91">
      <c r="A91" s="1" t="str">
        <f>HYPERLINK("https://iate.europa.eu/entry/result/3544937/all", "3544937")</f>
        <v>3544937</v>
      </c>
      <c r="B91" t="inlineStr">
        <is>
          <t>FINANCE</t>
        </is>
      </c>
      <c r="C91" t="inlineStr">
        <is>
          <t>FINANCE|financial institutions and credit</t>
        </is>
      </c>
      <c r="D91" t="inlineStr">
        <is>
          <t>yes</t>
        </is>
      </c>
      <c r="E91" t="inlineStr">
        <is>
          <t/>
        </is>
      </c>
      <c r="F91" s="2" t="inlineStr">
        <is>
          <t>инструмент на базовия собствен капитал от първи ред</t>
        </is>
      </c>
      <c r="G91" s="2" t="inlineStr">
        <is>
          <t>4</t>
        </is>
      </c>
      <c r="H91" s="2" t="inlineStr">
        <is>
          <t/>
        </is>
      </c>
      <c r="I91" t="inlineStr">
        <is>
          <t>Капиталов инструмент [ &lt;a href="/entry/result/858667/all" id="ENTRY_TO_ENTRY_CONVERTER" target="_blank"&gt;IATE:858667&lt;/a&gt; ], който се приема за собствени средства в съответствие с приложимата нормативна уредба.</t>
        </is>
      </c>
      <c r="J91" s="2" t="inlineStr">
        <is>
          <t>nástroj zahrnovaný do kmenového kapitálu tier 1</t>
        </is>
      </c>
      <c r="K91" s="2" t="inlineStr">
        <is>
          <t>3</t>
        </is>
      </c>
      <c r="L91" s="2" t="inlineStr">
        <is>
          <t/>
        </is>
      </c>
      <c r="M91" t="inlineStr">
        <is>
          <t/>
        </is>
      </c>
      <c r="N91" s="2" t="inlineStr">
        <is>
          <t>egentligt kernekapitalinstrument</t>
        </is>
      </c>
      <c r="O91" s="2" t="inlineStr">
        <is>
          <t>3</t>
        </is>
      </c>
      <c r="P91" s="2" t="inlineStr">
        <is>
          <t/>
        </is>
      </c>
      <c r="Q91" t="inlineStr">
        <is>
          <t>kapitalinstrument, der opfylder kravene fastsat i artikel 28, stk. 1-4, artikel 29, stk. 1-5, eller artikel 31, stk. 1, i forordning (EU) nr. 575/2013</t>
        </is>
      </c>
      <c r="R91" s="2" t="inlineStr">
        <is>
          <t>Instrument des harten Kernkapitals</t>
        </is>
      </c>
      <c r="S91" s="2" t="inlineStr">
        <is>
          <t>3</t>
        </is>
      </c>
      <c r="T91" s="2" t="inlineStr">
        <is>
          <t/>
        </is>
      </c>
      <c r="U91" t="inlineStr">
        <is>
          <t>Kapitalinstrument, das die Bedingungen des Artikels 28 der Verordnung 575/2013 erfüllt</t>
        </is>
      </c>
      <c r="V91" s="2" t="inlineStr">
        <is>
          <t>μέσα κοινών μετοχών της κατηγορίας 1</t>
        </is>
      </c>
      <c r="W91" s="2" t="inlineStr">
        <is>
          <t>3</t>
        </is>
      </c>
      <c r="X91" s="2" t="inlineStr">
        <is>
          <t/>
        </is>
      </c>
      <c r="Y91" t="inlineStr">
        <is>
          <t>κεφαλαιακά μέσα που γίνονται αποδεκτά ως ίδια κεφάλαια, σύμφωνα με το άρθρο 57 στοιχείο α) της οδηγίας 2006/48/ΕΚ</t>
        </is>
      </c>
      <c r="Z91" s="2" t="inlineStr">
        <is>
          <t>common equity tier 1 instrument|
common equity tier one|
CET 1 instrument</t>
        </is>
      </c>
      <c r="AA91" s="2" t="inlineStr">
        <is>
          <t>3|
1|
3</t>
        </is>
      </c>
      <c r="AB91" s="2" t="inlineStr">
        <is>
          <t xml:space="preserve">|
|
</t>
        </is>
      </c>
      <c r="AC91" t="inlineStr">
        <is>
          <t>capital instruments that meet the conditions laid down in Article 28(1) to (4), Article 29(1) to (5) or Article 31(1) of Regulation (EU) No 575/2013</t>
        </is>
      </c>
      <c r="AD91" s="2" t="inlineStr">
        <is>
          <t>instrumentos de capital ordinario de nivel 1</t>
        </is>
      </c>
      <c r="AE91" s="2" t="inlineStr">
        <is>
          <t>3</t>
        </is>
      </c>
      <c r="AF91" s="2" t="inlineStr">
        <is>
          <t/>
        </is>
      </c>
      <c r="AG91" t="inlineStr">
        <is>
          <t>Instrumentos de capital [ &lt;a href="/entry/result/795599/all" id="ENTRY_TO_ENTRY_CONVERTER" target="_blank"&gt;IATE:795599&lt;/a&gt; ] que cumplen las condiciones establecidas en el artículo 28, apartados 1 a 4, artículo 29, apartados 1 a 5 o artículo 31, apartado 1, del Reglamento (UE) n.º 575/2013 [ &lt;a href="http://eur-lex.europa.eu/legal-content/ES/TXT/?uri=CELEX:32013R0575" target="_blank"&gt;CELEX:32013R0575/ES&lt;/a&gt; ].</t>
        </is>
      </c>
      <c r="AH91" s="2" t="inlineStr">
        <is>
          <t>esimese taseme põhiomavahenditesse kuuluv instrument</t>
        </is>
      </c>
      <c r="AI91" s="2" t="inlineStr">
        <is>
          <t>3</t>
        </is>
      </c>
      <c r="AJ91" s="2" t="inlineStr">
        <is>
          <t/>
        </is>
      </c>
      <c r="AK91" t="inlineStr">
        <is>
          <t/>
        </is>
      </c>
      <c r="AL91" s="2" t="inlineStr">
        <is>
          <t>ydinpääomainstrumentti</t>
        </is>
      </c>
      <c r="AM91" s="2" t="inlineStr">
        <is>
          <t>3</t>
        </is>
      </c>
      <c r="AN91" s="2" t="inlineStr">
        <is>
          <t/>
        </is>
      </c>
      <c r="AO91" t="inlineStr">
        <is>
          <t/>
        </is>
      </c>
      <c r="AP91" s="2" t="inlineStr">
        <is>
          <t>instrument de fonds propres de base de catégorie 1|
actions ordinaires et assimilées de T1</t>
        </is>
      </c>
      <c r="AQ91" s="2" t="inlineStr">
        <is>
          <t>3|
2</t>
        </is>
      </c>
      <c r="AR91" s="2" t="inlineStr">
        <is>
          <t xml:space="preserve">|
</t>
        </is>
      </c>
      <c r="AS91" t="inlineStr">
        <is>
          <t>instrument de capital qui remplit les conditions de l’article 28, paragraphes 1 à 4, de l’article 29, paragraphes 1 à 5, ou de l’article 31, paragraphe 1, du règlement (UE) n° 575/2013</t>
        </is>
      </c>
      <c r="AT91" s="2" t="inlineStr">
        <is>
          <t>ionstraim ghnáthchothromais leibhéal 1</t>
        </is>
      </c>
      <c r="AU91" s="2" t="inlineStr">
        <is>
          <t>3</t>
        </is>
      </c>
      <c r="AV91" s="2" t="inlineStr">
        <is>
          <t/>
        </is>
      </c>
      <c r="AW91" t="inlineStr">
        <is>
          <t>ionstraimí caipitil a chomhlíonann na coinníollacha a leagtar síos in Airteagal 28(1) go (4), Airteagal 29(1) go (5) nó Airteagal 31(1) de Rialachán (AE) Uimh. 575/2013</t>
        </is>
      </c>
      <c r="AX91" s="2" t="inlineStr">
        <is>
          <t>instrument redovnog osnovnog kapitala</t>
        </is>
      </c>
      <c r="AY91" s="2" t="inlineStr">
        <is>
          <t>3</t>
        </is>
      </c>
      <c r="AZ91" s="2" t="inlineStr">
        <is>
          <t/>
        </is>
      </c>
      <c r="BA91" t="inlineStr">
        <is>
          <t>instrumenti kapitala koji ispunjavaju uvjete utvrđene u članku 28. stavcima od 1. do 4., članku 29. stavcima od 1. do 5. ili članku 31. stavku 1. Uredbe (EU) br. 575/2013</t>
        </is>
      </c>
      <c r="BB91" s="2" t="inlineStr">
        <is>
          <t>elsődleges alapvető tőkeinstrumentum</t>
        </is>
      </c>
      <c r="BC91" s="2" t="inlineStr">
        <is>
          <t>4</t>
        </is>
      </c>
      <c r="BD91" s="2" t="inlineStr">
        <is>
          <t/>
        </is>
      </c>
      <c r="BE91" t="inlineStr">
        <is>
          <t>az intézmény által a tulajdonosok részére kibocsátott, az 575/2013/EU rendelet 28. 29., illetve 31. cikkében foglalt összes követelménynek megfelelő tőkeinstrumentum</t>
        </is>
      </c>
      <c r="BF91" s="2" t="inlineStr">
        <is>
          <t>strumento del capitale primario di classe 1</t>
        </is>
      </c>
      <c r="BG91" s="2" t="inlineStr">
        <is>
          <t>4</t>
        </is>
      </c>
      <c r="BH91" s="2" t="inlineStr">
        <is>
          <t/>
        </is>
      </c>
      <c r="BI91" t="inlineStr">
        <is>
          <t>stumento di capitale che soddisfa le condizioni di cui all’articolo 28, paragrafi da 1 a 4, all’articolo 29, paragrafi da 1 a 5, o all’articolo 31, paragrafo 1, del regolamento (UE) n. 575/2013</t>
        </is>
      </c>
      <c r="BJ91" s="2" t="inlineStr">
        <is>
          <t>bendro 1 lygio nuosavo kapitalo priemonė</t>
        </is>
      </c>
      <c r="BK91" s="2" t="inlineStr">
        <is>
          <t>3</t>
        </is>
      </c>
      <c r="BL91" s="2" t="inlineStr">
        <is>
          <t/>
        </is>
      </c>
      <c r="BM91" t="inlineStr">
        <is>
          <t>kapitalo priemonė, atitinkanti Reglamento (ES) Nr. 575/2013 28 straipsnio 1–4 dalyse, 29 straipsnio 1–5 dalyse ar 31 straipsnio 1 dalyje nustatytas sąlygas</t>
        </is>
      </c>
      <c r="BN91" s="2" t="inlineStr">
        <is>
          <t>pirmā līmeņa pamata kapitāla instruments</t>
        </is>
      </c>
      <c r="BO91" s="2" t="inlineStr">
        <is>
          <t>3</t>
        </is>
      </c>
      <c r="BP91" s="2" t="inlineStr">
        <is>
          <t/>
        </is>
      </c>
      <c r="BQ91" t="inlineStr">
        <is>
          <t>kapitāla instruments, kas klasificējams kā pašu kapitāls saskaņā ar Direktīvas 2006/48/EK 57. panta a) punktu</t>
        </is>
      </c>
      <c r="BR91" s="2" t="inlineStr">
        <is>
          <t>strument tal-Grad 1 ta' ekwità komuni</t>
        </is>
      </c>
      <c r="BS91" s="2" t="inlineStr">
        <is>
          <t>3</t>
        </is>
      </c>
      <c r="BT91" s="2" t="inlineStr">
        <is>
          <t/>
        </is>
      </c>
      <c r="BU91" t="inlineStr">
        <is>
          <t>strument kapitali li jissodisfa l-kondizzjonijiet stipulati fl-Artikolu 28(1) sa (4), fl-Artikolu 29(1) sa (5) jew fl-Artikolu 3(1) tar-Regolament (UE) Nru 575/2013</t>
        </is>
      </c>
      <c r="BV91" s="2" t="inlineStr">
        <is>
          <t>tier 1-kernkapitaalinstrument</t>
        </is>
      </c>
      <c r="BW91" s="2" t="inlineStr">
        <is>
          <t>3</t>
        </is>
      </c>
      <c r="BX91" s="2" t="inlineStr">
        <is>
          <t/>
        </is>
      </c>
      <c r="BY91" t="inlineStr">
        <is>
          <t>kapitaalinstrument dat beantwoordt aan de voorwaarden van artikel 28, lid 1 tot en met lid 4, artikel 29, lid 1 tot en met lid 5, of artikel 31, lid 1, van Verordening (EU) nr. 575/2013 van 26.6.2013</t>
        </is>
      </c>
      <c r="BZ91" s="2" t="inlineStr">
        <is>
          <t>instrument w kapitale podstawowym Tier I</t>
        </is>
      </c>
      <c r="CA91" s="2" t="inlineStr">
        <is>
          <t>3</t>
        </is>
      </c>
      <c r="CB91" s="2" t="inlineStr">
        <is>
          <t/>
        </is>
      </c>
      <c r="CC91" t="inlineStr">
        <is>
          <t>instrument kapitałowy spełniający warunki określone w art. 28 ust. 1–4, art. 29 ust. 1-5 lub art. 31 ust. 1 rozporządzenia (UE) nr 575/2013</t>
        </is>
      </c>
      <c r="CD91" s="2" t="inlineStr">
        <is>
          <t>instrumento de fundos próprios principais de nível 1</t>
        </is>
      </c>
      <c r="CE91" s="2" t="inlineStr">
        <is>
          <t>3</t>
        </is>
      </c>
      <c r="CF91" s="2" t="inlineStr">
        <is>
          <t/>
        </is>
      </c>
      <c r="CG91" t="inlineStr">
        <is>
          <t>Instrumento de capital que cumpre as condições estabelecidas no artigo 28.º, n.ºs 1 a 4, no artigo 29.º , n.ºs 1 a 5, ou no artigo 31.º , n.º 1, do Regulamento (UE) n.º 575/2013.</t>
        </is>
      </c>
      <c r="CH91" s="2" t="inlineStr">
        <is>
          <t>instrument de fonduri proprii de nivel 1 de bază</t>
        </is>
      </c>
      <c r="CI91" s="2" t="inlineStr">
        <is>
          <t>3</t>
        </is>
      </c>
      <c r="CJ91" s="2" t="inlineStr">
        <is>
          <t/>
        </is>
      </c>
      <c r="CK91" t="inlineStr">
        <is>
          <t/>
        </is>
      </c>
      <c r="CL91" s="2" t="inlineStr">
        <is>
          <t>nástroj vlastného kapitálu Tier 1</t>
        </is>
      </c>
      <c r="CM91" s="2" t="inlineStr">
        <is>
          <t>3</t>
        </is>
      </c>
      <c r="CN91" s="2" t="inlineStr">
        <is>
          <t/>
        </is>
      </c>
      <c r="CO91" t="inlineStr">
        <is>
          <t>kapitálový nástroj, ktorý spĺňa podmienky stanovené v článku 28 ods. 1 až 4, článku 29 ods. 1 až 5 alebo článku 31 ods. 1 nariadenia (EÚ) č. 575/2013</t>
        </is>
      </c>
      <c r="CP91" s="2" t="inlineStr">
        <is>
          <t>instrument navadnega lastniškega temeljnega kapitala</t>
        </is>
      </c>
      <c r="CQ91" s="2" t="inlineStr">
        <is>
          <t>3</t>
        </is>
      </c>
      <c r="CR91" s="2" t="inlineStr">
        <is>
          <t/>
        </is>
      </c>
      <c r="CS91" t="inlineStr">
        <is>
          <t>kapitalski instrument, ki izpolnjuje pogoje iz člena 28(1) do (4), člena 29(1) do (5) ali člena 31(1) Uredbe (EU) št. 575/2013 ( &lt;a href="http://eur-lex.europa.eu/legal-content/SL/TXT/?uri=CELEX:02013R0575-20150118" target="_blank"&gt;CELEX:02013R0575-20150118/SL&lt;/a&gt; )</t>
        </is>
      </c>
      <c r="CT91" s="2" t="inlineStr">
        <is>
          <t>kärnprimärkapitalinstrument</t>
        </is>
      </c>
      <c r="CU91" s="2" t="inlineStr">
        <is>
          <t>3</t>
        </is>
      </c>
      <c r="CV91" s="2" t="inlineStr">
        <is>
          <t/>
        </is>
      </c>
      <c r="CW91" t="inlineStr">
        <is>
          <t>kapitalinstrument som uppfyller villkoren i artiklarna 28.1–28.4, 29.1–29.5 eller 31.1 i förordning (EU) nr 575/2013</t>
        </is>
      </c>
    </row>
    <row r="92">
      <c r="A92" s="1" t="str">
        <f>HYPERLINK("https://iate.europa.eu/entry/result/3545374/all", "3545374")</f>
        <v>3545374</v>
      </c>
      <c r="B92" t="inlineStr">
        <is>
          <t>EUROPEAN UNION;FINANCE</t>
        </is>
      </c>
      <c r="C92" t="inlineStr">
        <is>
          <t>EUROPEAN UNION|European construction|deepening of the European Union;FINANCE|financial institutions and credit|banking</t>
        </is>
      </c>
      <c r="D92" t="inlineStr">
        <is>
          <t>yes</t>
        </is>
      </c>
      <c r="E92" t="inlineStr">
        <is>
          <t/>
        </is>
      </c>
      <c r="F92" s="2" t="inlineStr">
        <is>
          <t>единен надзорен механизъм|
ЕНМ</t>
        </is>
      </c>
      <c r="G92" s="2" t="inlineStr">
        <is>
          <t>3|
3</t>
        </is>
      </c>
      <c r="H92" s="2" t="inlineStr">
        <is>
          <t xml:space="preserve">|
</t>
        </is>
      </c>
      <c r="I92" t="inlineStr">
        <is>
          <t/>
        </is>
      </c>
      <c r="J92" s="2" t="inlineStr">
        <is>
          <t>jednotný mechanismus dohledu</t>
        </is>
      </c>
      <c r="K92" s="2" t="inlineStr">
        <is>
          <t>3</t>
        </is>
      </c>
      <c r="L92" s="2" t="inlineStr">
        <is>
          <t/>
        </is>
      </c>
      <c r="M92" t="inlineStr">
        <is>
          <t>systém finančního dohledu, který tvoří Evropská centrální banka a vnitrostátní příslušné orgány zúčastněných členských států</t>
        </is>
      </c>
      <c r="N92" s="2" t="inlineStr">
        <is>
          <t>fælles tilsynsmekanisme|
FTM</t>
        </is>
      </c>
      <c r="O92" s="2" t="inlineStr">
        <is>
          <t>4|
3</t>
        </is>
      </c>
      <c r="P92" s="2" t="inlineStr">
        <is>
          <t xml:space="preserve">|
</t>
        </is>
      </c>
      <c r="Q92" t="inlineStr">
        <is>
          <t>Mekanisme, der foreslås indført for at føre direkte tilsyn med banker for på den måde at sikre nøje og upartisk håndhævelse af tilsynsregler og effektivt tilsyn med grænseoverskridende bankmarkeder. Tilsynsmekanismen kommer til at bestå af Den Europæiske Centralbank og nationale kompetente myndigheder.</t>
        </is>
      </c>
      <c r="R92" s="2" t="inlineStr">
        <is>
          <t>einheitlicher Aufsichtsmechanismus|
SSM</t>
        </is>
      </c>
      <c r="S92" s="2" t="inlineStr">
        <is>
          <t>3|
3</t>
        </is>
      </c>
      <c r="T92" s="2" t="inlineStr">
        <is>
          <t xml:space="preserve">|
</t>
        </is>
      </c>
      <c r="U92" t="inlineStr">
        <is>
          <t>einheitliche Beaufsichtigung der Banken des Euro-Währungsgebiets unter Führung der EZB</t>
        </is>
      </c>
      <c r="V92" s="2" t="inlineStr">
        <is>
          <t>ενιαίος εποπτικός μηχανισμός|
ΕΕΜ</t>
        </is>
      </c>
      <c r="W92" s="2" t="inlineStr">
        <is>
          <t>4|
4</t>
        </is>
      </c>
      <c r="X92" s="2" t="inlineStr">
        <is>
          <t xml:space="preserve">|
</t>
        </is>
      </c>
      <c r="Y92" t="inlineStr">
        <is>
          <t>«ενιαίος εποπτικός μηχανισμός (ΕΕΜ)»: ένα ευρωπαϊκό σύστημα χρηματοπιστωτικής εποπτείας που απαρτίζεται από την Ευρωπαϊκή Κεντρική Τράπεζα και εθνικές αρμόδιες αρχές συμμετεχόντων κρατών μελών.</t>
        </is>
      </c>
      <c r="Z92" s="2" t="inlineStr">
        <is>
          <t>single supervisory mechanism|
single supervision mechanism|
SSM</t>
        </is>
      </c>
      <c r="AA92" s="2" t="inlineStr">
        <is>
          <t>4|
1|
3</t>
        </is>
      </c>
      <c r="AB92" s="2" t="inlineStr">
        <is>
          <t xml:space="preserve">|
|
</t>
        </is>
      </c>
      <c r="AC92" t="inlineStr">
        <is>
          <t>system of financial supervision 
&lt;sup&gt;1&lt;/sup&gt; composed by the European Central Bank and national competent authorities of participating Member States 
&lt;p&gt;&lt;sup&gt;1&lt;/sup&gt; financial supervision [ &lt;a href="/entry/result/1099616/all" id="ENTRY_TO_ENTRY_CONVERTER" target="_blank"&gt;IATE:1099616&lt;/a&gt; ]&lt;/p&gt;</t>
        </is>
      </c>
      <c r="AD92" s="2" t="inlineStr">
        <is>
          <t>Mecanismo Único de Supervisión|
MUS</t>
        </is>
      </c>
      <c r="AE92" s="2" t="inlineStr">
        <is>
          <t>3|
4</t>
        </is>
      </c>
      <c r="AF92" s="2" t="inlineStr">
        <is>
          <t xml:space="preserve">|
</t>
        </is>
      </c>
      <c r="AG92" t="inlineStr">
        <is>
          <t>Sistema europeo de supervisión financiera &lt;a href="/entry/result/1099616/all" id="ENTRY_TO_ENTRY_CONVERTER" target="_blank"&gt;IATE:1099616&lt;/a&gt; compuesto por el Banco Central Europeo &lt;a href="/entry/result/840195/all" id="ENTRY_TO_ENTRY_CONVERTER" target="_blank"&gt;IATE:840195&lt;/a&gt; y las autoridades nacionales competentes de los Estados miembros participantes (los Estados miembros cuya moneda es el euro y los que hayan establecido una cooperación estrecha con ellos).</t>
        </is>
      </c>
      <c r="AH92" s="2" t="inlineStr">
        <is>
          <t>ühtne järelevalvemehhanism</t>
        </is>
      </c>
      <c r="AI92" s="2" t="inlineStr">
        <is>
          <t>3</t>
        </is>
      </c>
      <c r="AJ92" s="2" t="inlineStr">
        <is>
          <t/>
        </is>
      </c>
      <c r="AK92" t="inlineStr">
        <is>
          <t>EKPst ja osalevate liikmesriikide riiklikest pädevatest asutustest koosnev finantsjärelevalve süsteem</t>
        </is>
      </c>
      <c r="AL92" s="2" t="inlineStr">
        <is>
          <t>yhteinen valvontamekanismi|
YVM</t>
        </is>
      </c>
      <c r="AM92" s="2" t="inlineStr">
        <is>
          <t>3|
3</t>
        </is>
      </c>
      <c r="AN92" s="2" t="inlineStr">
        <is>
          <t xml:space="preserve">|
</t>
        </is>
      </c>
      <c r="AO92" t="inlineStr">
        <is>
          <t>Komission ehdottama järjestelmä, jossa EKP vastaisi kaikkien euroalueen pankkien vakavaraisuuden valvonnasta tavoitteena edistää luottolaitosten toiminnan turvallisuutta ja vakautta sekä rahoitusjärjestelmän vakautta.</t>
        </is>
      </c>
      <c r="AP92" s="2" t="inlineStr">
        <is>
          <t>mécanisme de surveillance unique|
MSU</t>
        </is>
      </c>
      <c r="AQ92" s="2" t="inlineStr">
        <is>
          <t>4|
4</t>
        </is>
      </c>
      <c r="AR92" s="2" t="inlineStr">
        <is>
          <t xml:space="preserve">|
</t>
        </is>
      </c>
      <c r="AS92" t="inlineStr">
        <is>
          <t>système de surveillance financière 
&lt;sup&gt;1&lt;/sup&gt; composé de la Banque centrale européenne (BCE) et des autorités compétentes nationales des États membres participants 
&lt;p&gt;&lt;sup&gt;1&lt;/sup&gt; surveillance financière [ &lt;a href="/entry/result/932402/all" id="ENTRY_TO_ENTRY_CONVERTER" target="_blank"&gt;IATE:932402&lt;/a&gt; ]&lt;/p&gt;</t>
        </is>
      </c>
      <c r="AT92" s="2" t="inlineStr">
        <is>
          <t>sásra aonair maoirseachta|
SAM</t>
        </is>
      </c>
      <c r="AU92" s="2" t="inlineStr">
        <is>
          <t>3|
3</t>
        </is>
      </c>
      <c r="AV92" s="2" t="inlineStr">
        <is>
          <t xml:space="preserve">|
</t>
        </is>
      </c>
      <c r="AW92" t="inlineStr">
        <is>
          <t/>
        </is>
      </c>
      <c r="AX92" s="2" t="inlineStr">
        <is>
          <t>jedinstveni nadzorni mehanizam</t>
        </is>
      </c>
      <c r="AY92" s="2" t="inlineStr">
        <is>
          <t>3</t>
        </is>
      </c>
      <c r="AZ92" s="2" t="inlineStr">
        <is>
          <t/>
        </is>
      </c>
      <c r="BA92" t="inlineStr">
        <is>
          <t/>
        </is>
      </c>
      <c r="BB92" s="2" t="inlineStr">
        <is>
          <t>egységes felügyeleti mechanizmus|
EFM</t>
        </is>
      </c>
      <c r="BC92" s="2" t="inlineStr">
        <is>
          <t>4|
3</t>
        </is>
      </c>
      <c r="BD92" s="2" t="inlineStr">
        <is>
          <t xml:space="preserve">|
</t>
        </is>
      </c>
      <c r="BE92" t="inlineStr">
        <is>
          <t>az EKB-ből és a részt vevő tagállamok hatáskörrel rendelkező nemzeti hatóságaiból álló &lt;a href="https://iate.europa.eu/entry/slideshow/1622715848800/932402/hu" target="_blank"&gt;pénzügyi felügyeleti &lt;/a&gt;rendszer</t>
        </is>
      </c>
      <c r="BF92" s="2" t="inlineStr">
        <is>
          <t>meccanismo di vigilanza unico|
SSM</t>
        </is>
      </c>
      <c r="BG92" s="2" t="inlineStr">
        <is>
          <t>4|
3</t>
        </is>
      </c>
      <c r="BH92" s="2" t="inlineStr">
        <is>
          <t xml:space="preserve">|
</t>
        </is>
      </c>
      <c r="BI92" t="inlineStr">
        <is>
          <t>Proposto dalla Commissione nell'ambito dell'unione bancaria &lt;a href="/entry/result/3544187/all" id="ENTRY_TO_ENTRY_CONVERTER" target="_blank"&gt;IATE:3544187&lt;/a&gt; prevede, dal 2013, il trasferimento alla BCE di specifici compiti fondamentali di vigilanza delle banche aventi sede negli Stati membri della zona euro alle quali la banca centrale applicherà il codice unico europeo &lt;a href="/entry/result/3506369/all" id="ENTRY_TO_ENTRY_CONVERTER" target="_blank"&gt;IATE:3506369&lt;/a&gt; valido per tutto il mercato unico. E' anche previsto un meccanismo che consentirà agli Stati membri, che pur non avendo adottato l’euro intendono partecipare al meccanismo di vigilanza unico, di cooperare strettamente con la BCE.</t>
        </is>
      </c>
      <c r="BJ92" s="2" t="inlineStr">
        <is>
          <t>Bendras priežiūros mechanizmas|
BPM</t>
        </is>
      </c>
      <c r="BK92" s="2" t="inlineStr">
        <is>
          <t>3|
3</t>
        </is>
      </c>
      <c r="BL92" s="2" t="inlineStr">
        <is>
          <t xml:space="preserve">|
</t>
        </is>
      </c>
      <c r="BM92" t="inlineStr">
        <is>
          <t>finansų priežiūros sistema, kurią sudaro Europos Centrinis Bankas ir dalyvaujančių valstybių narių nacionalinės kompetentingos institucijos</t>
        </is>
      </c>
      <c r="BN92" s="2" t="inlineStr">
        <is>
          <t>vienotais uzraudzības mehānisms|
VUM</t>
        </is>
      </c>
      <c r="BO92" s="2" t="inlineStr">
        <is>
          <t>3|
2</t>
        </is>
      </c>
      <c r="BP92" s="2" t="inlineStr">
        <is>
          <t xml:space="preserve">|
</t>
        </is>
      </c>
      <c r="BQ92" t="inlineStr">
        <is>
          <t>viena no banku savienības ( &lt;a href="/entry/result/3544187/all" id="ENTRY_TO_ENTRY_CONVERTER" target="_blank"&gt;IATE:3544187&lt;/a&gt; ) galvenajām sastāvdaļām, lai veiktu banku tiešu pārraudzību, nolūkā stingri un objektīvi piemērot prudenciālos noteikumus un īstenot banku pārrobežu tirgu efektīvu pārraudzību</t>
        </is>
      </c>
      <c r="BR92" s="2" t="inlineStr">
        <is>
          <t>mekkaniżmu superviżorju uniku|
MSU</t>
        </is>
      </c>
      <c r="BS92" s="2" t="inlineStr">
        <is>
          <t>3|
3</t>
        </is>
      </c>
      <c r="BT92" s="2" t="inlineStr">
        <is>
          <t xml:space="preserve">|
</t>
        </is>
      </c>
      <c r="BU92" t="inlineStr">
        <is>
          <t>sistema proposta mill-Kummissjoni li biha r-responsabbiltà finali għas-superviżjoni tal-istabbiltà finanzjarja tal-banek kollha fiż-żona tal-euro tkun tal-Bank Ċentrali Ewropew</t>
        </is>
      </c>
      <c r="BV92" s="2" t="inlineStr">
        <is>
          <t>gemeenschappelijk toezichtsmechanisme|
GTM|
SSM</t>
        </is>
      </c>
      <c r="BW92" s="2" t="inlineStr">
        <is>
          <t>3|
3|
3</t>
        </is>
      </c>
      <c r="BX92" s="2" t="inlineStr">
        <is>
          <t xml:space="preserve">|
|
</t>
        </is>
      </c>
      <c r="BY92" t="inlineStr">
        <is>
          <t>"systeem voor financieel toezicht dat bestaat uit de ECB en nationale bevoegde autoriteiten van [de] deelnemende lidstaten"</t>
        </is>
      </c>
      <c r="BZ92" s="2" t="inlineStr">
        <is>
          <t>Jednolity Mechanizm Nadzorczy</t>
        </is>
      </c>
      <c r="CA92" s="2" t="inlineStr">
        <is>
          <t>3</t>
        </is>
      </c>
      <c r="CB92" s="2" t="inlineStr">
        <is>
          <t/>
        </is>
      </c>
      <c r="CC92" t="inlineStr">
        <is>
          <t>system nadzoru finansowego, złożony z EBC i właściwych organów krajowych uczestniczących państw członkowskich, w odniesieniu do wszystkich instytucji kredytowych mających siedzibę w uczestniczących państwach członkowskich, stanowiący podstawę dalszych działań w kierunku unii bankowej</t>
        </is>
      </c>
      <c r="CD92" s="2" t="inlineStr">
        <is>
          <t>Mecanismo Único de Supervisão|
MUS</t>
        </is>
      </c>
      <c r="CE92" s="2" t="inlineStr">
        <is>
          <t>3|
3</t>
        </is>
      </c>
      <c r="CF92" s="2" t="inlineStr">
        <is>
          <t xml:space="preserve">|
</t>
        </is>
      </c>
      <c r="CG92" t="inlineStr">
        <is>
          <t>Sistema de supervisão financeira composto pelo Banco Central Europeu (BCE) e pelas autoridades nacionais competentes dos Estados-Membros participantes (todos os da área do euro e outros Estados-Membros que queiram participar), destinado a assegurar a segurança e a solidez do sistema bancário europeu e a aumentar a integração e estabilidade financeiras na Europa. 
&lt;br&gt;No âmbito do MUS, o BCE supervisiona diretamente as instituições de crédito significativas e trabalha em estreita colaboração com as autoridades nacionais competentes na supervisão das restantes instituições de crédito sob o controlo geral do BCE; além disso, pode a qualquer momento decidir assumir a responsabilidade pela supervisão de instituições de crédito menos significativas. Criado em 2013 e operacional a partir de novembro de 2014, este mecanismo constitui um primeiro passo para a criação de uma 
&lt;i&gt;&lt;b&gt;união bancária&lt;/b&gt;&lt;/i&gt; [&lt;a href="/entry/result/3544187/all" id="ENTRY_TO_ENTRY_CONVERTER" target="_blank"&gt;IATE:3544187&lt;/a&gt; ] integrada.</t>
        </is>
      </c>
      <c r="CH92" s="2" t="inlineStr">
        <is>
          <t>mecanism unic de supraveghere|
MUS</t>
        </is>
      </c>
      <c r="CI92" s="2" t="inlineStr">
        <is>
          <t>3|
3</t>
        </is>
      </c>
      <c r="CJ92" s="2" t="inlineStr">
        <is>
          <t xml:space="preserve">|
</t>
        </is>
      </c>
      <c r="CK92" t="inlineStr">
        <is>
          <t>sistem de supraveghere financiară compus din BCE și din autoritățile naționale competente ale statelor membre participante</t>
        </is>
      </c>
      <c r="CL92" s="2" t="inlineStr">
        <is>
          <t>jednotný mechanizmus dohľadu</t>
        </is>
      </c>
      <c r="CM92" s="2" t="inlineStr">
        <is>
          <t>3</t>
        </is>
      </c>
      <c r="CN92" s="2" t="inlineStr">
        <is>
          <t/>
        </is>
      </c>
      <c r="CO92" t="inlineStr">
        <is>
          <t/>
        </is>
      </c>
      <c r="CP92" s="2" t="inlineStr">
        <is>
          <t>enotni mehanizem nadzora|
EMN</t>
        </is>
      </c>
      <c r="CQ92" s="2" t="inlineStr">
        <is>
          <t>3|
3</t>
        </is>
      </c>
      <c r="CR92" s="2" t="inlineStr">
        <is>
          <t xml:space="preserve">|
</t>
        </is>
      </c>
      <c r="CS92" t="inlineStr">
        <is>
          <t>sistem finančnega nadzora, ki ga sestavljajo ECB in pristojni nacionalni organi držav članic</t>
        </is>
      </c>
      <c r="CT92" s="2" t="inlineStr">
        <is>
          <t>gemensam tillsynsmekanism</t>
        </is>
      </c>
      <c r="CU92" s="2" t="inlineStr">
        <is>
          <t>3</t>
        </is>
      </c>
      <c r="CV92" s="2" t="inlineStr">
        <is>
          <t/>
        </is>
      </c>
      <c r="CW92" t="inlineStr">
        <is>
          <t>europeiskt system för finansiell tillsyn som består av ECB och nationella behöriga myndigheter i deltagande medlemsstater</t>
        </is>
      </c>
    </row>
    <row r="93">
      <c r="A93" s="1" t="str">
        <f>HYPERLINK("https://iate.europa.eu/entry/result/824259/all", "824259")</f>
        <v>824259</v>
      </c>
      <c r="B93" t="inlineStr">
        <is>
          <t>FINANCE</t>
        </is>
      </c>
      <c r="C93" t="inlineStr">
        <is>
          <t>FINANCE|financial institutions and credit</t>
        </is>
      </c>
      <c r="D93" t="inlineStr">
        <is>
          <t>yes</t>
        </is>
      </c>
      <c r="E93" t="inlineStr">
        <is>
          <t/>
        </is>
      </c>
      <c r="F93" s="2" t="inlineStr">
        <is>
          <t>план за възстановяване</t>
        </is>
      </c>
      <c r="G93" s="2" t="inlineStr">
        <is>
          <t>4</t>
        </is>
      </c>
      <c r="H93" s="2" t="inlineStr">
        <is>
          <t/>
        </is>
      </c>
      <c r="I93" t="inlineStr">
        <is>
          <t/>
        </is>
      </c>
      <c r="J93" s="2" t="inlineStr">
        <is>
          <t>ozdravný plán</t>
        </is>
      </c>
      <c r="K93" s="2" t="inlineStr">
        <is>
          <t>3</t>
        </is>
      </c>
      <c r="L93" s="2" t="inlineStr">
        <is>
          <t/>
        </is>
      </c>
      <c r="M93" t="inlineStr">
        <is>
          <t>plán vypracovaný finanční institucí, který stanoví opatření, jež má tato instituce přijmout pro nápravu své finanční situace po jejím závažném zhoršení</t>
        </is>
      </c>
      <c r="N93" s="2" t="inlineStr">
        <is>
          <t>genopretningsplan|
genoprettelsesplan</t>
        </is>
      </c>
      <c r="O93" s="2" t="inlineStr">
        <is>
          <t>3|
3</t>
        </is>
      </c>
      <c r="P93" s="2" t="inlineStr">
        <is>
          <t xml:space="preserve">preferred|
</t>
        </is>
      </c>
      <c r="Q93" t="inlineStr">
        <is>
          <t>plan, der udarbejdes og vedligeholdes af et institut, og som muliggør genopretning af instituttets finansielle stilling efter en betydelig forværring</t>
        </is>
      </c>
      <c r="R93" s="2" t="inlineStr">
        <is>
          <t>Sanierungsplan</t>
        </is>
      </c>
      <c r="S93" s="2" t="inlineStr">
        <is>
          <t>3</t>
        </is>
      </c>
      <c r="T93" s="2" t="inlineStr">
        <is>
          <t/>
        </is>
      </c>
      <c r="U93" t="inlineStr">
        <is>
          <t>von einem Kreditinstitut erstellter und fortgeschriebener Plan, in dem dargelegt wird, mit welchen von dem Institut zu treffenden Maßnahmen im Falle einer erheblichen Verschlechterung der Finanzlage des Instituts dessen finanzielle Stabilität wiederhergestellt werden soll</t>
        </is>
      </c>
      <c r="V93" s="2" t="inlineStr">
        <is>
          <t>σχέδιο ανάκαμψης</t>
        </is>
      </c>
      <c r="W93" s="2" t="inlineStr">
        <is>
          <t>3</t>
        </is>
      </c>
      <c r="X93" s="2" t="inlineStr">
        <is>
          <t/>
        </is>
      </c>
      <c r="Y93" t="inlineStr">
        <is>
          <t>«σχέδιο ανάκαμψης»: σχέδιο που καταρτίζεται και διατηρείται από ένα ίδρυμα.</t>
        </is>
      </c>
      <c r="Z93" s="2" t="inlineStr">
        <is>
          <t>recovery plan</t>
        </is>
      </c>
      <c r="AA93" s="2" t="inlineStr">
        <is>
          <t>3</t>
        </is>
      </c>
      <c r="AB93" s="2" t="inlineStr">
        <is>
          <t/>
        </is>
      </c>
      <c r="AC93" t="inlineStr">
        <is>
          <t>plan drawn up and maintained by a credit institution or investment firm, providing for measures to be taken by the institution to restore its financial position following a significant deterioration of its financial situation</t>
        </is>
      </c>
      <c r="AD93" s="2" t="inlineStr">
        <is>
          <t>plan de recuperación|
plan de reestructuración</t>
        </is>
      </c>
      <c r="AE93" s="2" t="inlineStr">
        <is>
          <t>3|
3</t>
        </is>
      </c>
      <c r="AF93" s="2" t="inlineStr">
        <is>
          <t xml:space="preserve">preferred|
</t>
        </is>
      </c>
      <c r="AG93" t="inlineStr">
        <is>
          <t>Plan que deben elaborar y mantener actualizado las &lt;a href="https://iate.europa.eu/entry/result/792555/es" target="_blank"&gt;entidades de crédito&lt;/a&gt;, las &lt;a href="https://iate.europa.eu/entry/result/858687/es" target="_blank"&gt;empresas de servicios de inversión&lt;/a&gt; y de seguros y las &lt;a href="https://iate.europa.eu/entry/result/843493/es" target="_blank"&gt;entidades de contrapartida central&lt;/a&gt;, en el que deben preverse las
medidas que dichas entidades tomarán para restablecer su posición financiera si esta sufriera un deterioro importante o para corregir todo riesgo de
incumplimiento de sus requisitos prudenciales.</t>
        </is>
      </c>
      <c r="AH93" s="2" t="inlineStr">
        <is>
          <t>finantsseisundi taastamise kava</t>
        </is>
      </c>
      <c r="AI93" s="2" t="inlineStr">
        <is>
          <t>3</t>
        </is>
      </c>
      <c r="AJ93" s="2" t="inlineStr">
        <is>
          <t>preferred</t>
        </is>
      </c>
      <c r="AK93" t="inlineStr">
        <is>
          <t>krediidiasutuse või investeerimisühingu koostatav ja hallatav kava, milles nähakse ette meetmed, mille krediidiasutus või investeerimisühing võtab tarvitusele oma finantsseisundi taastamiseks, kui see on oluliselt halvenenud</t>
        </is>
      </c>
      <c r="AL93" s="2" t="inlineStr">
        <is>
          <t>elvytyssuunnitelma</t>
        </is>
      </c>
      <c r="AM93" s="2" t="inlineStr">
        <is>
          <t>3</t>
        </is>
      </c>
      <c r="AN93" s="2" t="inlineStr">
        <is>
          <t/>
        </is>
      </c>
      <c r="AO93" t="inlineStr">
        <is>
          <t>laitoksen laatima suunnitelma rahoitusasemansa ennalleen palauttamiseksi sen merkittävän heikkenemisen jälkeen</t>
        </is>
      </c>
      <c r="AP93" s="2" t="inlineStr">
        <is>
          <t>plan de redressement|
programme de rétablissement</t>
        </is>
      </c>
      <c r="AQ93" s="2" t="inlineStr">
        <is>
          <t>3|
3</t>
        </is>
      </c>
      <c r="AR93" s="2" t="inlineStr">
        <is>
          <t xml:space="preserve">|
</t>
        </is>
      </c>
      <c r="AS93" t="inlineStr">
        <is>
          <t>plan élaboré et tenu à jour par un établissement de crédit, une entreprise d'investissement ou un assureur prévoyant, en cas de détérioration significative de sa situation financière, le rétablissement de celle-ci par des mesures de sa direction ou d'une entité du groupe</t>
        </is>
      </c>
      <c r="AT93" s="2" t="inlineStr">
        <is>
          <t>plean téarnaimh</t>
        </is>
      </c>
      <c r="AU93" s="2" t="inlineStr">
        <is>
          <t>3</t>
        </is>
      </c>
      <c r="AV93" s="2" t="inlineStr">
        <is>
          <t/>
        </is>
      </c>
      <c r="AW93" t="inlineStr">
        <is>
          <t/>
        </is>
      </c>
      <c r="AX93" s="2" t="inlineStr">
        <is>
          <t>plan oporavka</t>
        </is>
      </c>
      <c r="AY93" s="2" t="inlineStr">
        <is>
          <t>3</t>
        </is>
      </c>
      <c r="AZ93" s="2" t="inlineStr">
        <is>
          <t/>
        </is>
      </c>
      <c r="BA93" t="inlineStr">
        <is>
          <t>plan koji sastavlja i ažurira kreditna institucija ili investicijsko društvo kojim se utvrđuju mjere koje institucija mora poduzeti radi obnavljanja svojeg financijskog položaja nakon njegovog značajnog pogoršanja</t>
        </is>
      </c>
      <c r="BB93" s="2" t="inlineStr">
        <is>
          <t>helyreállítási terv</t>
        </is>
      </c>
      <c r="BC93" s="2" t="inlineStr">
        <is>
          <t>4</t>
        </is>
      </c>
      <c r="BD93" s="2" t="inlineStr">
        <is>
          <t/>
        </is>
      </c>
      <c r="BE93" t="inlineStr">
        <is>
          <t>hitelintézet, befektetési vállalkozás, biztosító stb. által készített terv, amely az intézmény pénzügyi helyzetének jelentős romlása esetén teendő lépéseket tartalmazza</t>
        </is>
      </c>
      <c r="BF93" s="2" t="inlineStr">
        <is>
          <t>piano di risanamento</t>
        </is>
      </c>
      <c r="BG93" s="2" t="inlineStr">
        <is>
          <t>3</t>
        </is>
      </c>
      <c r="BH93" s="2" t="inlineStr">
        <is>
          <t/>
        </is>
      </c>
      <c r="BI93" t="inlineStr">
        <is>
          <t>piano preparato e aggiornato da un ente che prevede, attraverso misure intraprese dalla direzione dell’ente o da un’entità del gruppo, il ripristino della situazione finanziaria a seguito di un deterioramento significativo</t>
        </is>
      </c>
      <c r="BJ93" s="2" t="inlineStr">
        <is>
          <t>gaivinimo planas</t>
        </is>
      </c>
      <c r="BK93" s="2" t="inlineStr">
        <is>
          <t>3</t>
        </is>
      </c>
      <c r="BL93" s="2" t="inlineStr">
        <is>
          <t/>
        </is>
      </c>
      <c r="BM93" t="inlineStr">
        <is>
          <t>kredito įstaigos arba investicinės bendrovės parengtas planas, kuriame numatomos priemonės, kurių imasi ji imasi siekdama atstatyti savo finansinę būklę po didelio jos finansinės padėties pablogėjimo</t>
        </is>
      </c>
      <c r="BN93" s="2" t="inlineStr">
        <is>
          <t>atveseļošanas plāns</t>
        </is>
      </c>
      <c r="BO93" s="2" t="inlineStr">
        <is>
          <t>3</t>
        </is>
      </c>
      <c r="BP93" s="2" t="inlineStr">
        <is>
          <t/>
        </is>
      </c>
      <c r="BQ93" t="inlineStr">
        <is>
          <t>kredītiestādes vai ieguldījumu brokeru sabiedrības izstrādāts plāns, kas ar iestādes vadības vai grupas uzņēmuma veiktu pasākumu palīdzību nodrošina tās finansiālās situācijas atjaunošanu pēc ievērojamas pasliktināšanās</t>
        </is>
      </c>
      <c r="BR93" s="2" t="inlineStr">
        <is>
          <t>pjan ta' rkupru</t>
        </is>
      </c>
      <c r="BS93" s="2" t="inlineStr">
        <is>
          <t>3</t>
        </is>
      </c>
      <c r="BT93" s="2" t="inlineStr">
        <is>
          <t/>
        </is>
      </c>
      <c r="BU93" t="inlineStr">
        <is>
          <t>pjan imfassal u aġġornat minn istituzzjoni ta' kreditu jew ditta ta' investiment, li jipprevedi miżuri li għandhom jittieħdu mill-istituzzjoni biex tiġi restawrata l-pożizzjoni finanzjarja tagħha wara deterjorament sinifikanti tas-sitwazzjoni finanzjarja tagħha</t>
        </is>
      </c>
      <c r="BV93" s="2" t="inlineStr">
        <is>
          <t>herstelplan</t>
        </is>
      </c>
      <c r="BW93" s="2" t="inlineStr">
        <is>
          <t>3</t>
        </is>
      </c>
      <c r="BX93" s="2" t="inlineStr">
        <is>
          <t/>
        </is>
      </c>
      <c r="BY93" t="inlineStr">
        <is>
          <t>door een financiële instelling op te stellen en bij te houden plan dat voorziet in maatregelen die worden genomen om de financiële positie van de instelling te herstellen nadat een aanzienlijke verslechtering ervan heeft plaatsgevonden</t>
        </is>
      </c>
      <c r="BZ93" s="2" t="inlineStr">
        <is>
          <t>plan naprawy|
plan naprawczy</t>
        </is>
      </c>
      <c r="CA93" s="2" t="inlineStr">
        <is>
          <t>3|
2</t>
        </is>
      </c>
      <c r="CB93" s="2" t="inlineStr">
        <is>
          <t xml:space="preserve">preferred|
</t>
        </is>
      </c>
      <c r="CC93" t="inlineStr">
        <is>
          <t>plan sporządzany przez daną instytucję i służący - za pomocą środków przez nią podejmowanych - poprawie sytuacji finansowej instytucji w przypadku znaczącego pogorszenia się jej sytuacji finansowej</t>
        </is>
      </c>
      <c r="CD93" s="2" t="inlineStr">
        <is>
          <t>plano de recuperação</t>
        </is>
      </c>
      <c r="CE93" s="2" t="inlineStr">
        <is>
          <t>3</t>
        </is>
      </c>
      <c r="CF93" s="2" t="inlineStr">
        <is>
          <t/>
        </is>
      </c>
      <c r="CG93" t="inlineStr">
        <is>
          <t>Plano elaborado e atualizado regulamente por instituições de crédito ou empresas de investimento que estabeleça as medidas que essas instituições deverão tomar para restabelecer a sua situação financeira após uma deterioração significativa.</t>
        </is>
      </c>
      <c r="CH93" s="2" t="inlineStr">
        <is>
          <t>plan de redresare</t>
        </is>
      </c>
      <c r="CI93" s="2" t="inlineStr">
        <is>
          <t>3</t>
        </is>
      </c>
      <c r="CJ93" s="2" t="inlineStr">
        <is>
          <t/>
        </is>
      </c>
      <c r="CK93" t="inlineStr">
        <is>
          <t>plan elaborat de o instituție de credit, de o societate de investiții sau de un asigurator, care prevede, în cazul deteriorării semnificative a situației financiare a instituției sau societății respective, restabilirea prin măsuri luate de instituție a poziției financiare a acesteia</t>
        </is>
      </c>
      <c r="CL93" s="2" t="inlineStr">
        <is>
          <t>plán ozdravenia|
ozdravný plán</t>
        </is>
      </c>
      <c r="CM93" s="2" t="inlineStr">
        <is>
          <t>3|
4</t>
        </is>
      </c>
      <c r="CN93" s="2" t="inlineStr">
        <is>
          <t xml:space="preserve">|
</t>
        </is>
      </c>
      <c r="CO93" t="inlineStr">
        <is>
          <t>plán, ktorý zabezpečí obnovenie dobrej finančnej situácie finančnej inštitúcie po tom, čo došlo k jej výraznému zhoršeniu</t>
        </is>
      </c>
      <c r="CP93" s="2" t="inlineStr">
        <is>
          <t>načrt sanacije|
sanacijski načrt</t>
        </is>
      </c>
      <c r="CQ93" s="2" t="inlineStr">
        <is>
          <t>3|
2</t>
        </is>
      </c>
      <c r="CR93" s="2" t="inlineStr">
        <is>
          <t xml:space="preserve">|
</t>
        </is>
      </c>
      <c r="CS93" t="inlineStr">
        <is>
          <t>načrt, ki ga pripravi in posodablja zadevna institucija (medtem ko 
&lt;b&gt;načrt reševanja&lt;/b&gt; [ &lt;a href="/entry/result/3527931/all" id="ENTRY_TO_ENTRY_CONVERTER" target="_blank"&gt;IATE:3527931&lt;/a&gt; ] oblikujejo 
&lt;b&gt;organi za reševanje&lt;/b&gt; [ &lt;a href="/entry/result/3527925/all" id="ENTRY_TO_ENTRY_CONVERTER" target="_blank"&gt;IATE:3527925&lt;/a&gt; ]); 
&lt;br&gt;njegov namen je izboljšati finančni položaj institucije po znatnem poslabšanju, zajema pa ukrepe, ki jih mora ta institucija sprejeti</t>
        </is>
      </c>
      <c r="CT93" s="2" t="inlineStr">
        <is>
          <t>återhämtningsplan</t>
        </is>
      </c>
      <c r="CU93" s="2" t="inlineStr">
        <is>
          <t>3</t>
        </is>
      </c>
      <c r="CV93" s="2" t="inlineStr">
        <is>
          <t/>
        </is>
      </c>
      <c r="CW93" t="inlineStr">
        <is>
          <t/>
        </is>
      </c>
    </row>
    <row r="94">
      <c r="A94" s="1" t="str">
        <f>HYPERLINK("https://iate.europa.eu/entry/result/3547679/all", "3547679")</f>
        <v>3547679</v>
      </c>
      <c r="B94" t="inlineStr">
        <is>
          <t>FINANCE</t>
        </is>
      </c>
      <c r="C94" t="inlineStr">
        <is>
          <t>FINANCE|financial institutions and credit;FINANCE|financing and investment</t>
        </is>
      </c>
      <c r="D94" t="inlineStr">
        <is>
          <t>yes</t>
        </is>
      </c>
      <c r="E94" t="inlineStr">
        <is>
          <t/>
        </is>
      </c>
      <c r="F94" s="2" t="inlineStr">
        <is>
          <t>Регламент за капиталовите изисквания|
РКИ</t>
        </is>
      </c>
      <c r="G94" s="2" t="inlineStr">
        <is>
          <t>3|
3</t>
        </is>
      </c>
      <c r="H94" s="2" t="inlineStr">
        <is>
          <t xml:space="preserve">|
</t>
        </is>
      </c>
      <c r="I94" t="inlineStr">
        <is>
          <t>регламент, който е част от пакета ДКИ ІV &lt;a href="/entry/result/3545022/all" id="ENTRY_TO_ENTRY_CONVERTER" target="_blank"&gt;IATE:3545022&lt;/a&gt; заедно с Директивата за капиталовите изисквания &lt;a href="/entry/result/3548170/all" id="ENTRY_TO_ENTRY_CONVERTER" target="_blank"&gt;IATE:3548170&lt;/a&gt;</t>
        </is>
      </c>
      <c r="J94" s="2" t="inlineStr">
        <is>
          <t>nařízení o kapitálových požadavcích|
CRR</t>
        </is>
      </c>
      <c r="K94" s="2" t="inlineStr">
        <is>
          <t>3|
3</t>
        </is>
      </c>
      <c r="L94" s="2" t="inlineStr">
        <is>
          <t xml:space="preserve">|
</t>
        </is>
      </c>
      <c r="M94" t="inlineStr">
        <is>
          <t>označení používané pro nařízení Evropského parlamentu a Rady (EU) č. 575/2013 ze dne 26. června 2013 o obezřetnostních požadavcích na úvěrové instituce a investiční podniky ( &lt;a href="http://eur-lex.europa.eu/legal-content/CS/TXT/?uri=CELEX:32013R0575" target="_blank"&gt;CELEX:32013R0575/CS&lt;/a&gt; )</t>
        </is>
      </c>
      <c r="N94" s="2" t="inlineStr">
        <is>
          <t>kapitalkravsforordningen|
CRR</t>
        </is>
      </c>
      <c r="O94" s="2" t="inlineStr">
        <is>
          <t>4|
4</t>
        </is>
      </c>
      <c r="P94" s="2" t="inlineStr">
        <is>
          <t xml:space="preserve">|
</t>
        </is>
      </c>
      <c r="Q94" t="inlineStr">
        <is>
          <t>Forordning, som sammen med kapitalkravsdirektivet ( &lt;a href="/entry/result/3548170/all" id="ENTRY_TO_ENTRY_CONVERTER" target="_blank"&gt;IATE:3548170&lt;/a&gt; ) udgør CRD IV-pakken ( &lt;a href="/entry/result/3545022/all" id="ENTRY_TO_ENTRY_CONVERTER" target="_blank"&gt;IATE:3545022&lt;/a&gt; ).</t>
        </is>
      </c>
      <c r="R94" s="2" t="inlineStr">
        <is>
          <t>Eigenmittelverordnung|
CRR</t>
        </is>
      </c>
      <c r="S94" s="2" t="inlineStr">
        <is>
          <t>3|
3</t>
        </is>
      </c>
      <c r="T94" s="2" t="inlineStr">
        <is>
          <t xml:space="preserve">|
</t>
        </is>
      </c>
      <c r="U94" t="inlineStr">
        <is>
          <t>die EU-Verordnung 575/2013, die die Eigenmittelanforderungen zur Unterlegung von Risiken, die Vorschriften zur Begrenzung von Großkrediten, die Liquiditätsanforderungen sowie die Berichts- und Offenlegungspflichten für nach der Richtlinie 2013/36/EU &lt;a href="/entry/result/3548170/all" id="ENTRY_TO_ENTRY_CONVERTER" target="_blank"&gt;IATE:3548170&lt;/a&gt; beaufsichtigte Kreditinstitute und Wertpapierfirmen festlegt</t>
        </is>
      </c>
      <c r="V94" s="2" t="inlineStr">
        <is>
          <t>κανονισμός για τις κεφαλαιακές απαιτήσεις|
ΚΚΑ</t>
        </is>
      </c>
      <c r="W94" s="2" t="inlineStr">
        <is>
          <t>3|
3</t>
        </is>
      </c>
      <c r="X94" s="2" t="inlineStr">
        <is>
          <t xml:space="preserve">|
</t>
        </is>
      </c>
      <c r="Y94" t="inlineStr">
        <is>
          <t/>
        </is>
      </c>
      <c r="Z94" s="2" t="inlineStr">
        <is>
          <t>Capital Requirements Regulation|
CRD IV regulation|
CRR</t>
        </is>
      </c>
      <c r="AA94" s="2" t="inlineStr">
        <is>
          <t>3|
1|
3</t>
        </is>
      </c>
      <c r="AB94" s="2" t="inlineStr">
        <is>
          <t xml:space="preserve">|
|
</t>
        </is>
      </c>
      <c r="AC94" t="inlineStr">
        <is>
          <t>EU regulation which is one of the two legislative acts (the other being a directive [ &lt;a href="/entry/result/3548170/all" id="ENTRY_TO_ENTRY_CONVERTER" target="_blank"&gt;IATE:3548170&lt;/a&gt; ]) that compose the CRD IV package [ &lt;a href="/entry/result/3545022/all" id="ENTRY_TO_ENTRY_CONVERTER" target="_blank"&gt;IATE:3545022&lt;/a&gt; ]</t>
        </is>
      </c>
      <c r="AD94" s="2" t="inlineStr">
        <is>
          <t>Reglamento (UE) n.º 575/2013 del Parlamento Europeo y del Consejo sobre los requisitos prudenciales de las entidades de crédito y las empresas de inversión|
Reglamento sobre Requisitos de Capital|
RRC</t>
        </is>
      </c>
      <c r="AE94" s="2" t="inlineStr">
        <is>
          <t>3|
3|
3</t>
        </is>
      </c>
      <c r="AF94" s="2" t="inlineStr">
        <is>
          <t xml:space="preserve">|
|
</t>
        </is>
      </c>
      <c r="AG94" t="inlineStr">
        <is>
          <t>Reglamento adoptado en 2013 que establece, en lo que se refiere a las entidades de crédito y las empresas de inversión, los requisitos prudenciales aplicables exclusivamente al funcionamiento de los mercados de servicios bancarios y financieros y destinados a garantizar la estabilidad financiera de los operadores en esos mercados y la protección de los inversores y los depositantes&lt;div&gt;&lt;div&gt;Constituye, junto con la &lt;a href="https://iate.europa.eu/entry/result/3548170/es" target="_blank"&gt;Directiva 2013/36/UE&lt;/a&gt;, el nuevo marco jurídico (denominado &lt;a href="https://iate.europa.eu/entry/result/3545022/es" target="_blank"&gt;paquete DRC IV/RRC&lt;/a&gt;) que regula el acceso a la actividad de las entidades de crédito y las empresas de inversión, el marco de supervisión de estas y las disposiciones prudenciales aplicables, incorporando los requisitos del &lt;a href="https://iate.europa.eu/entry/result/3527960/es" target="_blank"&gt;Acuerdo de Basilea III&lt;/a&gt;. &lt;/div&gt;&lt;/div&gt;</t>
        </is>
      </c>
      <c r="AH94" s="2" t="inlineStr">
        <is>
          <t>kapitalinõuete määrus</t>
        </is>
      </c>
      <c r="AI94" s="2" t="inlineStr">
        <is>
          <t>3</t>
        </is>
      </c>
      <c r="AJ94" s="2" t="inlineStr">
        <is>
          <t/>
        </is>
      </c>
      <c r="AK94" t="inlineStr">
        <is>
          <t>määrus (EL) nr 575/2013, mis on üks kahest õigusaktist, mis kuulub &lt;i&gt;kapitalinõuete direktiivi IV paketti (CRD IV)&lt;/i&gt; &lt;a href="/entry/result/3545022/all" id="ENTRY_TO_ENTRY_CONVERTER" target="_blank"&gt;IATE:3545022&lt;/a&gt;; teine õigusakt on &lt;i&gt;kapitalinõuete direktiiv&lt;/i&gt; &lt;a href="/entry/result/3548170/all" id="ENTRY_TO_ENTRY_CONVERTER" target="_blank"&gt;IATE:3548170&lt;/a&gt;</t>
        </is>
      </c>
      <c r="AL94" s="2" t="inlineStr">
        <is>
          <t>vakavaraisuusasetus|
CRR</t>
        </is>
      </c>
      <c r="AM94" s="2" t="inlineStr">
        <is>
          <t>3|
3</t>
        </is>
      </c>
      <c r="AN94" s="2" t="inlineStr">
        <is>
          <t xml:space="preserve">|
</t>
        </is>
      </c>
      <c r="AO94" t="inlineStr">
        <is>
          <t>EU:n asetus, joka on toinen CRD IV-paketin, &lt;a href="/entry/result/3548170/all" id="ENTRY_TO_ENTRY_CONVERTER" target="_blank"&gt;IATE:3548170&lt;/a&gt; (vakavaraisuusvaatimuspaketin) säädöksistä.</t>
        </is>
      </c>
      <c r="AP94" s="2" t="inlineStr">
        <is>
          <t>règlement sur les exigences de fonds propres|
CRR</t>
        </is>
      </c>
      <c r="AQ94" s="2" t="inlineStr">
        <is>
          <t>3|
3</t>
        </is>
      </c>
      <c r="AR94" s="2" t="inlineStr">
        <is>
          <t xml:space="preserve">|
</t>
        </is>
      </c>
      <c r="AS94" t="inlineStr">
        <is>
          <t>règlement faisant partie, avec la &lt;a href="https://iate.europa.eu/entry/result/3548170/fr" target="_blank"&gt;directive sur les exigences de fonds propres&lt;/a&gt;, du &lt;a href="https://iate.europa.eu/entry/result/3545022/fr" target="_blank"&gt;paquet CRD IV&lt;/a&gt; qui modifie le cadre réglementaire de l'UE concernant les fonds propres que doivent détenir les établissements de crédits et les sociétés d'investissements.</t>
        </is>
      </c>
      <c r="AT94" s="2" t="inlineStr">
        <is>
          <t>an Rialachán maidir le Ceanglais Chaipitil|
CRR</t>
        </is>
      </c>
      <c r="AU94" s="2" t="inlineStr">
        <is>
          <t>3|
3</t>
        </is>
      </c>
      <c r="AV94" s="2" t="inlineStr">
        <is>
          <t xml:space="preserve">|
</t>
        </is>
      </c>
      <c r="AW94" t="inlineStr">
        <is>
          <t/>
        </is>
      </c>
      <c r="AX94" s="2" t="inlineStr">
        <is>
          <t>Uredba o kapitalnim zahtjevima|
CRR</t>
        </is>
      </c>
      <c r="AY94" s="2" t="inlineStr">
        <is>
          <t>3|
3</t>
        </is>
      </c>
      <c r="AZ94" s="2" t="inlineStr">
        <is>
          <t xml:space="preserve">|
</t>
        </is>
      </c>
      <c r="BA94" t="inlineStr">
        <is>
          <t>jedan od dva zakonodavna akta koji čine paket CRD IV</t>
        </is>
      </c>
      <c r="BB94" s="2" t="inlineStr">
        <is>
          <t>tőkekövetelmény-rendelet|
a tőkekövetelményekről szóló rendelet|
CRR</t>
        </is>
      </c>
      <c r="BC94" s="2" t="inlineStr">
        <is>
          <t>4|
4|
3</t>
        </is>
      </c>
      <c r="BD94" s="2" t="inlineStr">
        <is>
          <t xml:space="preserve">|
|
</t>
        </is>
      </c>
      <c r="BE94" t="inlineStr">
        <is>
          <t>2013.6.28-án hatályba lépett, a hitelintézetek és a befektetési vállalkozások prudenciális szabályozásáról szóló rendeletjavaslat, a tőkekövetelményi jogszabálycsomag [ &lt;a href="/entry/result/3545022/all" id="ENTRY_TO_ENTRY_CONVERTER" target="_blank"&gt;IATE:3545022&lt;/a&gt; ] egyik eleme.</t>
        </is>
      </c>
      <c r="BF94" s="2" t="inlineStr">
        <is>
          <t>regolamento sui requisiti patrimoniali|
CRR</t>
        </is>
      </c>
      <c r="BG94" s="2" t="inlineStr">
        <is>
          <t>3|
3</t>
        </is>
      </c>
      <c r="BH94" s="2" t="inlineStr">
        <is>
          <t xml:space="preserve">|
</t>
        </is>
      </c>
      <c r="BI94" t="inlineStr">
        <is>
          <t>regolamento UE che, insieme alla direttiva sui requisiti patrimoniali [ &lt;a href="/entry/result/3548170/all" id="ENTRY_TO_ENTRY_CONVERTER" target="_blank"&gt;IATE:3548170&lt;/a&gt; ] costituisce il pacchetto CRD4 [ &lt;a href="/entry/result/3545022/all" id="ENTRY_TO_ENTRY_CONVERTER" target="_blank"&gt;IATE:3545022&lt;/a&gt; ]</t>
        </is>
      </c>
      <c r="BJ94" s="2" t="inlineStr">
        <is>
          <t>Kapitalo reikalavimų reglamentas|
KRR</t>
        </is>
      </c>
      <c r="BK94" s="2" t="inlineStr">
        <is>
          <t>3|
3</t>
        </is>
      </c>
      <c r="BL94" s="2" t="inlineStr">
        <is>
          <t xml:space="preserve">|
</t>
        </is>
      </c>
      <c r="BM94" t="inlineStr">
        <is>
          <t>ES reglamentas, kuris yra vienas iš dviejų teisėkūros procedūra priimamų aktų (kitas - direktyva (&lt;a href="/entry/result/3548170/all" id="ENTRY_TO_ENTRY_CONVERTER" target="_blank"&gt;IATE:3548170&lt;/a&gt; ), įtrauktų į KRD IV dokumentų rinkinį (&lt;a href="/entry/result/3545022/all" id="ENTRY_TO_ENTRY_CONVERTER" target="_blank"&gt;IATE:3545022&lt;/a&gt; ), kuriais pakeistos kredito įstaigų ir investicinių įmonių kapitalo poreikį reglamentuojančios taisyklės</t>
        </is>
      </c>
      <c r="BN94" s="2" t="inlineStr">
        <is>
          <t>Kapitāla prasību regula|
&lt;i&gt;CRR&lt;/i&gt;|
Eiropas Parlamenta un Padomes Regula (ES) Nr. 575/2013 par prudenciālajām prasībām attiecībā uz kredītiestādēm un ieguldījumu brokeru sabiedrībām, un ar ko groza Regulu (ES) Nr. 648/2012|
KPR</t>
        </is>
      </c>
      <c r="BO94" s="2" t="inlineStr">
        <is>
          <t>3|
2|
4|
3</t>
        </is>
      </c>
      <c r="BP94" s="2" t="inlineStr">
        <is>
          <t xml:space="preserve">|
|
|
</t>
        </is>
      </c>
      <c r="BQ94" t="inlineStr">
        <is>
          <t>ES regula, viens no diviem leģislatīviem aktiem (otrs ir Kapitāla prasību direktīva [ &lt;a href="/entry/result/2247138/all" id="ENTRY_TO_ENTRY_CONVERTER" target="_blank"&gt;IATE:2247138&lt;/a&gt; ]), kas veido &lt;i&gt;CRD IV&lt;/i&gt; [ &lt;a href="/entry/result/3545022/all" id="ENTRY_TO_ENTRY_CONVERTER" target="_blank"&gt;IATE:3545022&lt;/a&gt; ]</t>
        </is>
      </c>
      <c r="BR94" s="2" t="inlineStr">
        <is>
          <t>Regolament dwar ir-Rekwiżiti ta' Kapital|
CRR</t>
        </is>
      </c>
      <c r="BS94" s="2" t="inlineStr">
        <is>
          <t>3|
3</t>
        </is>
      </c>
      <c r="BT94" s="2" t="inlineStr">
        <is>
          <t xml:space="preserve">|
</t>
        </is>
      </c>
      <c r="BU94" t="inlineStr">
        <is>
          <t>regolament tal-UE li hu waħda miż-żewġ proposti leġislattivi (l-oħra hi d-Direttiva dwar ir-Rekwiżiti ta' Kapital [ &lt;a href="/entry/result/3548170/all" id="ENTRY_TO_ENTRY_CONVERTER" target="_blank"&gt;IATE:3548170&lt;/a&gt; ]) li jifformaw il-pakkett CRD IV [ &lt;a href="/entry/result/3545022/all" id="ENTRY_TO_ENTRY_CONVERTER" target="_blank"&gt;IATE:3545022&lt;/a&gt; ]</t>
        </is>
      </c>
      <c r="BV94" s="2" t="inlineStr">
        <is>
          <t>verordening kapitaalvereisten|
VKV|
CRR</t>
        </is>
      </c>
      <c r="BW94" s="2" t="inlineStr">
        <is>
          <t>3|
3|
2</t>
        </is>
      </c>
      <c r="BX94" s="2" t="inlineStr">
        <is>
          <t xml:space="preserve">|
|
</t>
        </is>
      </c>
      <c r="BY94" t="inlineStr">
        <is>
          <t>Verordening die samen met de richtlijn kapitaalvereisten (&lt;a href="/entry/result/3548170/all" id="ENTRY_TO_ENTRY_CONVERTER" target="_blank"&gt;IATE:3548170&lt;/a&gt; ) het CRD IV-pakket (&lt;a href="/entry/result/3545022/all" id="ENTRY_TO_ENTRY_CONVERTER" target="_blank"&gt;IATE:3545022&lt;/a&gt; ) vormt, waarmee het regelgevingskader inzake kapitaalvereisten voor kredietinstellingen en beleggingsondernemingen (&lt;a href="/entry/result/2247138/all" id="ENTRY_TO_ENTRY_CONVERTER" target="_blank"&gt;IATE:2247138&lt;/a&gt; ) is gewijzigd.</t>
        </is>
      </c>
      <c r="BZ94" s="2" t="inlineStr">
        <is>
          <t>rozporządzenie w sprawie wymogów kapitałowych|
CRR</t>
        </is>
      </c>
      <c r="CA94" s="2" t="inlineStr">
        <is>
          <t>3|
3</t>
        </is>
      </c>
      <c r="CB94" s="2" t="inlineStr">
        <is>
          <t xml:space="preserve">|
</t>
        </is>
      </c>
      <c r="CC94" t="inlineStr">
        <is>
          <t>jeden z wniosków będących częścią pakietu CRD IV/CRR [ &lt;a href="/entry/result/3545022/all" id="ENTRY_TO_ENTRY_CONVERTER" target="_blank"&gt;IATE:3545022&lt;/a&gt; ]; przepisy te mają regulować adekwatność kapitałową instytucji kredytowych i firm inwestycyjnych oraz zastąpią obecnie obowiązujące dyrektywy 2006/48/WE (CRD) i 2006/49/WE (CAD) [ &lt;a href="/entry/result/2247138/all" id="ENTRY_TO_ENTRY_CONVERTER" target="_blank"&gt;IATE:2247138&lt;/a&gt; ]</t>
        </is>
      </c>
      <c r="CD94" s="2" t="inlineStr">
        <is>
          <t>Regulamento Requisitos de Fundos Próprios|
RRFP|
Regulamento (UE) n.º 575/2013 do Parlamento Europeu e do Conselho relativo aos requisitos prudenciais das instituições de crédito e que altera o Regulamento (UE) n.º 648/2012</t>
        </is>
      </c>
      <c r="CE94" s="2" t="inlineStr">
        <is>
          <t>3|
3|
3</t>
        </is>
      </c>
      <c r="CF94" s="2" t="inlineStr">
        <is>
          <t xml:space="preserve">|
|
</t>
        </is>
      </c>
      <c r="CG94" t="inlineStr">
        <is>
          <t>Regulamento que reforça os requisitos prudenciais dos bancos da UE, exigindo-lhes que mantenham fundos próprios, passivos para a absorção de perdas e ativos líquidos suficientes para garantirem a sua solidez financeira e que divulguem publicamente a forma como dão cumprimento a esses requisitos.</t>
        </is>
      </c>
      <c r="CH94" s="2" t="inlineStr">
        <is>
          <t>Regulamentul privind cerințele de capital|
CRR</t>
        </is>
      </c>
      <c r="CI94" s="2" t="inlineStr">
        <is>
          <t>3|
3</t>
        </is>
      </c>
      <c r="CJ94" s="2" t="inlineStr">
        <is>
          <t xml:space="preserve">|
</t>
        </is>
      </c>
      <c r="CK94" t="inlineStr">
        <is>
          <t>regulament al UE care face parte din pachetul CRD IV [&lt;a href="/entry/result/3545022/all" id="ENTRY_TO_ENTRY_CONVERTER" target="_blank"&gt;IATE:3545022&lt;/a&gt; ], alături de Directiva privind cerințele de capital [&lt;a href="/entry/result/3548170/all" id="ENTRY_TO_ENTRY_CONVERTER" target="_blank"&gt;IATE:3548170&lt;/a&gt; ]</t>
        </is>
      </c>
      <c r="CL94" s="2" t="inlineStr">
        <is>
          <t>nariadenie o kapitálových požiadavkách|
CRR</t>
        </is>
      </c>
      <c r="CM94" s="2" t="inlineStr">
        <is>
          <t>3|
3</t>
        </is>
      </c>
      <c r="CN94" s="2" t="inlineStr">
        <is>
          <t xml:space="preserve">|
</t>
        </is>
      </c>
      <c r="CO94" t="inlineStr">
        <is>
          <t>nariadenie EÚ, ktoré spolu so smernicou o kapitálových požiadavkách tvorí balík CRD IV</t>
        </is>
      </c>
      <c r="CP94" s="2" t="inlineStr">
        <is>
          <t>uredba o kapitalskih zahtevah|
CRR</t>
        </is>
      </c>
      <c r="CQ94" s="2" t="inlineStr">
        <is>
          <t>3|
3</t>
        </is>
      </c>
      <c r="CR94" s="2" t="inlineStr">
        <is>
          <t xml:space="preserve">|
</t>
        </is>
      </c>
      <c r="CS94" t="inlineStr">
        <is>
          <t/>
        </is>
      </c>
      <c r="CT94" s="2" t="inlineStr">
        <is>
          <t>kapitalkravsförordningen</t>
        </is>
      </c>
      <c r="CU94" s="2" t="inlineStr">
        <is>
          <t>2</t>
        </is>
      </c>
      <c r="CV94" s="2" t="inlineStr">
        <is>
          <t/>
        </is>
      </c>
      <c r="CW94" t="inlineStr">
        <is>
          <t>Europaparlamentets och rådets förordning (EU) nr 575/2013 om tillsynskrav för kreditinstitut och värdepappersföretag, &lt;a href="http://eur-lex.europa.eu/legal-content/SV/TXT/?uri=CELEX:32013R0575" target="_blank"&gt;CELEX:32013R0575/SV&lt;/a&gt;</t>
        </is>
      </c>
    </row>
    <row r="95">
      <c r="A95" s="1" t="str">
        <f>HYPERLINK("https://iate.europa.eu/entry/result/3547771/all", "3547771")</f>
        <v>3547771</v>
      </c>
      <c r="B95" t="inlineStr">
        <is>
          <t>FINANCE</t>
        </is>
      </c>
      <c r="C95" t="inlineStr">
        <is>
          <t>FINANCE|financial institutions and credit</t>
        </is>
      </c>
      <c r="D95" t="inlineStr">
        <is>
          <t>yes</t>
        </is>
      </c>
      <c r="E95" t="inlineStr">
        <is>
          <t/>
        </is>
      </c>
      <c r="F95" s="2" t="inlineStr">
        <is>
          <t>инструмент за обособяване на активи</t>
        </is>
      </c>
      <c r="G95" s="2" t="inlineStr">
        <is>
          <t>3</t>
        </is>
      </c>
      <c r="H95" s="2" t="inlineStr">
        <is>
          <t/>
        </is>
      </c>
      <c r="I95" t="inlineStr">
        <is>
          <t>вид 
&lt;i&gt;инструмент за преструктуриране&lt;/i&gt; [ &lt;a href="/entry/result/3511285/all" id="ENTRY_TO_ENTRY_CONVERTER" target="_blank"&gt;IATE:3511285&lt;/a&gt; ]: механизъм, чрез който даден 
&lt;i&gt;орган за преструктуриране&lt;/i&gt; [ &lt;a href="/entry/result/3527925/all" id="ENTRY_TO_ENTRY_CONVERTER" target="_blank"&gt;IATE:3527925&lt;/a&gt; ] прехвърля активи, права или задължения на институция в режим на 
&lt;i&gt;преструктуриране&lt;/i&gt; [ &lt;a href="/entry/result/3510811/all" id="ENTRY_TO_ENTRY_CONVERTER" target="_blank"&gt;IATE:3510811&lt;/a&gt; ] към 
&lt;i&gt;дружество за управление на активи&lt;/i&gt; [ &lt;a href="/entry/result/156911/all" id="ENTRY_TO_ENTRY_CONVERTER" target="_blank"&gt;IATE:156911&lt;/a&gt; ]</t>
        </is>
      </c>
      <c r="J95" s="2" t="inlineStr">
        <is>
          <t>nástroj oddělení aktiv</t>
        </is>
      </c>
      <c r="K95" s="2" t="inlineStr">
        <is>
          <t>3</t>
        </is>
      </c>
      <c r="L95" s="2" t="inlineStr">
        <is>
          <t/>
        </is>
      </c>
      <c r="M95" t="inlineStr">
        <is>
          <t>převod aktiv, práv nebo závazků instituce v režimu řešení krize ( &lt;a href="/entry/result/3510811/all" id="ENTRY_TO_ENTRY_CONVERTER" target="_blank"&gt;IATE:3510811&lt;/a&gt; ) nebo překlenovací instituce ( &lt;a href="/entry/result/323191/all" id="ENTRY_TO_ENTRY_CONVERTER" target="_blank"&gt;IATE:323191&lt;/a&gt; ) na jednu nebo více společností pro správu aktiv ( &lt;a href="/entry/result/3511462/all" id="ENTRY_TO_ENTRY_CONVERTER" target="_blank"&gt;IATE:3511462&lt;/a&gt; )</t>
        </is>
      </c>
      <c r="N95" s="2" t="inlineStr">
        <is>
          <t>værktøj til adskillelse af aktiver</t>
        </is>
      </c>
      <c r="O95" s="2" t="inlineStr">
        <is>
          <t>3</t>
        </is>
      </c>
      <c r="P95" s="2" t="inlineStr">
        <is>
          <t/>
        </is>
      </c>
      <c r="Q95" t="inlineStr">
        <is>
          <t>mekanisme til en afviklingsmyndigheds overførsel til et porteføljeadministrationsselskab af aktiver, rettigheder eller passiver i et institut under afvikling</t>
        </is>
      </c>
      <c r="R95" s="2" t="inlineStr">
        <is>
          <t>Instrument der Ausgliederung von Vermögenswerten</t>
        </is>
      </c>
      <c r="S95" s="2" t="inlineStr">
        <is>
          <t>3</t>
        </is>
      </c>
      <c r="T95" s="2" t="inlineStr">
        <is>
          <t/>
        </is>
      </c>
      <c r="U95" t="inlineStr">
        <is>
          <t>Abwicklungsinstrument &lt;a href="/entry/result/3511285/all" id="ENTRY_TO_ENTRY_CONVERTER" target="_blank"&gt;IATE:3511285&lt;/a&gt; , mit dem Abwicklungsbehörden &lt;a href="/entry/result/3527925/all" id="ENTRY_TO_ENTRY_CONVERTER" target="_blank"&gt;IATE:3527925&lt;/a&gt; Vermögenswerte, Rechte oder Verbindlichkeiten eines in Abwicklung befindlichen Kreditinstituts auf eine gesonderte Zweckgesellschaft &lt;a href="/entry/result/156911/all" id="ENTRY_TO_ENTRY_CONVERTER" target="_blank"&gt;IATE:156911&lt;/a&gt; übertragen können</t>
        </is>
      </c>
      <c r="V95" s="2" t="inlineStr">
        <is>
          <t>εργαλείο διαχωρισμού περιουσιακών στοιχείων</t>
        </is>
      </c>
      <c r="W95" s="2" t="inlineStr">
        <is>
          <t>3</t>
        </is>
      </c>
      <c r="X95" s="2" t="inlineStr">
        <is>
          <t/>
        </is>
      </c>
      <c r="Y95" t="inlineStr">
        <is>
          <t>μηχανισμός για την πραγματοποίηση μεταβίβασης, από μια αρχή εξυγίανσης, περιουσιακών στοιχείων, δικαιωμάτων ή υποχρεώσεων ενός ιδρύματος που τελεί υπό διαδικασία εξυγίανσης σε έναν φορέα διαχείρισης περιουσιακών στοιχείων</t>
        </is>
      </c>
      <c r="Z95" s="2" t="inlineStr">
        <is>
          <t>asset separation tool</t>
        </is>
      </c>
      <c r="AA95" s="2" t="inlineStr">
        <is>
          <t>3</t>
        </is>
      </c>
      <c r="AB95" s="2" t="inlineStr">
        <is>
          <t/>
        </is>
      </c>
      <c r="AC95" t="inlineStr">
        <is>
          <t>resolution tool
&lt;sup&gt;1&lt;/sup&gt; which allows a resolution authority
&lt;sup&gt;2&lt;/sup&gt; to transfer assets, rights or liabilities of an institution under resolution to a separate vehicle
&lt;sup&gt;3&lt;/sup&gt;
&lt;p&gt;&lt;sup&gt;1&lt;/sup&gt; resolution tool [ &lt;a href="/entry/result/3511285/all" id="ENTRY_TO_ENTRY_CONVERTER" target="_blank"&gt;IATE:3511285&lt;/a&gt; ]&lt;br&gt;&lt;sup&gt;2&lt;/sup&gt; resolution authority [ &lt;a href="/entry/result/3527925/all" id="ENTRY_TO_ENTRY_CONVERTER" target="_blank"&gt;IATE:3527925&lt;/a&gt; ]&lt;br&gt;&lt;sup&gt;3&lt;/sup&gt; asset management vehicle [ &lt;a href="/entry/result/156911/all" id="ENTRY_TO_ENTRY_CONVERTER" target="_blank"&gt;IATE:156911&lt;/a&gt; ]&lt;/p&gt;</t>
        </is>
      </c>
      <c r="AD95" s="2" t="inlineStr">
        <is>
          <t>instrumento de segregación de activos</t>
        </is>
      </c>
      <c r="AE95" s="2" t="inlineStr">
        <is>
          <t>3</t>
        </is>
      </c>
      <c r="AF95" s="2" t="inlineStr">
        <is>
          <t/>
        </is>
      </c>
      <c r="AG95" t="inlineStr">
        <is>
          <t>&lt;a href="https://iate.europa.eu/entry/result/3511285/es" target="_blank"&gt;Instrumento de resolución &lt;/a&gt;que permite a las &lt;a href="https://iate.europa.eu/entry/result/3527925/es" target="_blank"&gt;autoridades de resolución&lt;/a&gt; transmitir activos, derechos o pasivos de una &lt;a href="https://iate.europa.eu/entry/result/3555702/es" target="_blank"&gt;entidad objeto de resolución&lt;/a&gt; o una &lt;a href="https://iate.europa.eu/entry/result/323191/es" target="_blank"&gt;entidad puente&lt;/a&gt; a una o varias &lt;a href="https://iate.europa.eu/entry/result/156911/es" target="_blank"&gt;entidades de gestión de activos&lt;/a&gt;&lt;small&gt;.&lt;/small&gt;</t>
        </is>
      </c>
      <c r="AH95" s="2" t="inlineStr">
        <is>
          <t>vara eraldamise vahend</t>
        </is>
      </c>
      <c r="AI95" s="2" t="inlineStr">
        <is>
          <t>3</t>
        </is>
      </c>
      <c r="AJ95" s="2" t="inlineStr">
        <is>
          <t/>
        </is>
      </c>
      <c r="AK95" t="inlineStr">
        <is>
          <t>moodus, mida kriisilahendusasutus [ &lt;a href="/entry/result/3527925/all" id="ENTRY_TO_ENTRY_CONVERTER" target="_blank"&gt;IATE:3527925&lt;/a&gt; ] kasutab allahindamise ja konverteerimise õiguse kasutamiseks kriisilahendusmenetluses oleva krediidiasutuse või investeerimisühingu kohustuste suhtes vastavalt artiklile 43</t>
        </is>
      </c>
      <c r="AL95" s="2" t="inlineStr">
        <is>
          <t>varojen erottelu</t>
        </is>
      </c>
      <c r="AM95" s="2" t="inlineStr">
        <is>
          <t>3</t>
        </is>
      </c>
      <c r="AN95" s="2" t="inlineStr">
        <is>
          <t/>
        </is>
      </c>
      <c r="AO95" t="inlineStr">
        <is>
          <t>Menettely, jossa kriisinratkaisuviranomainen voi suorittaa kriisinratkaisun kohteena olevan laitoksen varojen, oikeuksien tai velkojen siirron erilliselle varainhoitoyhtiölle.</t>
        </is>
      </c>
      <c r="AP95" s="2" t="inlineStr">
        <is>
          <t>instrument de séparation des actifs</t>
        </is>
      </c>
      <c r="AQ95" s="2" t="inlineStr">
        <is>
          <t>3</t>
        </is>
      </c>
      <c r="AR95" s="2" t="inlineStr">
        <is>
          <t/>
        </is>
      </c>
      <c r="AS95" t="inlineStr">
        <is>
          <t>mécanisme permettant le transfert à une structure de gestion des actifs, par une autorité de résolution, des actifs, des droits ou des engagements d’un établissement soumis à une procédure de résolution, conformément à l’article 42</t>
        </is>
      </c>
      <c r="AT95" s="2" t="inlineStr">
        <is>
          <t>uirlis deighilte sócmhainní</t>
        </is>
      </c>
      <c r="AU95" s="2" t="inlineStr">
        <is>
          <t>3</t>
        </is>
      </c>
      <c r="AV95" s="2" t="inlineStr">
        <is>
          <t/>
        </is>
      </c>
      <c r="AW95" t="inlineStr">
        <is>
          <t>sásra chun aistriú a dhéanamh ar shócmhainní, ar chearta nó ar dhliteanais institiúide faoi réiteach chuig gléas bainistíochta sócmhainní i gcomhréir le hAirteagal 26</t>
        </is>
      </c>
      <c r="AX95" s="2" t="inlineStr">
        <is>
          <t>instrument odvajanja imovine</t>
        </is>
      </c>
      <c r="AY95" s="2" t="inlineStr">
        <is>
          <t>3</t>
        </is>
      </c>
      <c r="AZ95" s="2" t="inlineStr">
        <is>
          <t/>
        </is>
      </c>
      <c r="BA95" t="inlineStr">
        <is>
          <t>sanacijski instrument kojim se sanacijskim tijelima omogućava prijenos imovine, prava ili obveze institucije u sanaciji na odvojeni subjekt za upravljanje</t>
        </is>
      </c>
      <c r="BB95" s="2" t="inlineStr">
        <is>
          <t>eszközelkülönítés|
eszközelkülönítési eszköz</t>
        </is>
      </c>
      <c r="BC95" s="2" t="inlineStr">
        <is>
          <t>4|
3</t>
        </is>
      </c>
      <c r="BD95" s="2" t="inlineStr">
        <is>
          <t>preferred|
admitted</t>
        </is>
      </c>
      <c r="BE95" t="inlineStr">
        <is>
          <t>A szanálási eszközök [ &lt;a href="/entry/result/3511285/all" id="ENTRY_TO_ENTRY_CONVERTER" target="_blank"&gt;IATE:3511285&lt;/a&gt; ] egyike, amely lehetővé teszi, hogy a szanálási hatóságok [ &lt;a href="/entry/result/3527925/all" id="ENTRY_TO_ENTRY_CONVERTER" target="_blank"&gt;IATE:3527925&lt;/a&gt; ] egy szanálás alatt álló intézmény eszközeit, jogait és kötelezettségeit vagyonkezelő szervezethez helyezzék át.</t>
        </is>
      </c>
      <c r="BF95" s="2" t="inlineStr">
        <is>
          <t>strumento di separazione delle attività</t>
        </is>
      </c>
      <c r="BG95" s="2" t="inlineStr">
        <is>
          <t>3</t>
        </is>
      </c>
      <c r="BH95" s="2" t="inlineStr">
        <is>
          <t/>
        </is>
      </c>
      <c r="BI95" t="inlineStr">
        <is>
          <t>uno degli strumenti di risoluzione delle crisi bancarie:, che consente alle autorità preposte alla risoluzione di trasferire attività compromesse o problematiche a un veicolo di gestione dove tali attività verranno gestite e le loro problematicità risolte nel tempo (le attività dovrebbero essere trasferite al valore di mercato o al valore economico a lungo termine in modo che le perdite siano rilevate al momento del trasferimento; inoltre, al fine di ridurre al minimo le distorsioni della concorrenza e il rischio di azzardo morale, questo strumento dovrebbe essere utilizzato solo congiuntamente a un altro strumento di risoluzione)</t>
        </is>
      </c>
      <c r="BJ95" s="2" t="inlineStr">
        <is>
          <t>turto atskyrimo priemonė</t>
        </is>
      </c>
      <c r="BK95" s="2" t="inlineStr">
        <is>
          <t>3</t>
        </is>
      </c>
      <c r="BL95" s="2" t="inlineStr">
        <is>
          <t/>
        </is>
      </c>
      <c r="BM95" t="inlineStr">
        <is>
          <t>mechanizmas, reikalingas, kad pertvarkymo institucija atliktų pertvarkomos įstaigos turto, teisių ar įsipareigojimų perdavimą turto valdymo įmonei</t>
        </is>
      </c>
      <c r="BN95" s="2" t="inlineStr">
        <is>
          <t>aktīvu nodalīšanas instruments</t>
        </is>
      </c>
      <c r="BO95" s="2" t="inlineStr">
        <is>
          <t>3</t>
        </is>
      </c>
      <c r="BP95" s="2" t="inlineStr">
        <is>
          <t/>
        </is>
      </c>
      <c r="BQ95" t="inlineStr">
        <is>
          <t>noregulējuma instruments [ &lt;a href="/entry/result/3511285/all" id="ENTRY_TO_ENTRY_CONVERTER" target="_blank"&gt;IATE:3511285&lt;/a&gt; ], ar kura palīdzību noregulējuma iestāde [ &lt;a href="/entry/result/3527925/all" id="ENTRY_TO_ENTRY_CONVERTER" target="_blank"&gt;IATE:3527925&lt;/a&gt; ] noregulējamās iestādes aktīvus, tiesības vai saistības pārved aktīvu pārvaldības struktūrai [ &lt;a href="/entry/result/156911/all" id="ENTRY_TO_ENTRY_CONVERTER" target="_blank"&gt;IATE:156911&lt;/a&gt; ]</t>
        </is>
      </c>
      <c r="BR95" s="2" t="inlineStr">
        <is>
          <t>għodda tas-separazzjoni tal-assi</t>
        </is>
      </c>
      <c r="BS95" s="2" t="inlineStr">
        <is>
          <t>3</t>
        </is>
      </c>
      <c r="BT95" s="2" t="inlineStr">
        <is>
          <t/>
        </is>
      </c>
      <c r="BU95" t="inlineStr">
        <is>
          <t>għodda ta' riżoluzzjoni [ &lt;a href="/entry/result/3511285/all" id="ENTRY_TO_ENTRY_CONVERTER" target="_blank"&gt;IATE:3511285&lt;/a&gt; ] li tippermetti lill-awtoritajiet jittrasferixxu assi, drittijiet jew responsabbiltajiet ta’ istituzzjoni taħt riżoluzzjoni lil vettura separata. Din l-għodda għandha tintuża biss flimkien ma’ għodod oħra sabiex jiġi evitat vantaġġ kompetittiv mhux mistħoqq għall-istituzzjoni li qed tfalli</t>
        </is>
      </c>
      <c r="BV95" s="2" t="inlineStr">
        <is>
          <t>instrument van afsplitsing van activa</t>
        </is>
      </c>
      <c r="BW95" s="2" t="inlineStr">
        <is>
          <t>3</t>
        </is>
      </c>
      <c r="BX95" s="2" t="inlineStr">
        <is>
          <t/>
        </is>
      </c>
      <c r="BY95" t="inlineStr">
        <is>
          <t>mechanisme voor het verrichten van een overdracht door een afwikkelingsautoriteit van activa, rechten of passiva van een instelling in afwikkeling aan een vehikel voor activabeheer</t>
        </is>
      </c>
      <c r="BZ95" s="2" t="inlineStr">
        <is>
          <t>instrument wydzielenia aktywów</t>
        </is>
      </c>
      <c r="CA95" s="2" t="inlineStr">
        <is>
          <t>3</t>
        </is>
      </c>
      <c r="CB95" s="2" t="inlineStr">
        <is>
          <t/>
        </is>
      </c>
      <c r="CC95" t="inlineStr">
        <is>
          <t>mechanizm służący do przenoszenia przez organ ds. restrukturyzacji i uporządkowanej likwidacji &lt;a href="/entry/result/3527925/all" id="ENTRY_TO_ENTRY_CONVERTER" target="_blank"&gt;IATE:3527925&lt;/a&gt; [...] aktywów, praw lub zobowiązań instytucji objętej restrukturyzacją i uporządkowaną likwidacją do podmiotu zarządzającego aktywami</t>
        </is>
      </c>
      <c r="CD95" s="2" t="inlineStr">
        <is>
          <t>instrumento de segregação de ativos</t>
        </is>
      </c>
      <c r="CE95" s="2" t="inlineStr">
        <is>
          <t>3</t>
        </is>
      </c>
      <c r="CF95" s="2" t="inlineStr">
        <is>
          <t/>
        </is>
      </c>
      <c r="CG95" t="inlineStr">
        <is>
          <t>&lt;i&gt;&lt;b&gt;Instrumento de resolução&lt;/b&gt;&lt;/i&gt; [ &lt;a href="/entry/result/3511285/all" id="ENTRY_TO_ENTRY_CONVERTER" target="_blank"&gt;IATE:3511285&lt;/a&gt; ] que permite a uma 
&lt;i&gt;&lt;b&gt;autoridade de resolução&lt;/b&gt;&lt;/i&gt; [ &lt;a href="/entry/result/3527925/all" id="ENTRY_TO_ENTRY_CONVERTER" target="_blank"&gt;IATE:3527925&lt;/a&gt; ] transferir os ativos, os direitos ou os passivos de uma instituição objeto de resolução para um veículo de gestão de ativos [ &lt;a href="/entry/result/156911/all" id="ENTRY_TO_ENTRY_CONVERTER" target="_blank"&gt;IATE:156911&lt;/a&gt; ].</t>
        </is>
      </c>
      <c r="CH95" s="2" t="inlineStr">
        <is>
          <t>instrument de separare a activelor</t>
        </is>
      </c>
      <c r="CI95" s="2" t="inlineStr">
        <is>
          <t>3</t>
        </is>
      </c>
      <c r="CJ95" s="2" t="inlineStr">
        <is>
          <t/>
        </is>
      </c>
      <c r="CK95" t="inlineStr">
        <is>
          <t>unul dintre instrumentele de rezoluție
&lt;sup&gt;1&lt;/sup&gt; propuse, care ar permite să se transfere activele toxice sau cu probleme ale unei instituții aflate în rezoluție
&lt;sup&gt;2&lt;/sup&gt; către un vehicul de gestionare a activelor
&lt;sup&gt;3&lt;/sup&gt; în scopul gestionării și vânzării în timp a acestora</t>
        </is>
      </c>
      <c r="CL95" s="2" t="inlineStr">
        <is>
          <t>nástroj oddelenia aktív</t>
        </is>
      </c>
      <c r="CM95" s="2" t="inlineStr">
        <is>
          <t>3</t>
        </is>
      </c>
      <c r="CN95" s="2" t="inlineStr">
        <is>
          <t/>
        </is>
      </c>
      <c r="CO95" t="inlineStr">
        <is>
          <t>mechanizmus na vykonanie prevodu aktív, práv alebo pasív inštitúcie, ktorej krízová situácia sa rieši, na subjekt pre správu aktív orgánom pre riešenie krízových situácií</t>
        </is>
      </c>
      <c r="CP95" s="2" t="inlineStr">
        <is>
          <t>instrument izločitve sredstev</t>
        </is>
      </c>
      <c r="CQ95" s="2" t="inlineStr">
        <is>
          <t>3</t>
        </is>
      </c>
      <c r="CR95" s="2" t="inlineStr">
        <is>
          <t/>
        </is>
      </c>
      <c r="CS95" t="inlineStr">
        <is>
          <t>eden od predlaganih 
&lt;b&gt;instrumentov za reševanje&lt;/b&gt; [ &lt;a href="/entry/result/3511285/all" id="ENTRY_TO_ENTRY_CONVERTER" target="_blank"&gt;IATE:3511285&lt;/a&gt; ], ki 
&lt;b&gt;organom za reševanje&lt;/b&gt; [ &lt;a href="/entry/result/3527925/all" id="ENTRY_TO_ENTRY_CONVERTER" target="_blank"&gt;IATE:3527925&lt;/a&gt; ] omogoča prenos pravic, sredstev in obveznosti na 
&lt;b&gt;nosilec upravljanja sredstev&lt;/b&gt; [ &lt;a href="/entry/result/156911/all" id="ENTRY_TO_ENTRY_CONVERTER" target="_blank"&gt;IATE:156911&lt;/a&gt; ]</t>
        </is>
      </c>
      <c r="CT95" s="2" t="inlineStr">
        <is>
          <t>verktyg för avskiljande av tillgångar</t>
        </is>
      </c>
      <c r="CU95" s="2" t="inlineStr">
        <is>
          <t>3</t>
        </is>
      </c>
      <c r="CV95" s="2" t="inlineStr">
        <is>
          <t/>
        </is>
      </c>
      <c r="CW95" t="inlineStr">
        <is>
          <t>mekanism för en resolutionsmyndighets överföring av tillgångar, rättigheter eller skulder i ett institut under resolution till en tillgångsförvaltningsenhet</t>
        </is>
      </c>
    </row>
    <row r="96">
      <c r="A96" s="1" t="str">
        <f>HYPERLINK("https://iate.europa.eu/entry/result/3547787/all", "3547787")</f>
        <v>3547787</v>
      </c>
      <c r="B96" t="inlineStr">
        <is>
          <t>FINANCE</t>
        </is>
      </c>
      <c r="C96" t="inlineStr">
        <is>
          <t>FINANCE|financial institutions and credit</t>
        </is>
      </c>
      <c r="D96" t="inlineStr">
        <is>
          <t>yes</t>
        </is>
      </c>
      <c r="E96" t="inlineStr">
        <is>
          <t/>
        </is>
      </c>
      <c r="F96" s="2" t="inlineStr">
        <is>
          <t>инструмент „мостова институция“</t>
        </is>
      </c>
      <c r="G96" s="2" t="inlineStr">
        <is>
          <t>3</t>
        </is>
      </c>
      <c r="H96" s="2" t="inlineStr">
        <is>
          <t/>
        </is>
      </c>
      <c r="I96" t="inlineStr">
        <is>
          <t>механизъм за прехвърляне на акции или други инструменти на собственост, емитирани от кредитна институция в режим на преструктуриране, или на активи, права или задължения на кредитна институция в режим на преструктуриране, към 
&lt;i&gt;мостова институция&lt;/i&gt; ( &lt;a href="/entry/result/323191/all" id="ENTRY_TO_ENTRY_CONVERTER" target="_blank"&gt;IATE:323191&lt;/a&gt; )</t>
        </is>
      </c>
      <c r="J96" s="2" t="inlineStr">
        <is>
          <t>nástroj překlenovací instituce</t>
        </is>
      </c>
      <c r="K96" s="2" t="inlineStr">
        <is>
          <t>3</t>
        </is>
      </c>
      <c r="L96" s="2" t="inlineStr">
        <is>
          <t/>
        </is>
      </c>
      <c r="M96" t="inlineStr">
        <is>
          <t>pravomoc převést:
&lt;br&gt;- akcie nebo jiné nástroje účasti vydané jednou nebo více institucemi v režimu řešení krize ( &lt;a href="/entry/result/3555702/all" id="ENTRY_TO_ENTRY_CONVERTER" target="_blank"&gt;IATE:3555702&lt;/a&gt; );
&lt;br&gt;- veškerá nebo jakákoli aktiva, práva nebo závazky jedné nebo více institucí v režimu řešení krize ( &lt;a href="/entry/result/3555702/all" id="ENTRY_TO_ENTRY_CONVERTER" target="_blank"&gt;IATE:3555702&lt;/a&gt; )
&lt;br&gt;na překlenovací instituci ( &lt;a href="/entry/result/323191/all" id="ENTRY_TO_ENTRY_CONVERTER" target="_blank"&gt;IATE:323191&lt;/a&gt; )</t>
        </is>
      </c>
      <c r="N96" s="2" t="inlineStr">
        <is>
          <t>broinstitutværktøj</t>
        </is>
      </c>
      <c r="O96" s="2" t="inlineStr">
        <is>
          <t>3</t>
        </is>
      </c>
      <c r="P96" s="2" t="inlineStr">
        <is>
          <t/>
        </is>
      </c>
      <c r="Q96" t="inlineStr">
        <is>
          <t>mekanisme til overførsel af aktier eller andre ejerskabsinstrumenter, der er udstedt af et institut under afvikling, eller af aktiver, rettigheder eller passiver i et institut under afvikling til et broinstitut</t>
        </is>
      </c>
      <c r="R96" s="2" t="inlineStr">
        <is>
          <t>Instrument des Brückeninstituts</t>
        </is>
      </c>
      <c r="S96" s="2" t="inlineStr">
        <is>
          <t>3</t>
        </is>
      </c>
      <c r="T96" s="2" t="inlineStr">
        <is>
          <t/>
        </is>
      </c>
      <c r="U96" t="inlineStr">
        <is>
          <t>Abwicklungsinstrument &lt;a href="/entry/result/3511285/all" id="ENTRY_TO_ENTRY_CONVERTER" target="_blank"&gt;IATE:3511285&lt;/a&gt; , mit dem Anteile oder andere Eigentumstitel, die von einem in Abwicklung befindlichen Institut ausgegeben wurden, oder Vermögenswerte, Rechte und Verbindlichkeiten dieses Instituts auf ein Brückeninstitut &lt;a href="/entry/result/323191/all" id="ENTRY_TO_ENTRY_CONVERTER" target="_blank"&gt;IATE:323191&lt;/a&gt; übertragen werden</t>
        </is>
      </c>
      <c r="V96" s="2" t="inlineStr">
        <is>
          <t>εργαλείο μεταβατικού ιδρύματος</t>
        </is>
      </c>
      <c r="W96" s="2" t="inlineStr">
        <is>
          <t>3</t>
        </is>
      </c>
      <c r="X96" s="2" t="inlineStr">
        <is>
          <t/>
        </is>
      </c>
      <c r="Y96" t="inlineStr">
        <is>
          <t>μηχανισμός για τη μεταβίβαση μετοχών ή άλλων τίτλων ιδιοκτησίας που έχουν εκδοθεί από ίδρυμα που τελεί υπό διαδικασία εξυγίανσης, ή περιουσιακών στοιχείων, δικαιωμάτων ή υποχρεώσεων ιδρύματος που τελεί υπό διαδικασία εξυγίανσης, σε μεταβατικό ίδρυμα</t>
        </is>
      </c>
      <c r="Z96" s="2" t="inlineStr">
        <is>
          <t>bridge institution tool</t>
        </is>
      </c>
      <c r="AA96" s="2" t="inlineStr">
        <is>
          <t>3</t>
        </is>
      </c>
      <c r="AB96" s="2" t="inlineStr">
        <is>
          <t/>
        </is>
      </c>
      <c r="AC96" t="inlineStr">
        <is>
          <t>resolution tool
&lt;sup&gt;1&lt;/sup&gt; involving the transfer to a bridge institution
&lt;sup&gt;2&lt;/sup&gt; of shares or other instruments of ownership issued by an institution under resolution, or assets, rights or liabilities of an institution under resolution
&lt;p&gt;&lt;sup&gt;1&lt;/sup&gt; resolution tool [ &lt;a href="/entry/result/3511285/all" id="ENTRY_TO_ENTRY_CONVERTER" target="_blank"&gt;IATE:3511285&lt;/a&gt; ]&lt;br&gt;&lt;sup&gt;2&lt;/sup&gt; bridge institution [ &lt;a href="/entry/result/323191/all" id="ENTRY_TO_ENTRY_CONVERTER" target="_blank"&gt;IATE:323191&lt;/a&gt; ]&lt;/p&gt;</t>
        </is>
      </c>
      <c r="AD96" s="2" t="inlineStr">
        <is>
          <t>instrumento de la entidad puente</t>
        </is>
      </c>
      <c r="AE96" s="2" t="inlineStr">
        <is>
          <t>3</t>
        </is>
      </c>
      <c r="AF96" s="2" t="inlineStr">
        <is>
          <t/>
        </is>
      </c>
      <c r="AG96" t="inlineStr">
        <is>
          <t>&lt;a href="https://iate.europa.eu/entry/result/3511285/es" target="_blank"&gt;Instrumento de resolución &lt;/a&gt;que permite a las &lt;a href="https://iate.europa.eu/entry/result/3527925/es" target="_blank"&gt;autoridades de resolución&lt;/a&gt; transmitir a una &lt;a href="https://iate.europa.eu/entry/result/323191/es" target="_blank"&gt;entidad puente&lt;/a&gt; acciones u otros instrumentos de propiedad, o activos, derechos o pasivos de una entidad objeto de &lt;a href="https://iate.europa.eu/entry/result/3510811/es" target="_blank"&gt;resolución&lt;/a&gt;.</t>
        </is>
      </c>
      <c r="AH96" s="2" t="inlineStr">
        <is>
          <t>sildasutuse vahend</t>
        </is>
      </c>
      <c r="AI96" s="2" t="inlineStr">
        <is>
          <t>3</t>
        </is>
      </c>
      <c r="AJ96" s="2" t="inlineStr">
        <is>
          <t/>
        </is>
      </c>
      <c r="AK96" t="inlineStr">
        <is>
          <t>moodus, mida kasutatakse kriisilahendusmenetluses oleva krediidiasutuse või investeerimisühingu poolt emiteeritud aktsiate või muude omandiõiguse instrumentide või kriisilahendusmenetluses oleva krediidiasutuse või investeerimisühingu vara, nõuete või kohustuste üleandmiseks sildasutusele [ &lt;a href="/entry/result/323191/all" id="ENTRY_TO_ENTRY_CONVERTER" target="_blank"&gt;IATE:323191&lt;/a&gt; ] vastavalt artiklile 40</t>
        </is>
      </c>
      <c r="AL96" s="2" t="inlineStr">
        <is>
          <t>omaisuudenhoitoyhtiön käyttö</t>
        </is>
      </c>
      <c r="AM96" s="2" t="inlineStr">
        <is>
          <t>3</t>
        </is>
      </c>
      <c r="AN96" s="2" t="inlineStr">
        <is>
          <t/>
        </is>
      </c>
      <c r="AO96" t="inlineStr">
        <is>
          <t>Kriisinratkaisun kohteena olevan laitoksen varojen, oikeuksien tai velkojen siirto omaisuudenhoitoyhtiölle.</t>
        </is>
      </c>
      <c r="AP96" s="2" t="inlineStr">
        <is>
          <t>instrument de l'établissement-relais</t>
        </is>
      </c>
      <c r="AQ96" s="2" t="inlineStr">
        <is>
          <t>3</t>
        </is>
      </c>
      <c r="AR96" s="2" t="inlineStr">
        <is>
          <t/>
        </is>
      </c>
      <c r="AS96" t="inlineStr">
        <is>
          <t>instrument permettant de transférer à un établissement-relais les actifs, les droits ou les engagements d'un établissement remplissant les conditions de déclenchement d'une procédure de résolution</t>
        </is>
      </c>
      <c r="AT96" s="2" t="inlineStr">
        <is>
          <t>uirlis droichead-institiúide</t>
        </is>
      </c>
      <c r="AU96" s="2" t="inlineStr">
        <is>
          <t>3</t>
        </is>
      </c>
      <c r="AV96" s="2" t="inlineStr">
        <is>
          <t/>
        </is>
      </c>
      <c r="AW96" t="inlineStr">
        <is>
          <t/>
        </is>
      </c>
      <c r="AX96" s="2" t="inlineStr">
        <is>
          <t>instrument prijelazne institucije</t>
        </is>
      </c>
      <c r="AY96" s="2" t="inlineStr">
        <is>
          <t>3</t>
        </is>
      </c>
      <c r="AZ96" s="2" t="inlineStr">
        <is>
          <t/>
        </is>
      </c>
      <c r="BA96" t="inlineStr">
        <is>
          <t>mehanizam za prijenos dionica ili drugih vlasničkih instrumenata koje izdaje institucija u sanaciji ili imovine, prava ili obveza institucije u sanaciji na prijelaznu instituciju u skladu s člankom 40. Direktive 2014/59/EU</t>
        </is>
      </c>
      <c r="BB96" s="2" t="inlineStr">
        <is>
          <t>áthidaló intézmény alkalmazása|
áthidaló intézményi eszköz</t>
        </is>
      </c>
      <c r="BC96" s="2" t="inlineStr">
        <is>
          <t>4|
3</t>
        </is>
      </c>
      <c r="BD96" s="2" t="inlineStr">
        <is>
          <t>preferred|
admitted</t>
        </is>
      </c>
      <c r="BE96" t="inlineStr">
        <is>
          <t>A szanálási eszközök [ &lt;a href="/entry/result/3511285/all" id="ENTRY_TO_ENTRY_CONVERTER" target="_blank"&gt;IATE:3511285&lt;/a&gt; ] egyike, amellyel a szanálás alatt álló intézmény eszközei, jogai, illetve kötelezettségei egy áthidaló intézménynek [ &lt;a href="/entry/result/323191/all" id="ENTRY_TO_ENTRY_CONVERTER" target="_blank"&gt;IATE:323191&lt;/a&gt; ] adhatók át.</t>
        </is>
      </c>
      <c r="BF96" s="2" t="inlineStr">
        <is>
          <t>strumento dell'ente-ponte</t>
        </is>
      </c>
      <c r="BG96" s="2" t="inlineStr">
        <is>
          <t>3</t>
        </is>
      </c>
      <c r="BH96" s="2" t="inlineStr">
        <is>
          <t/>
        </is>
      </c>
      <c r="BI96" t="inlineStr">
        <is>
          <t>Uno degli strumenti di risoluzione delle crisi bancarie: consiste nel trasferire la totalità o parte dell’attività di un ente a un’entità controllata da poteri pubblici. Ha come finalità principale quella di garantire che i clienti dell’ente insolvente continuino a ricevere i servizi finanziari essenziali e che si continuino a svolgere le attività finanziarie fondamentali L’operatività di un ente-ponte è temporanea.</t>
        </is>
      </c>
      <c r="BJ96" s="2" t="inlineStr">
        <is>
          <t>laikinos įstaigos sukūrimo priemonė</t>
        </is>
      </c>
      <c r="BK96" s="2" t="inlineStr">
        <is>
          <t>3</t>
        </is>
      </c>
      <c r="BL96" s="2" t="inlineStr">
        <is>
          <t/>
        </is>
      </c>
      <c r="BM96" t="inlineStr">
        <is>
          <t>mechanizmas, reikalingas, kad laikinai įstaigai būtų perduodamos pertvarkomos įstaigos išleistos akcijos arba kitos nuosavybės priemonės arba pertvarkomos įstaigos turtas, teisės ar įsipareigojimai</t>
        </is>
      </c>
      <c r="BN96" s="2" t="inlineStr">
        <is>
          <t>pagaidu iestādes instruments</t>
        </is>
      </c>
      <c r="BO96" s="2" t="inlineStr">
        <is>
          <t>3</t>
        </is>
      </c>
      <c r="BP96" s="2" t="inlineStr">
        <is>
          <t/>
        </is>
      </c>
      <c r="BQ96" t="inlineStr">
        <is>
          <t>noregulējuma instruments [ &lt;a href="/entry/result/3511285/all" id="ENTRY_TO_ENTRY_CONVERTER" target="_blank"&gt;IATE:3511285&lt;/a&gt; ], ar kura palīdzību noregulējuma iestāde [ &lt;a href="/entry/result/3527925/all" id="ENTRY_TO_ENTRY_CONVERTER" target="_blank"&gt;IATE:3527925&lt;/a&gt; ] noregulējamās iestādes aktīvus, tiesības vai saistības pārved pagaidu iestādei [ &lt;a href="/entry/result/323191/all" id="ENTRY_TO_ENTRY_CONVERTER" target="_blank"&gt;IATE:323191&lt;/a&gt; ]</t>
        </is>
      </c>
      <c r="BR96" s="2" t="inlineStr">
        <is>
          <t>għodda tal-istituzzjoni tranżitorja</t>
        </is>
      </c>
      <c r="BS96" s="2" t="inlineStr">
        <is>
          <t>3</t>
        </is>
      </c>
      <c r="BT96" s="2" t="inlineStr">
        <is>
          <t/>
        </is>
      </c>
      <c r="BU96" t="inlineStr">
        <is>
          <t/>
        </is>
      </c>
      <c r="BV96" s="2" t="inlineStr">
        <is>
          <t>instrument van de overbruggingsinstelling</t>
        </is>
      </c>
      <c r="BW96" s="2" t="inlineStr">
        <is>
          <t>3</t>
        </is>
      </c>
      <c r="BX96" s="2" t="inlineStr">
        <is>
          <t/>
        </is>
      </c>
      <c r="BY96" t="inlineStr">
        <is>
          <t>mechanisme voor het overdragen van aandelen of andere door een instelling in afwikkeling uitgegeven eigendomsinstrumenten, of van activa, rechten of passiva van een instelling in afwikkeling aan een overbruggingsinstelling</t>
        </is>
      </c>
      <c r="BZ96" s="2" t="inlineStr">
        <is>
          <t>instrument instytucji pomostowej</t>
        </is>
      </c>
      <c r="CA96" s="2" t="inlineStr">
        <is>
          <t>3</t>
        </is>
      </c>
      <c r="CB96" s="2" t="inlineStr">
        <is>
          <t/>
        </is>
      </c>
      <c r="CC96" t="inlineStr">
        <is>
          <t>mechanizm służący do przeniesienia zgodnie [...] akcji lub innych instrumentów właścicielskich wyemitowanych przez instytucję objętą restrukturyzacją i uporządkowaną likwidacją lub aktywów, praw lub zobowiązań instytucji objętej restrukturyzacją i uporządkowaną likwidacją na rzecz instytucji pomostowej [ &lt;a href="/entry/result/323191/all" id="ENTRY_TO_ENTRY_CONVERTER" target="_blank"&gt;IATE:323191&lt;/a&gt; ]</t>
        </is>
      </c>
      <c r="CD96" s="2" t="inlineStr">
        <is>
          <t>instrumento da instituição da transição</t>
        </is>
      </c>
      <c r="CE96" s="2" t="inlineStr">
        <is>
          <t>2</t>
        </is>
      </c>
      <c r="CF96" s="2" t="inlineStr">
        <is>
          <t/>
        </is>
      </c>
      <c r="CG96" t="inlineStr">
        <is>
          <t>Um dos instrumentos de 
&lt;b&gt;&lt;i&gt;resolução bancária&lt;/i&gt;&lt;/b&gt; [ &lt;a href="/entry/result/3511285/all" id="ENTRY_TO_ENTRY_CONVERTER" target="_blank"&gt;IATE:3511285&lt;/a&gt; ], que consiste no poder de que uma 
&lt;b&gt;&lt;i&gt;autoridade de resolução&lt;/i&gt;&lt;/b&gt; [ &lt;a href="/entry/result/3527925/all" id="ENTRY_TO_ENTRY_CONVERTER" target="_blank"&gt;IATE:3527925&lt;/a&gt; ] dispõe para transferir ações ou outros instrumentos de propriedade, ativos, direitos ou passivos de uma instituição objeto de resolução para uma 
&lt;b&gt;&lt;i&gt;instituição de transição&lt;/i&gt;&lt;/b&gt; [ &lt;a href="/entry/result/323191/all" id="ENTRY_TO_ENTRY_CONVERTER" target="_blank"&gt;IATE:323191&lt;/a&gt; ].</t>
        </is>
      </c>
      <c r="CH96" s="2" t="inlineStr">
        <is>
          <t>instrument al instituției-punte</t>
        </is>
      </c>
      <c r="CI96" s="2" t="inlineStr">
        <is>
          <t>3</t>
        </is>
      </c>
      <c r="CJ96" s="2" t="inlineStr">
        <is>
          <t/>
        </is>
      </c>
      <c r="CK96" t="inlineStr">
        <is>
          <t>mecanism de transfer către o instituție-punte
&lt;sup&gt;1&lt;/sup&gt; al acțiunilor ori al altor instrumente de proprietate care au fost emise de o instituție aflată în rezoluție sau transferul activelor, drepturilor ori pasivelor unei instituții aflate în rezoluție</t>
        </is>
      </c>
      <c r="CL96" s="2" t="inlineStr">
        <is>
          <t>nástroj preklenovacej inštitúcie</t>
        </is>
      </c>
      <c r="CM96" s="2" t="inlineStr">
        <is>
          <t>3</t>
        </is>
      </c>
      <c r="CN96" s="2" t="inlineStr">
        <is>
          <t/>
        </is>
      </c>
      <c r="CO96" t="inlineStr">
        <is>
          <t>mechanizmus prevodu akcií alebo iných nástrojov vlastníctva vydaných inštitúciou, ktorej krízová situácia sa rieši, alebo aktív, práv alebo pasív inštitúcie, ktorej krízová situácia sa rieši, na preklenovaciu inštitúciu</t>
        </is>
      </c>
      <c r="CP96" s="2" t="inlineStr">
        <is>
          <t>instrument premostitvene institucije</t>
        </is>
      </c>
      <c r="CQ96" s="2" t="inlineStr">
        <is>
          <t>3</t>
        </is>
      </c>
      <c r="CR96" s="2" t="inlineStr">
        <is>
          <t/>
        </is>
      </c>
      <c r="CS96" t="inlineStr">
        <is>
          <t>instrument, ki 
&lt;b&gt;organu za reševanje&lt;/b&gt; [ &lt;a href="/entry/result/3527925/all" id="ENTRY_TO_ENTRY_CONVERTER" target="_blank"&gt;IATE:3527925&lt;/a&gt; ] omogoča prenos vseh sredstev, pravic in obveznosti ali lastniških instrumentov na 
&lt;b&gt;premostitveno institucijo&lt;/b&gt; [ &lt;a href="/entry/result/323191/all" id="ENTRY_TO_ENTRY_CONVERTER" target="_blank"&gt;IATE:323191&lt;/a&gt; ] brez soglasja delničarjev</t>
        </is>
      </c>
      <c r="CT96" s="2" t="inlineStr">
        <is>
          <t>broinstitutverktyg</t>
        </is>
      </c>
      <c r="CU96" s="2" t="inlineStr">
        <is>
          <t>3</t>
        </is>
      </c>
      <c r="CV96" s="2" t="inlineStr">
        <is>
          <t/>
        </is>
      </c>
      <c r="CW96" t="inlineStr">
        <is>
          <t>mekanism för överföring av aktier eller andra äganderättsinstrument som emitterats av ett institut under resolution, eller tillgångar, rättigheter eller skulder i ett institut under resolution, till ett broinstitut</t>
        </is>
      </c>
    </row>
    <row r="97">
      <c r="A97" s="1" t="str">
        <f>HYPERLINK("https://iate.europa.eu/entry/result/3527925/all", "3527925")</f>
        <v>3527925</v>
      </c>
      <c r="B97" t="inlineStr">
        <is>
          <t>FINANCE</t>
        </is>
      </c>
      <c r="C97" t="inlineStr">
        <is>
          <t>FINANCE|financial institutions and credit</t>
        </is>
      </c>
      <c r="D97" t="inlineStr">
        <is>
          <t>yes</t>
        </is>
      </c>
      <c r="E97" t="inlineStr">
        <is>
          <t/>
        </is>
      </c>
      <c r="F97" s="2" t="inlineStr">
        <is>
          <t>орган за преструктуриране|
национален орган за преструктуриране</t>
        </is>
      </c>
      <c r="G97" s="2" t="inlineStr">
        <is>
          <t>3|
3</t>
        </is>
      </c>
      <c r="H97" s="2" t="inlineStr">
        <is>
          <t xml:space="preserve">|
</t>
        </is>
      </c>
      <c r="I97" t="inlineStr">
        <is>
          <t>публичен административен орган, оправомощен да прилага инструментите за преструктуриране ( &lt;a href="/entry/result/3511285/all" id="ENTRY_TO_ENTRY_CONVERTER" target="_blank"&gt;IATE:3511285&lt;/a&gt; ) и да упражнява правомощията за преструктуриране ( &lt;a href="/entry/result/3510811/all" id="ENTRY_TO_ENTRY_CONVERTER" target="_blank"&gt;IATE:3510811&lt;/a&gt; ) на кредитни институции</t>
        </is>
      </c>
      <c r="J97" s="2" t="inlineStr">
        <is>
          <t>orgán příslušný k řešení krize</t>
        </is>
      </c>
      <c r="K97" s="2" t="inlineStr">
        <is>
          <t>3</t>
        </is>
      </c>
      <c r="L97" s="2" t="inlineStr">
        <is>
          <t/>
        </is>
      </c>
      <c r="M97" t="inlineStr">
        <is>
          <t>orgán, který je oprávněn používat nástroje k řešení krize ( &lt;a href="/entry/result/3511285/all" id="ENTRY_TO_ENTRY_CONVERTER" target="_blank"&gt;IATE:3511285&lt;/a&gt; ) a vykonávat pravomoci k řešení krize</t>
        </is>
      </c>
      <c r="N97" s="2" t="inlineStr">
        <is>
          <t>afviklingsmyndighed|
national afviklingsmyndighed</t>
        </is>
      </c>
      <c r="O97" s="2" t="inlineStr">
        <is>
          <t>3|
3</t>
        </is>
      </c>
      <c r="P97" s="2" t="inlineStr">
        <is>
          <t xml:space="preserve">|
</t>
        </is>
      </c>
      <c r="Q97" t="inlineStr">
        <is>
          <t>offentlig administrativ myndighed, der udpeges af en medlemsstat og tillægges beføjelser til at anvende afviklingsværktøjer og udøve afviklingsbeføjelser i den pågældende medlemsstat</t>
        </is>
      </c>
      <c r="R97" s="2" t="inlineStr">
        <is>
          <t>Abwicklungsbehörde</t>
        </is>
      </c>
      <c r="S97" s="2" t="inlineStr">
        <is>
          <t>3</t>
        </is>
      </c>
      <c r="T97" s="2" t="inlineStr">
        <is>
          <t/>
        </is>
      </c>
      <c r="U97" t="inlineStr">
        <is>
          <t>Behörde, die von einem Mitgliedstaat benannt wird und ermächtigt ist, die Abwicklungsinstrumente &lt;a href="/entry/result/3511285/all" id="ENTRY_TO_ENTRY_CONVERTER" target="_blank"&gt;IATE:3511285&lt;/a&gt; anzuwenden und die Abwicklungsbefugnisse auszuüben</t>
        </is>
      </c>
      <c r="V97" s="2" t="inlineStr">
        <is>
          <t>αρχή εξυγίανσης</t>
        </is>
      </c>
      <c r="W97" s="2" t="inlineStr">
        <is>
          <t>3</t>
        </is>
      </c>
      <c r="X97" s="2" t="inlineStr">
        <is>
          <t/>
        </is>
      </c>
      <c r="Y97" t="inlineStr">
        <is>
          <t>αρχή που ορίζεται από κράτος μέλος και είναι εξουσιοδοτημένη για την εφαρμογή &lt;a href="https://iate.europa.eu/entry/result/3511285" target="_blank"&gt;εργαλείων εξυγίανσης&lt;/a&gt; και την άσκηση &lt;a href="https://iate.europa.eu/entry/result/3528126" target="_blank"&gt;εξουσιών εξυγίανσης&lt;/a&gt;</t>
        </is>
      </c>
      <c r="Z97" s="2" t="inlineStr">
        <is>
          <t>resolution authority|
national resolution authority</t>
        </is>
      </c>
      <c r="AA97" s="2" t="inlineStr">
        <is>
          <t>3|
3</t>
        </is>
      </c>
      <c r="AB97" s="2" t="inlineStr">
        <is>
          <t xml:space="preserve">|
</t>
        </is>
      </c>
      <c r="AC97" t="inlineStr">
        <is>
          <t>authority, designated by a Member State, which is empowered to apply &lt;a href="https://iate.europa.eu/entry/result/3511285/en" target="_blank"&gt;bank resolution tools&lt;/a&gt; and exercise resolution powers</t>
        </is>
      </c>
      <c r="AD97" s="2" t="inlineStr">
        <is>
          <t>autoridad de resolución</t>
        </is>
      </c>
      <c r="AE97" s="2" t="inlineStr">
        <is>
          <t>3</t>
        </is>
      </c>
      <c r="AF97" s="2" t="inlineStr">
        <is>
          <t/>
        </is>
      </c>
      <c r="AG97" t="inlineStr">
        <is>
          <t>En un contexto de resolución de crisis bancaria &lt;a href="/entry/result/3510811/all" id="ENTRY_TO_ENTRY_CONVERTER" target="_blank"&gt;IATE:3510811&lt;/a&gt; dentro de la UE, el órgano administrativo público designado por cada Estado miembro y capacitado "para aplicar los instrumentos de resolución &lt;a href="/entry/result/3511285/all" id="ENTRY_TO_ENTRY_CONVERTER" target="_blank"&gt;IATE:3511285&lt;/a&gt; y ejercer las competencias de resolución &lt;a href="/entry/result/3528126/all" id="ENTRY_TO_ENTRY_CONVERTER" target="_blank"&gt;IATE:3528126&lt;/a&gt; ".</t>
        </is>
      </c>
      <c r="AH97" s="2" t="inlineStr">
        <is>
          <t>kriisilahendusasutus</t>
        </is>
      </c>
      <c r="AI97" s="2" t="inlineStr">
        <is>
          <t>3</t>
        </is>
      </c>
      <c r="AJ97" s="2" t="inlineStr">
        <is>
          <t/>
        </is>
      </c>
      <c r="AK97" t="inlineStr">
        <is>
          <t>ELi liikmesriigi määratud riiklik haldusasutus, mis täidab direktiivi 2014/59/EL kohaseid 
&lt;i&gt;kriisilahendusega&lt;/i&gt; [ &lt;a href="/entry/result/3510811/all" id="ENTRY_TO_ENTRY_CONVERTER" target="_blank"&gt;IATE:3510811&lt;/a&gt; ] seotud funktsioone ja ülesandeid</t>
        </is>
      </c>
      <c r="AL97" s="2" t="inlineStr">
        <is>
          <t>kriisinratkaisuviranomainen</t>
        </is>
      </c>
      <c r="AM97" s="2" t="inlineStr">
        <is>
          <t>3</t>
        </is>
      </c>
      <c r="AN97" s="2" t="inlineStr">
        <is>
          <t/>
        </is>
      </c>
      <c r="AO97" t="inlineStr">
        <is>
          <t>Jäsenvaltion nimeämä hallintoviranomainen, jolla on valtuudet käyttää kriisinratkaisuvälineitä ja -valtuuksia pankkien kriisinratkaisussa.</t>
        </is>
      </c>
      <c r="AP97" s="2" t="inlineStr">
        <is>
          <t>autorité de résolution</t>
        </is>
      </c>
      <c r="AQ97" s="2" t="inlineStr">
        <is>
          <t>3</t>
        </is>
      </c>
      <c r="AR97" s="2" t="inlineStr">
        <is>
          <t/>
        </is>
      </c>
      <c r="AS97" t="inlineStr">
        <is>
          <t>autorité administrative publique désignée par un État membre de l'UE pour assumer les fonctions et les tâches liées à la résolution des défaillances bancaires dans cet État en vertu de la directive établissant un cadre pour le redressement et la résolution des établissements de crédit et d'entreprises d'investissement</t>
        </is>
      </c>
      <c r="AT97" s="2" t="inlineStr">
        <is>
          <t>údarás réitigh náisiúnta</t>
        </is>
      </c>
      <c r="AU97" s="2" t="inlineStr">
        <is>
          <t>3</t>
        </is>
      </c>
      <c r="AV97" s="2" t="inlineStr">
        <is>
          <t/>
        </is>
      </c>
      <c r="AW97" t="inlineStr">
        <is>
          <t>údarás arna ainmniú ag Ballstát rannpháirteach i gcomhréir le hAirteagal 3 de Threoir 2014/59/AE</t>
        </is>
      </c>
      <c r="AX97" s="2" t="inlineStr">
        <is>
          <t>sanacijsko tijelo</t>
        </is>
      </c>
      <c r="AY97" s="2" t="inlineStr">
        <is>
          <t>3</t>
        </is>
      </c>
      <c r="AZ97" s="2" t="inlineStr">
        <is>
          <t/>
        </is>
      </c>
      <c r="BA97" t="inlineStr">
        <is>
          <t>tijelo koje odredi država članica i kojemu se dodjeljuju ovlasti za provedbu instrumenata za sanaciju banaka i izvršavanje sanacijskih ovlasti</t>
        </is>
      </c>
      <c r="BB97" s="2" t="inlineStr">
        <is>
          <t>szanálási hatóság|
nemzeti szanálási hatóság</t>
        </is>
      </c>
      <c r="BC97" s="2" t="inlineStr">
        <is>
          <t>4|
4</t>
        </is>
      </c>
      <c r="BD97" s="2" t="inlineStr">
        <is>
          <t xml:space="preserve">|
</t>
        </is>
      </c>
      <c r="BE97" t="inlineStr">
        <is>
          <t>A tagállamok által kijelölt közigazgatási hatóság vagy közigazgatási hatáskörrel felruházott hatóság, amely felhatalmazást kap a szanálási eszközök [ &lt;a href="/entry/result/3511285/all" id="ENTRY_TO_ENTRY_CONVERTER" target="_blank"&gt;IATE:3511285&lt;/a&gt; ] alkalmazására és a szanálási hatáskörök [ &lt;a href="/entry/result/3528126/all" id="ENTRY_TO_ENTRY_CONVERTER" target="_blank"&gt;IATE:3528126&lt;/a&gt; ] gyakorlására.</t>
        </is>
      </c>
      <c r="BF97" s="2" t="inlineStr">
        <is>
          <t>autorità di risoluzione|
autorità nazionale di risoluzione</t>
        </is>
      </c>
      <c r="BG97" s="2" t="inlineStr">
        <is>
          <t>3|
3</t>
        </is>
      </c>
      <c r="BH97" s="2" t="inlineStr">
        <is>
          <t xml:space="preserve">|
</t>
        </is>
      </c>
      <c r="BI97" t="inlineStr">
        <is>
          <t>autorità amministrativa pubblica (di solito la banca centrale nazionale o un ministero) che presiede alla risoluzione di un ente creditizio o un'impresa d'investimento in dissesto.</t>
        </is>
      </c>
      <c r="BJ97" s="2" t="inlineStr">
        <is>
          <t>pertvarkymo institucija|
nacionalinė pertvarkymo institucija</t>
        </is>
      </c>
      <c r="BK97" s="2" t="inlineStr">
        <is>
          <t>3|
3</t>
        </is>
      </c>
      <c r="BL97" s="2" t="inlineStr">
        <is>
          <t xml:space="preserve">|
</t>
        </is>
      </c>
      <c r="BM97" t="inlineStr">
        <is>
          <t>viešojo administravimo institucija, kurią paskiria ES valstybė narė, kad ji vykdytų funkcijas ir užduotis, susijusias su bankų ar investicinių įmonių pertvarkymu (&lt;a href="/entry/result/3510811/all" id="ENTRY_TO_ENTRY_CONVERTER" target="_blank"&gt;IATE:3510811&lt;/a&gt; ) toje valstybėje narėje</t>
        </is>
      </c>
      <c r="BN97" s="2" t="inlineStr">
        <is>
          <t>noregulējuma iestāde</t>
        </is>
      </c>
      <c r="BO97" s="2" t="inlineStr">
        <is>
          <t>3</t>
        </is>
      </c>
      <c r="BP97" s="2" t="inlineStr">
        <is>
          <t/>
        </is>
      </c>
      <c r="BQ97" t="inlineStr">
        <is>
          <t>valsts administratīva iestāde, ko dalībvalsts pilnvarojusi veikt darbības, kas saistītas ar banku noregulējumu [ &lt;a href="/entry/result/3510811/all" id="ENTRY_TO_ENTRY_CONVERTER" target="_blank"&gt;IATE:3510811&lt;/a&gt; ]</t>
        </is>
      </c>
      <c r="BR97" s="2" t="inlineStr">
        <is>
          <t>awtorità ta' riżoluzzjoni|
awtorità ta' riżoluzzjoni nazzjonali</t>
        </is>
      </c>
      <c r="BS97" s="2" t="inlineStr">
        <is>
          <t>3|
3</t>
        </is>
      </c>
      <c r="BT97" s="2" t="inlineStr">
        <is>
          <t xml:space="preserve">|
</t>
        </is>
      </c>
      <c r="BU97" t="inlineStr">
        <is>
          <t>awtorità, innominata minn Stat Membru, li tingħata s-setgħa tapplika l- 
&lt;i&gt;għodod ta' riżoluzzjoni bankarji&lt;/i&gt; [ &lt;a href="/entry/result/3511285/all" id="ENTRY_TO_ENTRY_CONVERTER" target="_blank"&gt;IATE:3511285&lt;/a&gt; ] u teżerċita s-setgħat ta' riżoluzzjoni</t>
        </is>
      </c>
      <c r="BV97" s="2" t="inlineStr">
        <is>
          <t>afwikkelingsautoriteit</t>
        </is>
      </c>
      <c r="BW97" s="2" t="inlineStr">
        <is>
          <t>3</t>
        </is>
      </c>
      <c r="BX97" s="2" t="inlineStr">
        <is>
          <t/>
        </is>
      </c>
      <c r="BY97" t="inlineStr">
        <is>
          <t>"overheidsorgaan of een met bevoegdheden van openbaar bestuur belaste autoriteit" die door een lidstaat wordt aangewezen en "waaraan de bevoegdheid wordt verleend om afwikkelingsinstrumenten toe te passen en afwikkelingsbevoegdheden uit te oefenen"</t>
        </is>
      </c>
      <c r="BZ97" s="2" t="inlineStr">
        <is>
          <t>organ ds. restrukturyzacji i uporządkowanej likwidacji</t>
        </is>
      </c>
      <c r="CA97" s="2" t="inlineStr">
        <is>
          <t>3</t>
        </is>
      </c>
      <c r="CB97" s="2" t="inlineStr">
        <is>
          <t/>
        </is>
      </c>
      <c r="CC97" t="inlineStr">
        <is>
          <t>wyznaczony przez państwo członkowskie organ upoważniony do stosowania instrumentów restrukturyzacji i uporządkowanej likwidacji oraz wykonywania uprawnień w zakresie prowadzenia restrukturyzacji i uporządkowanej likwidacji</t>
        </is>
      </c>
      <c r="CD97" s="2" t="inlineStr">
        <is>
          <t>autoridade de resolução</t>
        </is>
      </c>
      <c r="CE97" s="2" t="inlineStr">
        <is>
          <t>3</t>
        </is>
      </c>
      <c r="CF97" s="2" t="inlineStr">
        <is>
          <t/>
        </is>
      </c>
      <c r="CG97" t="inlineStr">
        <is>
          <t>Autoridade designada por um Estado-Membro em caso de 
&lt;i&gt;resolução bancária&lt;/i&gt; [&lt;a href="/entry/result/3510811/all" id="ENTRY_TO_ENTRY_CONVERTER" target="_blank"&gt;IATE:3510811&lt;/a&gt; ]. A autoridade, que pode ser um banco central nacional, um ministério competente ou outra autoridade administrativa pública, ou ainda uma autoridade investida de competências administrativas públicas, fica habilitada a aplicar 
&lt;i&gt;instrumentos de resolução&lt;/i&gt; [&lt;a href="/entry/result/3511285/all" id="ENTRY_TO_ENTRY_CONVERTER" target="_blank"&gt;IATE:3511285&lt;/a&gt; ] e a exercer 
&lt;i&gt;poderes de resolução&lt;/i&gt; [&lt;a href="/entry/result/3528126/all" id="ENTRY_TO_ENTRY_CONVERTER" target="_blank"&gt;IATE:3528126&lt;/a&gt; ].</t>
        </is>
      </c>
      <c r="CH97" s="2" t="inlineStr">
        <is>
          <t>autoritate de rezoluție</t>
        </is>
      </c>
      <c r="CI97" s="2" t="inlineStr">
        <is>
          <t>3</t>
        </is>
      </c>
      <c r="CJ97" s="2" t="inlineStr">
        <is>
          <t/>
        </is>
      </c>
      <c r="CK97" t="inlineStr">
        <is>
          <t>autoritate administrativă publică sau învestită cu competențe de administrație publică, abilitată să aplice instrumentele de rezoluție [ &lt;a href="/entry/result/3511285/all" id="ENTRY_TO_ENTRY_CONVERTER" target="_blank"&gt;IATE:3511285&lt;/a&gt; ] și să exercite competențele de rezoluție.</t>
        </is>
      </c>
      <c r="CL97" s="2" t="inlineStr">
        <is>
          <t>orgán pre riešenie krízových situácií|
vnútroštátny orgán pre riešenie krízových situácií</t>
        </is>
      </c>
      <c r="CM97" s="2" t="inlineStr">
        <is>
          <t>3|
3</t>
        </is>
      </c>
      <c r="CN97" s="2" t="inlineStr">
        <is>
          <t xml:space="preserve">|
</t>
        </is>
      </c>
      <c r="CO97" t="inlineStr">
        <is>
          <t>orgán alebo orgány verejnej správy poverené právomocami verejnej správy (napr. centrálne banky, príslušné ministerstvá), ktoré sú splnomocnené uplatňovať nástroj riešenia krízových situácií a vykonávať právomoci riešiť krízové situácie</t>
        </is>
      </c>
      <c r="CP97" s="2" t="inlineStr">
        <is>
          <t>organ za reševanje</t>
        </is>
      </c>
      <c r="CQ97" s="2" t="inlineStr">
        <is>
          <t>3</t>
        </is>
      </c>
      <c r="CR97" s="2" t="inlineStr">
        <is>
          <t/>
        </is>
      </c>
      <c r="CS97" t="inlineStr">
        <is>
          <t>upravni organ, ki ga določi država članica in je pooblaščen za uporabo 
&lt;b&gt;instrumentov za reševanje&lt;/b&gt; [ &lt;a href="/entry/result/3511285/all" id="ENTRY_TO_ENTRY_CONVERTER" target="_blank"&gt;IATE:3511285&lt;/a&gt; ] in izvajanje 
&lt;b&gt;pooblastil za reševanje&lt;/b&gt; [ &lt;a href="/entry/result/3528126/all" id="ENTRY_TO_ENTRY_CONVERTER" target="_blank"&gt;IATE:3528126&lt;/a&gt; ]</t>
        </is>
      </c>
      <c r="CT97" s="2" t="inlineStr">
        <is>
          <t>resolutionsmyndighet</t>
        </is>
      </c>
      <c r="CU97" s="2" t="inlineStr">
        <is>
          <t>3</t>
        </is>
      </c>
      <c r="CV97" s="2" t="inlineStr">
        <is>
          <t/>
        </is>
      </c>
      <c r="CW97" t="inlineStr">
        <is>
          <t>offentlig förvaltningsmyndighet eller myndighet med förvaltningsbefogenheter som av en EU-medlemsstat ges resolutionsbefogenheter enligt Europaparlamentets och rådets direktiv 2014/59/EU om inrättande av en ram för återhämtning och resolution av kreditinstitut och värdepappersföretag</t>
        </is>
      </c>
    </row>
    <row r="98">
      <c r="A98" s="1" t="str">
        <f>HYPERLINK("https://iate.europa.eu/entry/result/3547768/all", "3547768")</f>
        <v>3547768</v>
      </c>
      <c r="B98" t="inlineStr">
        <is>
          <t>FINANCE</t>
        </is>
      </c>
      <c r="C98" t="inlineStr">
        <is>
          <t>FINANCE|financial institutions and credit</t>
        </is>
      </c>
      <c r="D98" t="inlineStr">
        <is>
          <t>yes</t>
        </is>
      </c>
      <c r="E98" t="inlineStr">
        <is>
          <t/>
        </is>
      </c>
      <c r="F98" s="2" t="inlineStr">
        <is>
          <t>извънредна публична финансова подкрепа</t>
        </is>
      </c>
      <c r="G98" s="2" t="inlineStr">
        <is>
          <t>3</t>
        </is>
      </c>
      <c r="H98" s="2" t="inlineStr">
        <is>
          <t/>
        </is>
      </c>
      <c r="I98" t="inlineStr">
        <is>
          <t>държавна помощ по смисъла на член 107, параграф 1 от ДФЕС или всяка друга публична финансова подкрепа на наднационално равнище, която, ако беше предоставена на национално равнище, би представлявала държавна помощ, отпусната за запазване или възстановяване на жизнеспособността, ликвидността или платежоспособността на дадена кредитна институция</t>
        </is>
      </c>
      <c r="J98" s="2" t="inlineStr">
        <is>
          <t>mimořádná veřejná finanční podpora</t>
        </is>
      </c>
      <c r="K98" s="2" t="inlineStr">
        <is>
          <t>3</t>
        </is>
      </c>
      <c r="L98" s="2" t="inlineStr">
        <is>
          <t/>
        </is>
      </c>
      <c r="M98" t="inlineStr">
        <is>
          <t>státní podpora ve smyslu čl. 107 odst. 1 Smlouvy o fungování EU nebo jakákoli jiná veřejná finanční podpora na nadnárodní úrovni, která by představovala státní podporu, pokud by byla poskytnuta na vnitrostátní úrovni, a která je poskytována s cílem zachovat nebo obnovit životaschopnost, likviditu nebo platební schopnost subjektu uvedeného v článku 2 tohoto nařízení či skupiny, jejíž součástí je takový subjekt</t>
        </is>
      </c>
      <c r="N98" s="2" t="inlineStr">
        <is>
          <t>ekstraordinær finansiel støtte fra det offentlige</t>
        </is>
      </c>
      <c r="O98" s="2" t="inlineStr">
        <is>
          <t>3</t>
        </is>
      </c>
      <c r="P98" s="2" t="inlineStr">
        <is>
          <t/>
        </is>
      </c>
      <c r="Q98" t="inlineStr">
        <is>
          <t>statsstøtte som omhandlet i artikel 107, stk. 1, i TEUF eller enhver anden offentlig finansiel støtte på overnationalt niveau, som, hvis den blev ydet på nationalt niveau, ville udgøre statsstøtte, og som ydes for at bevare eller genoprette levedygtigheden, likviditeten eller solvensen af et institut</t>
        </is>
      </c>
      <c r="R98" s="2" t="inlineStr">
        <is>
          <t>außerordentliche finanzielle Unterstützung aus öffentlichen Mitteln</t>
        </is>
      </c>
      <c r="S98" s="2" t="inlineStr">
        <is>
          <t>3</t>
        </is>
      </c>
      <c r="T98" s="2" t="inlineStr">
        <is>
          <t/>
        </is>
      </c>
      <c r="U98" t="inlineStr">
        <is>
          <t>staatliche Beihilfe &lt;a href="/entry/result/772531/all" id="ENTRY_TO_ENTRY_CONVERTER" target="_blank"&gt;IATE:772531&lt;/a&gt; oder sonstige öffentliche finanzielle Unterstützung auf supranationaler Ebene, die zur Erhaltung oder Wiederherstellung der Existenzfähigkeit, Liquidität oder Solvenz eines Instituts oder einer Gruppe gewährt wird</t>
        </is>
      </c>
      <c r="V98" s="2" t="inlineStr">
        <is>
          <t>έκτακτη δημόσια χρηματοπιστωτική στήριξη</t>
        </is>
      </c>
      <c r="W98" s="2" t="inlineStr">
        <is>
          <t>3</t>
        </is>
      </c>
      <c r="X98" s="2" t="inlineStr">
        <is>
          <t/>
        </is>
      </c>
      <c r="Y98" t="inlineStr">
        <is>
          <t>«έκτακτη δημόσια χρηματοπιστωτική στήριξη»: κρατική ενίσχυση κατά την έννοια του άρθρου 107 παρ. 1 της ΣΛΕΕ, η οποία παρέχεται με σκοπό να διατηρηθεί ή να αποκατασταθεί η βιωσιμότητα, η ρευστότητα ή η φερεγγυότητα ενός ιδρύματος.</t>
        </is>
      </c>
      <c r="Z98" s="2" t="inlineStr">
        <is>
          <t>extraordinary public financial support</t>
        </is>
      </c>
      <c r="AA98" s="2" t="inlineStr">
        <is>
          <t>3</t>
        </is>
      </c>
      <c r="AB98" s="2" t="inlineStr">
        <is>
          <t/>
        </is>
      </c>
      <c r="AC98" t="inlineStr">
        <is>
          <t>State aid
&lt;sup&gt;1&lt;/sup&gt;, or any other public financial support at supra-national level, which, if provided for at national level, would constitute State aid, that is provided in order to preserve or restore the viability, liquidity or solvency of an institution or group of institutions
&lt;p&gt;&lt;sup&gt;1&lt;/sup&gt; State aid [ &lt;a href="/entry/result/772531/all" id="ENTRY_TO_ENTRY_CONVERTER" target="_blank"&gt;IATE:772531&lt;/a&gt; ]&lt;br&gt;See also:&lt;/p&gt;
&lt;p&gt;- rescue package [ &lt;a href="/entry/result/113339/all" id="ENTRY_TO_ENTRY_CONVERTER" target="_blank"&gt;IATE:113339&lt;/a&gt; ]&lt;/p&gt;
&lt;p&gt;- bail-out [ &lt;a href="/entry/result/385889/all" id="ENTRY_TO_ENTRY_CONVERTER" target="_blank"&gt;IATE:385889&lt;/a&gt; ]&lt;/p&gt;</t>
        </is>
      </c>
      <c r="AD98" s="2" t="inlineStr">
        <is>
          <t>ayuda financiera pública extraordinaria</t>
        </is>
      </c>
      <c r="AE98" s="2" t="inlineStr">
        <is>
          <t>3</t>
        </is>
      </c>
      <c r="AF98" s="2" t="inlineStr">
        <is>
          <t/>
        </is>
      </c>
      <c r="AG98" t="inlineStr">
        <is>
          <t>Ayuda estatal &lt;a href="/entry/result/772531/all" id="ENTRY_TO_ENTRY_CONVERTER" target="_blank"&gt;IATE:772531&lt;/a&gt; a tenor del Tratado de Funcionamiento de la Unión Europea, proporcionada con el fin de preservar o restablecer la viabilidad &lt;a href="/entry/result/881093/all" id="ENTRY_TO_ENTRY_CONVERTER" target="_blank"&gt;IATE:881093&lt;/a&gt; , la liquidez &lt;a href="/entry/result/1240013/all" id="ENTRY_TO_ENTRY_CONVERTER" target="_blank"&gt;IATE:1240013&lt;/a&gt; o la solvencia &lt;a href="/entry/result/832674/all" id="ENTRY_TO_ENTRY_CONVERTER" target="_blank"&gt;IATE:832674&lt;/a&gt; de una entidad de crédito &lt;a href="/entry/result/792555/all" id="ENTRY_TO_ENTRY_CONVERTER" target="_blank"&gt;IATE:792555&lt;/a&gt; o una empresa de inversión &lt;a href="/entry/result/858687/all" id="ENTRY_TO_ENTRY_CONVERTER" target="_blank"&gt;IATE:858687&lt;/a&gt; .</t>
        </is>
      </c>
      <c r="AH98" s="2" t="inlineStr">
        <is>
          <t>erakorraline avaliku sektori finantstoetus</t>
        </is>
      </c>
      <c r="AI98" s="2" t="inlineStr">
        <is>
          <t>3</t>
        </is>
      </c>
      <c r="AJ98" s="2" t="inlineStr">
        <is>
          <t/>
        </is>
      </c>
      <c r="AK98" t="inlineStr">
        <is>
          <t>riigiabi ELi toimimise lepingu artikli 107 lõike 1 tähenduses või mis tahes muu riigiülesel tasandil osutatav avaliku sektori finantstoetus, mis oleks riigiabi, kui seda osutataks riigi tasandil, mida antakse sellise krediidiasutuse või investeerimisühingu või artikli 1 lõike 1 punktides b, c või d osutatud ettevõtja või konsolideerimisgrupi, millesse selline krediidiasutus või investeerimisühing või ettevõtja kuulub, jätkusuutlikkuse, likviidsuse või maksevõimelisuse säilitamiseks või taastamiseks</t>
        </is>
      </c>
      <c r="AL98" s="2" t="inlineStr">
        <is>
          <t>poikkeuksellinen julkinen rahoitustuki</t>
        </is>
      </c>
      <c r="AM98" s="2" t="inlineStr">
        <is>
          <t>3</t>
        </is>
      </c>
      <c r="AN98" s="2" t="inlineStr">
        <is>
          <t/>
        </is>
      </c>
      <c r="AO98" t="inlineStr">
        <is>
          <t>Valtiontuki tai muu julkinen ylikansallinen rahoitustuki, joka myönnetään laitoksen, yhteisön tai konsernin elinkelpoisuuden, likviditeetin tai vakavaraisuuden säilyttämiseksi tai palauttamiseksi ennalleen.</t>
        </is>
      </c>
      <c r="AP98" s="2" t="inlineStr">
        <is>
          <t>soutien financier public exceptionnel</t>
        </is>
      </c>
      <c r="AQ98" s="2" t="inlineStr">
        <is>
          <t>3</t>
        </is>
      </c>
      <c r="AR98" s="2" t="inlineStr">
        <is>
          <t/>
        </is>
      </c>
      <c r="AS98" t="inlineStr">
        <is>
          <t>aide d’État, au sens de l’article 107, paragraphe 1, du traité sur le fonctionnement de l’Union européenne, ou tout autre soutien financier public au niveau supranational qui, s’il était accordé au niveau national, constituerait une aide d’État, qui est accordé dans le but de préserver ou de rétablir la viabilité, la liquidité ou la solvabilité d’un établissement ou d’une entité (...) ou d’un groupe dont un tel établissement ou une telle entité fait partie</t>
        </is>
      </c>
      <c r="AT98" s="2" t="inlineStr">
        <is>
          <t>tacaíocht airgeadais phoiblí urghnách</t>
        </is>
      </c>
      <c r="AU98" s="2" t="inlineStr">
        <is>
          <t>3</t>
        </is>
      </c>
      <c r="AV98" s="2" t="inlineStr">
        <is>
          <t/>
        </is>
      </c>
      <c r="AW98" t="inlineStr">
        <is>
          <t>státchabhair de réir bhrí Airteagal 107(1) CFAE nó aon tacaíocht airgeadais phoiblí ar an leibhéal fornáisiúnta, ar Státchabhair a bheadh ann dá soláthrófaí é ar an leibhéal náisiúnta, a sholáthrófar chun inmharthanacht, leachtacht nó sócmhainneacht eintitis dá dtagraítear in Airteagal 2 den Rialachán seo, nó grúpa ar cuid de an t-eintiteas sin, a chaomhnú nó a athbhunú</t>
        </is>
      </c>
      <c r="AX98" s="2" t="inlineStr">
        <is>
          <t>izvanredna javna financijska potpora</t>
        </is>
      </c>
      <c r="AY98" s="2" t="inlineStr">
        <is>
          <t>3</t>
        </is>
      </c>
      <c r="AZ98" s="2" t="inlineStr">
        <is>
          <t/>
        </is>
      </c>
      <c r="BA98" t="inlineStr">
        <is>
          <t>državne potpore u smislu članka 107. stavka 1. UFEU ili bilo koje druge javne financijske potpore na nadnacionalnoj razini koje bi, da su predviđene na nacionalnoj razini, predstavljale državne potpore koje se dodjeljuju s ciljem očuvanja ili obnavljanja održivosti, likvidnosti ili solventnosti institucije ili subjekta iz članka 1. stavka 1. točke (b), (c) ili (d) ili grupe u čijem su sastavu takva institucija ili subjekt</t>
        </is>
      </c>
      <c r="BB98" s="2" t="inlineStr">
        <is>
          <t>rendkívüli állami pénzügyi támogatás</t>
        </is>
      </c>
      <c r="BC98" s="2" t="inlineStr">
        <is>
          <t>4</t>
        </is>
      </c>
      <c r="BD98" s="2" t="inlineStr">
        <is>
          <t/>
        </is>
      </c>
      <c r="BE98" t="inlineStr">
        <is>
          <t>állami támogatás, vagy bármilyen más, nemzeti szinten nyújtva állami támogatásnak minősülő szupranacionális szintű állami pénzügyi támogatás, amelyet egy intézmény, szervezet vagy csoport életképességének, likviditásának vagy fizetőképességének megőrzése vagy helyreállítása céljából nyújtanak</t>
        </is>
      </c>
      <c r="BF98" s="2" t="inlineStr">
        <is>
          <t>sostegno finanziario pubblico straordinario</t>
        </is>
      </c>
      <c r="BG98" s="2" t="inlineStr">
        <is>
          <t>3</t>
        </is>
      </c>
      <c r="BH98" s="2" t="inlineStr">
        <is>
          <t/>
        </is>
      </c>
      <c r="BI98" t="inlineStr">
        <is>
          <t>Aiuto di Stato ai sensi dell'articolo 107, paragrafo 1 del trattato sul funzionamento dell'Unione europea.</t>
        </is>
      </c>
      <c r="BJ98" s="2" t="inlineStr">
        <is>
          <t>nepaprastoji viešoji finansinė parama</t>
        </is>
      </c>
      <c r="BK98" s="2" t="inlineStr">
        <is>
          <t>3</t>
        </is>
      </c>
      <c r="BL98" s="2" t="inlineStr">
        <is>
          <t/>
        </is>
      </c>
      <c r="BM98" t="inlineStr">
        <is>
          <t>valstybės pagalba, kaip apibrėžta SESV 107 straipsnio 1 dalyje, arba bet kokia kita viršvalstybinio lygmens viešoji finansinė parama, kuri jei būtų teikiama nacionaliniu lygmeniu, būtų laikoma valstybės pagalba, ir kuri teikiama įstaigos, subjekto arba grupės, kuriai priklauso tokia įstaiga ar subjektas, gyvybingumui, likvidumui arba mokumui išsaugoti arba atkurti</t>
        </is>
      </c>
      <c r="BN98" s="2" t="inlineStr">
        <is>
          <t>ārkārtas finansiālais atbalsts no publiskā sektora līdzekļiem</t>
        </is>
      </c>
      <c r="BO98" s="2" t="inlineStr">
        <is>
          <t>3</t>
        </is>
      </c>
      <c r="BP98" s="2" t="inlineStr">
        <is>
          <t/>
        </is>
      </c>
      <c r="BQ98" t="inlineStr">
        <is>
          <t>valsts atbalsts Līguma par Eiropas Savienības darbību 107. panta 1. punkta nozīmē, ko sniedz, lai saglabātu vai atjaunotu kādas iestādes vai grupas dzīvotspēju, likviditāti vai maksātspēju</t>
        </is>
      </c>
      <c r="BR98" s="2" t="inlineStr">
        <is>
          <t>għajnuna finanzjarja pubblika straordinarja</t>
        </is>
      </c>
      <c r="BS98" s="2" t="inlineStr">
        <is>
          <t>3</t>
        </is>
      </c>
      <c r="BT98" s="2" t="inlineStr">
        <is>
          <t/>
        </is>
      </c>
      <c r="BU98" t="inlineStr">
        <is>
          <t>għajnuna mill-Istat, skont it-tifsira tal-Artikolu 107(1) TFUE, jew kwalunkwe għajnuna finanzjarja pubblika oħra fil-livell supranazzjonali, li jekk tiġi pprovduta fil-livell nazzjonali, tikkostitwixxi għajnuna Statali, li tiġi pprovduta sabiex tiġi ppreservata jew tinġieb lura l-vijabbiltà, il-likwidità jew is-solvenza ta’ istituzzjoni ta’ grupp li minnu tifforma parti tali istituzzjoni</t>
        </is>
      </c>
      <c r="BV98" s="2" t="inlineStr">
        <is>
          <t>buitengewone openbare financiële steun</t>
        </is>
      </c>
      <c r="BW98" s="2" t="inlineStr">
        <is>
          <t>3</t>
        </is>
      </c>
      <c r="BX98" s="2" t="inlineStr">
        <is>
          <t/>
        </is>
      </c>
      <c r="BY98" t="inlineStr">
        <is>
          <t>staatssteun in de zin van artikel 107, lid 1, van het Verdrag betreffende de werking van de Europese Unie of elke andere openbare financiële steun op supranationaal niveau die als hij op nationaal niveau werd verstrekt, staatssteun zou vormen, die wordt verstrekt om de levensvatbaarheid, liquiditeit of solvabiliteit van een instelling te vrijwaren of te herstellen</t>
        </is>
      </c>
      <c r="BZ98" s="2" t="inlineStr">
        <is>
          <t>nadzwyczajne publiczne wsparcie finansowe</t>
        </is>
      </c>
      <c r="CA98" s="2" t="inlineStr">
        <is>
          <t>3</t>
        </is>
      </c>
      <c r="CB98" s="2" t="inlineStr">
        <is>
          <t/>
        </is>
      </c>
      <c r="CC98" t="inlineStr">
        <is>
          <t>pomoc państwa w rozumieniu art. 107 ust. 1 Traktatu o funkcjonowaniu Unii Europejskiej lub wszelkie inne publiczne wsparcie finansowe na poziomie ponadnarodowym – które, jeśli udzielane jest na poziomie krajowym, stanowi pomoc państwa – udzielaną w celu utrzymania lub przywrócenia rentowności, płynności bądź wypłacalności instytucji lub podmiotu [...]</t>
        </is>
      </c>
      <c r="CD98" s="2" t="inlineStr">
        <is>
          <t>apoio financeiro público extraordinário</t>
        </is>
      </c>
      <c r="CE98" s="2" t="inlineStr">
        <is>
          <t>3</t>
        </is>
      </c>
      <c r="CF98" s="2" t="inlineStr">
        <is>
          <t/>
        </is>
      </c>
      <c r="CG98" t="inlineStr">
        <is>
          <t>Auxílio estatal na aceção do artigo 107.º, n.º 1, do TFUE, ou qualquer outro apoio financeiro público supranacional concedido para preservar ou restabelecer a viabilidade, a liquidez ou a solvabilidade de uma instituição financeira.</t>
        </is>
      </c>
      <c r="CH98" s="2" t="inlineStr">
        <is>
          <t>sprijin financiar public extraordinar</t>
        </is>
      </c>
      <c r="CI98" s="2" t="inlineStr">
        <is>
          <t>3</t>
        </is>
      </c>
      <c r="CJ98" s="2" t="inlineStr">
        <is>
          <t/>
        </is>
      </c>
      <c r="CK98" t="inlineStr">
        <is>
          <t>ajutor de stat
&lt;sup&gt;1&lt;/sup&gt; sau orice alt sprijin financiar public la nivel supranațional, care, dacă ar fi furnizat la nivel național ar constitui un ajutor de stat și care este furnizat pentru a menține sau restabili viabilitatea, lichiditatea sau solvabilitatea unei instituții, unei entități sau unui grup 
&lt;p&gt; &lt;sup&gt;1&lt;/sup&gt;ajutor de stat [ &lt;a href="/entry/result/772531/all" id="ENTRY_TO_ENTRY_CONVERTER" target="_blank"&gt;IATE:772531&lt;/a&gt; ]&lt;/p&gt;</t>
        </is>
      </c>
      <c r="CL98" s="2" t="inlineStr">
        <is>
          <t>mimoriadna verejná finančná podpora</t>
        </is>
      </c>
      <c r="CM98" s="2" t="inlineStr">
        <is>
          <t>3</t>
        </is>
      </c>
      <c r="CN98" s="2" t="inlineStr">
        <is>
          <t/>
        </is>
      </c>
      <c r="CO98" t="inlineStr">
        <is>
          <t>štátna pomoc v zmysle článku 107 ods. 1 Zmluvy o fungovaní Európskej únie alebo akákoľvek iná verejná finančná podpora na nadnárodnej úrovni, ktorá sa poskytuje s cieľom zachovať alebo obnoviť životaschopnosť, likviditu alebo platobnú schopnosť inštitúcie, subjektu alebo skupiny, ktorej súčasťou je táto inštitúcia alebo subjekt</t>
        </is>
      </c>
      <c r="CP98" s="2" t="inlineStr">
        <is>
          <t>izredna javnofinančna pomoč</t>
        </is>
      </c>
      <c r="CQ98" s="2" t="inlineStr">
        <is>
          <t>3</t>
        </is>
      </c>
      <c r="CR98" s="2" t="inlineStr">
        <is>
          <t/>
        </is>
      </c>
      <c r="CS98" t="inlineStr">
        <is>
          <t>državna pomoč v smislu člena 107(1) Pogodbe o delovanju Evropske unije* ali druga javna finančna podpora na nadnacionalni ravni, ki bi pomenila državno pomoč, če bi bila dodeljena na nacionalni ravni, in ki je predvidena za ohranitev ali ponovno vzpostavitev uspešnega poslovanja, likvidnosti ali solventnosti institucije, subjekta [...] ali skupine, katere del je takšna institucija ali subjekt</t>
        </is>
      </c>
      <c r="CT98" s="2" t="inlineStr">
        <is>
          <t>extraordinärt offentligt finansiellt stöd</t>
        </is>
      </c>
      <c r="CU98" s="2" t="inlineStr">
        <is>
          <t>3</t>
        </is>
      </c>
      <c r="CV98" s="2" t="inlineStr">
        <is>
          <t/>
        </is>
      </c>
      <c r="CW98" t="inlineStr">
        <is>
          <t/>
        </is>
      </c>
    </row>
    <row r="99">
      <c r="A99" s="1" t="str">
        <f>HYPERLINK("https://iate.europa.eu/entry/result/3561699/all", "3561699")</f>
        <v>3561699</v>
      </c>
      <c r="B99" t="inlineStr">
        <is>
          <t>FINANCE;BUSINESS AND COMPETITION</t>
        </is>
      </c>
      <c r="C99" t="inlineStr">
        <is>
          <t>FINANCE|financial institutions and credit;BUSINESS AND COMPETITION|business organisation</t>
        </is>
      </c>
      <c r="D99" t="inlineStr">
        <is>
          <t>yes</t>
        </is>
      </c>
      <c r="E99" t="inlineStr">
        <is>
          <t/>
        </is>
      </c>
      <c r="F99" s="2" t="inlineStr">
        <is>
          <t>критична функция</t>
        </is>
      </c>
      <c r="G99" s="2" t="inlineStr">
        <is>
          <t>4</t>
        </is>
      </c>
      <c r="H99" s="2" t="inlineStr">
        <is>
          <t/>
        </is>
      </c>
      <c r="I99" t="inlineStr">
        <is>
          <t>дейност, услуга или операция, чието прекъсване може да доведе в една или повече държави членки до срив в предоставянето на услуги от важно значение за реалната икономика или да наруши финансовата стабилност поради размера, пазарния дял, външната и вътрешната взаимосвързаност, сложността или трансграничните дейности на институцията или групата, от гледна точка по-специално на заменяемостта на тази дейност, услуга или операция</t>
        </is>
      </c>
      <c r="J99" s="2" t="inlineStr">
        <is>
          <t>zásadní funkce</t>
        </is>
      </c>
      <c r="K99" s="2" t="inlineStr">
        <is>
          <t>3</t>
        </is>
      </c>
      <c r="L99" s="2" t="inlineStr">
        <is>
          <t/>
        </is>
      </c>
      <c r="M99" t="inlineStr">
        <is>
          <t>činnost, služba nebo operace, jejichž přerušení by v jednom nebo více členských státech pravděpodobně vedlo k narušení služeb, jež mají zásadní význam pro reálnou ekonomiku, nebo k narušení finanční stability vzhledem k velikosti, podílu na trhu, vnější a vnitřní propojenosti, složitosti či přeshraniční činnosti instituce či skupiny, se zvláštním ohledem na nahraditelnost těchto činností, služeb či operací</t>
        </is>
      </c>
      <c r="N99" s="2" t="inlineStr">
        <is>
          <t>kritisk funktion</t>
        </is>
      </c>
      <c r="O99" s="2" t="inlineStr">
        <is>
          <t>3</t>
        </is>
      </c>
      <c r="P99" s="2" t="inlineStr">
        <is>
          <t/>
        </is>
      </c>
      <c r="Q99" t="inlineStr">
        <is>
          <t>aktiviteter, ydelser eller transaktioner, hvis ophør i en eller flere medlemsstater kan forventes at føre til forstyrrelser i ydelser, der er af afgørende betydning for realøkonomien, eller til forstyrrelse af den finansielle stabilitet som følge af et instituts eller en koncerns størrelse, markedsandel, eksterne og interne forbundethed, kompleksitet eller grænseoverskridende aktiviteter, navnlig med hensyn til muligheden for at erstatte de pågældende aktiviteter, ydelser eller transaktioner</t>
        </is>
      </c>
      <c r="R99" s="2" t="inlineStr">
        <is>
          <t>kritische Funktionen</t>
        </is>
      </c>
      <c r="S99" s="2" t="inlineStr">
        <is>
          <t>3</t>
        </is>
      </c>
      <c r="T99" s="2" t="inlineStr">
        <is>
          <t/>
        </is>
      </c>
      <c r="U99" t="inlineStr">
        <is>
          <t>Tätigkeiten, Dienstleistungen oder Geschäfte, deren Einstellung aufgrund der Größe, des Marktanteils, der externen und internen Verflechtungen, der Komplexität oder der grenzüberschreitenden Tätigkeiten eines Instituts oder einer Gruppe wahrscheinlich in einem oder mehreren Mitgliedstaaten die Unterbrechung von für die Realwirtschaft wesentlichen Dienstleistungen oder eine Störung der Finanzstabilität zur Folge hat, besonders mit Blick auf die Substituierbarkeit dieser Tätigkeiten, Dienstleistungen oder Geschäfte</t>
        </is>
      </c>
      <c r="V99" s="2" t="inlineStr">
        <is>
          <t>κρίσιμη λειτουργία</t>
        </is>
      </c>
      <c r="W99" s="2" t="inlineStr">
        <is>
          <t>3</t>
        </is>
      </c>
      <c r="X99" s="2" t="inlineStr">
        <is>
          <t/>
        </is>
      </c>
      <c r="Y99" t="inlineStr">
        <is>
          <t>δραστηριότητα, υπηρεσία ή λειτουργία της οποίας η διακοπή ενδέχεται, σε ένα ή περισσότερα κράτη μέλη, να οδηγήσει σε διαταραχή της παροχής ζωτικών υπηρεσιών στην πραγματική οικονομία ή να διαταράξει τη χρηματοπιστωτική σταθερότητα λόγω του μεγέθους του ιδρύματος ή του ομίλου, του μεριδίου του στην αγορά, των εξωτερικών και εσωτερικών του διασυνδέσεων, της πολυπλοκότητας ή των διασυνοριακών δραστηριοτήτων του, ιδίως σε ό,τι αφορά τη δυνατότητα υποκατάστασης της εν λόγω δραστηριότητας, υπηρεσίας ή λειτουργίας</t>
        </is>
      </c>
      <c r="Z99" s="2" t="inlineStr">
        <is>
          <t>critical function</t>
        </is>
      </c>
      <c r="AA99" s="2" t="inlineStr">
        <is>
          <t>3</t>
        </is>
      </c>
      <c r="AB99" s="2" t="inlineStr">
        <is>
          <t/>
        </is>
      </c>
      <c r="AC99" t="inlineStr">
        <is>
          <t>activity, service or operation, the discontinuance of which is likely to lead in one or more Member States to the disruption of services that are essential to the real economy, or to disrupt financial stability due to the size, market share, external and internal interconnectedness, complexity or cross-border activities of the institution or group responsible, with particular regard to the substitutability of the activity, service or operation</t>
        </is>
      </c>
      <c r="AD99" s="2" t="inlineStr">
        <is>
          <t>funciones esenciales</t>
        </is>
      </c>
      <c r="AE99" s="2" t="inlineStr">
        <is>
          <t>3</t>
        </is>
      </c>
      <c r="AF99" s="2" t="inlineStr">
        <is>
          <t/>
        </is>
      </c>
      <c r="AG99" t="inlineStr">
        <is>
          <t>Actividades, servicios u operaciones cuyo cese podría, en uno o más Estados miembros, dar lugar a una perturbación de servicios esenciales para la eocnomía real o d ela estabilidad financiera, debido al tamaño, cuota de mercado, conexiones internas o externas, complejidad o actividad transfronteriza de la entidad o grupo, atendiendo especialmente a la sustituibilidad de dichas actividades, servicios u operaciones.</t>
        </is>
      </c>
      <c r="AH99" s="2" t="inlineStr">
        <is>
          <t>kriitiline funktsioon</t>
        </is>
      </c>
      <c r="AI99" s="2" t="inlineStr">
        <is>
          <t>3</t>
        </is>
      </c>
      <c r="AJ99" s="2" t="inlineStr">
        <is>
          <t/>
        </is>
      </c>
      <c r="AK99" t="inlineStr">
        <is>
          <t>tegevus, teenused või tegevused, mille seiskumine toob ühes või enamas 
liikmesriigis tõenäoliselt kaasa reaalmajanduse jaoks oluliste teenuste 
katkemise või häirib tõenäoliselt finantsstabiilsust finantsinstitutsiooni või konsolideerimisgrupi suuruse, turuosa, 
välise ja sisemise seotuse, keerukuse või piiriülese tegevuse tõttu, 
pidades eelkõige silmas kõnealuste tegevuste, teenuste või tegevuste 
asendatavust</t>
        </is>
      </c>
      <c r="AL99" s="2" t="inlineStr">
        <is>
          <t>kriittinen toiminto</t>
        </is>
      </c>
      <c r="AM99" s="2" t="inlineStr">
        <is>
          <t>3</t>
        </is>
      </c>
      <c r="AN99" s="2" t="inlineStr">
        <is>
          <t/>
        </is>
      </c>
      <c r="AO99" t="inlineStr">
        <is>
          <t>toiminta, palvelut tai toiminnot, joiden keskeytyminen todennäköisesti aiheuttaisi reaalitalouden kannalta elintärkeiden palvelujen häiriintymisen tai todennäköisesti häiritsisi rahoitusvakautta laitoksen tai konsernin koon tai markkinaosuuden, ulkoisten ja sisäisten sidosten, monitahoisuuden tai rajatylittävän toiminnan johdosta yhdessä tai useammassa jäsenvaltiossa erityisesti tämän toiminnan ja näiden palvelujen tai toimintojen korvattavuus huomioon ottaen</t>
        </is>
      </c>
      <c r="AP99" s="2" t="inlineStr">
        <is>
          <t>fonction critique</t>
        </is>
      </c>
      <c r="AQ99" s="2" t="inlineStr">
        <is>
          <t>3</t>
        </is>
      </c>
      <c r="AR99" s="2" t="inlineStr">
        <is>
          <t/>
        </is>
      </c>
      <c r="AS99" t="inlineStr">
        <is>
          <t>activité, service ou opération dont l’interruption est susceptible [...]d’entraîner des perturbations des services indispensables à l’économie réelle ou de perturber la stabilité financière en raison de la taille ou de la part de marché de l’établissement ou du groupe, de son interdépendance interne et externe, de sa complexité ou des activités transfrontières qu’il exerce</t>
        </is>
      </c>
      <c r="AT99" s="2" t="inlineStr">
        <is>
          <t>feidhm chriticiúil</t>
        </is>
      </c>
      <c r="AU99" s="2" t="inlineStr">
        <is>
          <t>3</t>
        </is>
      </c>
      <c r="AV99" s="2" t="inlineStr">
        <is>
          <t/>
        </is>
      </c>
      <c r="AW99" t="inlineStr">
        <is>
          <t/>
        </is>
      </c>
      <c r="AX99" s="2" t="inlineStr">
        <is>
          <t>ključna funkcija</t>
        </is>
      </c>
      <c r="AY99" s="2" t="inlineStr">
        <is>
          <t>4</t>
        </is>
      </c>
      <c r="AZ99" s="2" t="inlineStr">
        <is>
          <t/>
        </is>
      </c>
      <c r="BA99" t="inlineStr">
        <is>
          <t>aktivnost, usluga ili djelatnost čiji bi prestanak pružanja u jednoj iliviše država vjerojatno doveo do prekida usluga bitnih za realno gospodarstvo ili do poremećajafinancijske stabilnosti zbog veličine, tržišnog udjela, vanjske i unutarnje međusobne povezanosti,složenosti ili prekograničnih aktivnosti kreditne institucije ili grupe, a osobito s obzirom nazamjenjivost tih aktivnosti, usluga ili djelatnosti</t>
        </is>
      </c>
      <c r="BB99" t="inlineStr">
        <is>
          <t/>
        </is>
      </c>
      <c r="BC99" t="inlineStr">
        <is>
          <t/>
        </is>
      </c>
      <c r="BD99" t="inlineStr">
        <is>
          <t/>
        </is>
      </c>
      <c r="BE99" t="inlineStr">
        <is>
          <t/>
        </is>
      </c>
      <c r="BF99" s="2" t="inlineStr">
        <is>
          <t>funzioni essenziali</t>
        </is>
      </c>
      <c r="BG99" s="2" t="inlineStr">
        <is>
          <t>1</t>
        </is>
      </c>
      <c r="BH99" s="2" t="inlineStr">
        <is>
          <t/>
        </is>
      </c>
      <c r="BI99" t="inlineStr">
        <is>
          <t>attività, servizi o operazioni la cui interruzione porterebbe verosimilmente, in uno o più Stati membri, all’interruzione di servizi essenziali per l’economia reale o potrebbe compromettere la stabilità finanziaria</t>
        </is>
      </c>
      <c r="BJ99" s="2" t="inlineStr">
        <is>
          <t>ypatingos svarbos funkcija</t>
        </is>
      </c>
      <c r="BK99" s="2" t="inlineStr">
        <is>
          <t>3</t>
        </is>
      </c>
      <c r="BL99" s="2" t="inlineStr">
        <is>
          <t/>
        </is>
      </c>
      <c r="BM99" t="inlineStr">
        <is>
          <t>veikla, paslauga ar operacija, kurią nutraukus, tikėtina, vienoje ar daugiau valstybių narių dėl atitinkamos įstaigos arba grupės dydžio, jos kontroliuojamos rinkos dalies, išorės ar vidaus tarpusavio sąsajų, sudėtingumo ar tarpvalstybinės veiklos sutriktų itin svarbios realiajai ekonomikai teikiamos paslaugos arba sutriktų finansinis stabilumas, visų pirma atsižvelgiant į tos veiklos, paslaugų ar operacijų pakeičiamumą</t>
        </is>
      </c>
      <c r="BN99" s="2" t="inlineStr">
        <is>
          <t>kritiski svarīga funkcija</t>
        </is>
      </c>
      <c r="BO99" s="2" t="inlineStr">
        <is>
          <t>3</t>
        </is>
      </c>
      <c r="BP99" s="2" t="inlineStr">
        <is>
          <t/>
        </is>
      </c>
      <c r="BQ99" t="inlineStr">
        <is>
          <t>darbības, pakalpojumi vai operācijas, kuru pārtraukšana, iespējams, vienā vai vairākās dalībvalstīs izraisīs reālajai ekonomikai būtisku pakalpojumu sniegšanas traucējumus vai izjauks finanšu stabilitāti kādas iestādes vai grupas lieluma, tirgus daļas, ārējās un iekšējās savstarpējās saiknes, sarežģītības vai pārrobežu darbību dēļ, īpaši ņemot vērā šo darbību, pakalpojumu un operāciju aizstājamību</t>
        </is>
      </c>
      <c r="BR99" s="2" t="inlineStr">
        <is>
          <t>funzjoni kritika</t>
        </is>
      </c>
      <c r="BS99" s="2" t="inlineStr">
        <is>
          <t>3</t>
        </is>
      </c>
      <c r="BT99" s="2" t="inlineStr">
        <is>
          <t/>
        </is>
      </c>
      <c r="BU99" t="inlineStr">
        <is>
          <t>attività, servizz jew operazzjoni li t-twaqqif tagħhom fi Stat Membru wieħed jew aktar, iwassal għal tħarbit tas-servizzi li huma essenzjali għall-ekonomija reali jew għal tħarbit tal-istabilità finanzjarja minħabba d-daqs, is-sehem tas-suq, l-interkonnettività esterna u interna, il-kumplessità jew l-attivitajiet transkonfinali ta' istituzzjoni jew grupp, fir-rigward, b'mod partikolari, tas-sostitwibbiltà ta' dawk l-attivitajiet, servizzi jew operazzjonijiet</t>
        </is>
      </c>
      <c r="BV99" s="2" t="inlineStr">
        <is>
          <t>kritieke functie</t>
        </is>
      </c>
      <c r="BW99" s="2" t="inlineStr">
        <is>
          <t>3</t>
        </is>
      </c>
      <c r="BX99" s="2" t="inlineStr">
        <is>
          <t/>
        </is>
      </c>
      <c r="BY99" t="inlineStr">
        <is>
          <t>activiteit, dienst of bedrijfsactiviteit waarvan de onderbreking naar alle waarschijnlijkheid in een of meer lidstaten tot een verstoring van essentiële diensten aan de reële economie zal leiden of, wegens de omvang of het marktaandeel van een instelling of groep, haar verwevenheid met entiteiten binnen en buiten een groep, haar complexiteit of haar grensoverschrijdende activiteiten, de financiële stabiliteit zal verstoren, vooral wat de vervangbaarheid ervan betreft</t>
        </is>
      </c>
      <c r="BZ99" s="2" t="inlineStr">
        <is>
          <t>funkcja krytyczna</t>
        </is>
      </c>
      <c r="CA99" s="2" t="inlineStr">
        <is>
          <t>2</t>
        </is>
      </c>
      <c r="CB99" s="2" t="inlineStr">
        <is>
          <t/>
        </is>
      </c>
      <c r="CC99" t="inlineStr">
        <is>
          <t>działanie, usługa lub operacja, których zaprzestanie mogłoby prowadzić w jednym lub większej liczbie państw członkowskich do zaburzeń w usługach kluczowych dla gospodarki realnej lub mogłoby zakłócić stabilność finansową ze względu na wielkość instytucji lub grupy lub ich udział w rynku, wzajemne powiązania zewnętrzne i wewnętrzne, złożoność lub działalność transgraniczną, zwłaszcza uwzględniając substytucyjność tych działań, usług lub operacji</t>
        </is>
      </c>
      <c r="CD99" s="2" t="inlineStr">
        <is>
          <t>função crítica</t>
        </is>
      </c>
      <c r="CE99" s="2" t="inlineStr">
        <is>
          <t>3</t>
        </is>
      </c>
      <c r="CF99" s="2" t="inlineStr">
        <is>
          <t/>
        </is>
      </c>
      <c r="CG99" t="inlineStr">
        <is>
          <t>Atividade, serviço ou operação cuja interrupção pode dar origem, num ou em vários Estados-Membros, à perturbação de serviços essenciais para a economia real ou perturbar a estabilidade financeira devido à dimensão ou à quota de mercado de uma instituição ou de um grupo, ao seu grau de interligação externa e interna, à sua complexidade ou às suas atividades transfronteiriças, com especial destaque para a substituibilidade dessas atividades, serviços ou operações.</t>
        </is>
      </c>
      <c r="CH99" s="2" t="inlineStr">
        <is>
          <t>funcție critică</t>
        </is>
      </c>
      <c r="CI99" s="2" t="inlineStr">
        <is>
          <t>3</t>
        </is>
      </c>
      <c r="CJ99" s="2" t="inlineStr">
        <is>
          <t/>
        </is>
      </c>
      <c r="CK99" t="inlineStr">
        <is>
          <t>activități, servicii sau operațiuni a căror întrerupere ar putea conduce, într-unul sau mai multe state membre, la perturbarea serviciilor esențiale pentru economia reală sau la perturbarea stabilității financiare din cauza dimensiunii, cotei de piață, a interconexiunilor externe și interne, a complexității sau activităților transfrontaliere ale unei instituții sau grup, mai ales având în vedere caracterul substituibil al respectivelor activități, servicii sau operațiuni</t>
        </is>
      </c>
      <c r="CL99" s="2" t="inlineStr">
        <is>
          <t>zásadná funkcia|
kritická funkcia</t>
        </is>
      </c>
      <c r="CM99" s="2" t="inlineStr">
        <is>
          <t>3|
4</t>
        </is>
      </c>
      <c r="CN99" s="2" t="inlineStr">
        <is>
          <t xml:space="preserve">|
</t>
        </is>
      </c>
      <c r="CO99" t="inlineStr">
        <is>
          <t>činnosti, služby alebo operácie, ktorých prerušenie by v jednom alebo vo viacerých členských štátoch pravdepodobne viedlo k narušeniu základných služieb reálneho hospodárstva alebo narušeniu finančnej stability v dôsledku veľkosti inštitúcie alebo skupiny alebo ich podielu na trhu, vonkajšej a vnútornej prepojenosti, zložitosti alebo cezhraničných činností, a to s osobitným zreteľom na nahraditeľnosť týchto činností, služieb alebo operácií</t>
        </is>
      </c>
      <c r="CP99" s="2" t="inlineStr">
        <is>
          <t>kritična funkcija</t>
        </is>
      </c>
      <c r="CQ99" s="2" t="inlineStr">
        <is>
          <t>3</t>
        </is>
      </c>
      <c r="CR99" s="2" t="inlineStr">
        <is>
          <t/>
        </is>
      </c>
      <c r="CS99" t="inlineStr">
        <is>
          <t>aktivnost, storitev ali dejavnost, katere prenehanje bo v eni ali več državah članicah verjetno povzročilo motnje ključnih storitev v realnem gospodarstvu ali težave s finančno stabilnostjo zaradi velikosti, tržnega deleža, zunanje in notranje medsebojne povezanosti, kompleksnosti ali čezmejnih dejavnosti institucije ali skupine, zlasti v zvezi z nadomestljivostjo teh aktivnosti, storitev ali dejavnosti</t>
        </is>
      </c>
      <c r="CT99" s="2" t="inlineStr">
        <is>
          <t>kritisk funktion</t>
        </is>
      </c>
      <c r="CU99" s="2" t="inlineStr">
        <is>
          <t>3</t>
        </is>
      </c>
      <c r="CV99" s="2" t="inlineStr">
        <is>
          <t/>
        </is>
      </c>
      <c r="CW99" t="inlineStr">
        <is>
          <t>aktivitet, tjänst eller transaktion som om de upphörde sannolikt skulle leda till störningar av tjänster som är avgörande för realekonomin eller störa den finansiella stabiliteten på grund av institutets eller koncernens storlek, marknadsandel, externa och interna sammanlänkning, komplexitet eller gränsöverskridande verksamhet, i en eller flera medlemsstater, särskilt med avseende på dessa aktiviteters, tjänsters eller transaktioners utbytbarhet</t>
        </is>
      </c>
    </row>
    <row r="100">
      <c r="A100" s="1" t="str">
        <f>HYPERLINK("https://iate.europa.eu/entry/result/778313/all", "778313")</f>
        <v>778313</v>
      </c>
      <c r="B100" t="inlineStr">
        <is>
          <t>FINANCE</t>
        </is>
      </c>
      <c r="C100" t="inlineStr">
        <is>
          <t>FINANCE</t>
        </is>
      </c>
      <c r="D100" t="inlineStr">
        <is>
          <t>yes</t>
        </is>
      </c>
      <c r="E100" t="inlineStr">
        <is>
          <t/>
        </is>
      </c>
      <c r="F100" s="2" t="inlineStr">
        <is>
          <t>рекапитализация</t>
        </is>
      </c>
      <c r="G100" s="2" t="inlineStr">
        <is>
          <t>3</t>
        </is>
      </c>
      <c r="H100" s="2" t="inlineStr">
        <is>
          <t/>
        </is>
      </c>
      <c r="I100" t="inlineStr">
        <is>
          <t>Терминът се използва като правило в банковия сектор на икономиката и означава възстановяване на уставния капитал на банка или друга кредитна организация.</t>
        </is>
      </c>
      <c r="J100" s="2" t="inlineStr">
        <is>
          <t>rekapitalizace</t>
        </is>
      </c>
      <c r="K100" s="2" t="inlineStr">
        <is>
          <t>4</t>
        </is>
      </c>
      <c r="L100" s="2" t="inlineStr">
        <is>
          <t/>
        </is>
      </c>
      <c r="M100" t="inlineStr">
        <is>
          <t/>
        </is>
      </c>
      <c r="N100" s="2" t="inlineStr">
        <is>
          <t>rekapitalisering</t>
        </is>
      </c>
      <c r="O100" s="2" t="inlineStr">
        <is>
          <t>4</t>
        </is>
      </c>
      <c r="P100" s="2" t="inlineStr">
        <is>
          <t/>
        </is>
      </c>
      <c r="Q100" t="inlineStr">
        <is>
          <t/>
        </is>
      </c>
      <c r="R100" s="2" t="inlineStr">
        <is>
          <t>Rekapitalisierung</t>
        </is>
      </c>
      <c r="S100" s="2" t="inlineStr">
        <is>
          <t>3</t>
        </is>
      </c>
      <c r="T100" s="2" t="inlineStr">
        <is>
          <t/>
        </is>
      </c>
      <c r="U100" t="inlineStr">
        <is>
          <t>Zuführung von Kapital bzw. Erhöhung des Eigenkapitals eines Unternehmens</t>
        </is>
      </c>
      <c r="V100" s="2" t="inlineStr">
        <is>
          <t>ανακεφαλαιοποίηση|
νέα κεφαλαιοποίηση</t>
        </is>
      </c>
      <c r="W100" s="2" t="inlineStr">
        <is>
          <t>3|
3</t>
        </is>
      </c>
      <c r="X100" s="2" t="inlineStr">
        <is>
          <t xml:space="preserve">preferred|
</t>
        </is>
      </c>
      <c r="Y100" t="inlineStr">
        <is>
          <t/>
        </is>
      </c>
      <c r="Z100" s="2" t="inlineStr">
        <is>
          <t>recapitalisation|
equity recapitalization</t>
        </is>
      </c>
      <c r="AA100" s="2" t="inlineStr">
        <is>
          <t>3|
1</t>
        </is>
      </c>
      <c r="AB100" s="2" t="inlineStr">
        <is>
          <t xml:space="preserve">|
</t>
        </is>
      </c>
      <c r="AC100" t="inlineStr">
        <is>
          <t>Injection of funds to restore the share capital of a company.</t>
        </is>
      </c>
      <c r="AD100" s="2" t="inlineStr">
        <is>
          <t>recapitalización</t>
        </is>
      </c>
      <c r="AE100" s="2" t="inlineStr">
        <is>
          <t>3</t>
        </is>
      </c>
      <c r="AF100" s="2" t="inlineStr">
        <is>
          <t/>
        </is>
      </c>
      <c r="AG100" t="inlineStr">
        <is>
          <t>Aportación de capital por el Estado o los accionistas para cubrir la deuda o garantizar la liquidez de una entidad financiera.</t>
        </is>
      </c>
      <c r="AH100" s="2" t="inlineStr">
        <is>
          <t>rekapitaliseerimine</t>
        </is>
      </c>
      <c r="AI100" s="2" t="inlineStr">
        <is>
          <t>3</t>
        </is>
      </c>
      <c r="AJ100" s="2" t="inlineStr">
        <is>
          <t/>
        </is>
      </c>
      <c r="AK100" t="inlineStr">
        <is>
          <t>uue kapitaliga varustamine ettevõtte aktsiakapitali taastamiseks</t>
        </is>
      </c>
      <c r="AL100" s="2" t="inlineStr">
        <is>
          <t>pääomapohjan vahvistaminen|
pääomitus</t>
        </is>
      </c>
      <c r="AM100" s="2" t="inlineStr">
        <is>
          <t>3|
3</t>
        </is>
      </c>
      <c r="AN100" s="2" t="inlineStr">
        <is>
          <t xml:space="preserve">|
</t>
        </is>
      </c>
      <c r="AO100" t="inlineStr">
        <is>
          <t/>
        </is>
      </c>
      <c r="AP100" s="2" t="inlineStr">
        <is>
          <t>recapitalisation</t>
        </is>
      </c>
      <c r="AQ100" s="2" t="inlineStr">
        <is>
          <t>3</t>
        </is>
      </c>
      <c r="AR100" s="2" t="inlineStr">
        <is>
          <t/>
        </is>
      </c>
      <c r="AS100" t="inlineStr">
        <is>
          <t>technique financière consistant pour une entreprise à procéder à une augmentation de capital dès lors que ses fonds propres sont considérés comme insuffisants compte tenu de son activité et des risques qu'elle court</t>
        </is>
      </c>
      <c r="AT100" s="2" t="inlineStr">
        <is>
          <t>athchaipitliú</t>
        </is>
      </c>
      <c r="AU100" s="2" t="inlineStr">
        <is>
          <t>3</t>
        </is>
      </c>
      <c r="AV100" s="2" t="inlineStr">
        <is>
          <t/>
        </is>
      </c>
      <c r="AW100" t="inlineStr">
        <is>
          <t>cistí a chur isteach chun scairchaipiteal cuideachta a athbhunú</t>
        </is>
      </c>
      <c r="AX100" s="2" t="inlineStr">
        <is>
          <t>dokapitalizacija</t>
        </is>
      </c>
      <c r="AY100" s="2" t="inlineStr">
        <is>
          <t>3</t>
        </is>
      </c>
      <c r="AZ100" s="2" t="inlineStr">
        <is>
          <t/>
        </is>
      </c>
      <c r="BA100" t="inlineStr">
        <is>
          <t>unos sredstava s ciljem povećanja temeljnog kapitala nekog trgovačkog društva</t>
        </is>
      </c>
      <c r="BB100" s="2" t="inlineStr">
        <is>
          <t>feltőkésítés</t>
        </is>
      </c>
      <c r="BC100" s="2" t="inlineStr">
        <is>
          <t>4</t>
        </is>
      </c>
      <c r="BD100" s="2" t="inlineStr">
        <is>
          <t/>
        </is>
      </c>
      <c r="BE100" t="inlineStr">
        <is>
          <t>Vállalat saját tőkéjének növelése.</t>
        </is>
      </c>
      <c r="BF100" s="2" t="inlineStr">
        <is>
          <t>ricapitalizzazione</t>
        </is>
      </c>
      <c r="BG100" s="2" t="inlineStr">
        <is>
          <t>3</t>
        </is>
      </c>
      <c r="BH100" s="2" t="inlineStr">
        <is>
          <t/>
        </is>
      </c>
      <c r="BI100" t="inlineStr">
        <is>
          <t>Aumento del capitale sociale di imprese o società mediante conferimenti in denaro o in natura oppure con le capitalizzazioni delle riserve disponibili.</t>
        </is>
      </c>
      <c r="BJ100" s="2" t="inlineStr">
        <is>
          <t>rekapitalizavimas|
kapitalo atkūrimas</t>
        </is>
      </c>
      <c r="BK100" s="2" t="inlineStr">
        <is>
          <t>3|
3</t>
        </is>
      </c>
      <c r="BL100" s="2" t="inlineStr">
        <is>
          <t xml:space="preserve">preferred|
</t>
        </is>
      </c>
      <c r="BM100" t="inlineStr">
        <is>
          <t>grynųjų pinigų pervedimas įmonei (pavyzdžiui, bankui, finansų įstaigai) siekiant atkurti finansinį stabilumą ir rinkos dalyvių pasitikėjimą</t>
        </is>
      </c>
      <c r="BN100" s="2" t="inlineStr">
        <is>
          <t>rekapitalizācija</t>
        </is>
      </c>
      <c r="BO100" s="2" t="inlineStr">
        <is>
          <t>3</t>
        </is>
      </c>
      <c r="BP100" s="2" t="inlineStr">
        <is>
          <t/>
        </is>
      </c>
      <c r="BQ100" t="inlineStr">
        <is>
          <t>papildu kapitāla piešķiršana uzņēmumam vai iestādei</t>
        </is>
      </c>
      <c r="BR100" s="2" t="inlineStr">
        <is>
          <t>rikapitalizzazzjoni</t>
        </is>
      </c>
      <c r="BS100" s="2" t="inlineStr">
        <is>
          <t>3</t>
        </is>
      </c>
      <c r="BT100" s="2" t="inlineStr">
        <is>
          <t/>
        </is>
      </c>
      <c r="BU100" t="inlineStr">
        <is>
          <t>ir-ristrutturar tal-karta tal-bilanċ ta' kumpannija billi jiżdied jew jitnaqqas l-ammont ta' dejn li għandha, bl-għan li tinbidel l-istruttura tal-kapital u tikber il-possibbiltà li twettaq profitt</t>
        </is>
      </c>
      <c r="BV100" s="2" t="inlineStr">
        <is>
          <t>herkapitalisatie</t>
        </is>
      </c>
      <c r="BW100" s="2" t="inlineStr">
        <is>
          <t>3</t>
        </is>
      </c>
      <c r="BX100" s="2" t="inlineStr">
        <is>
          <t/>
        </is>
      </c>
      <c r="BY100" t="inlineStr">
        <is>
          <t>"Het omzetten van reserves van een bedrijf in aandelenkapitaal, waardoor de algehele kapitaalstructuur wordt gewijzigd. Herkapitalisatie kan ook plaatsvinden door de uitgifte van, de inkoop van of de afschrijving op gewone aandelen."</t>
        </is>
      </c>
      <c r="BZ100" s="2" t="inlineStr">
        <is>
          <t>dokapitalizowanie</t>
        </is>
      </c>
      <c r="CA100" s="2" t="inlineStr">
        <is>
          <t>3</t>
        </is>
      </c>
      <c r="CB100" s="2" t="inlineStr">
        <is>
          <t/>
        </is>
      </c>
      <c r="CC100" t="inlineStr">
        <is>
          <t>wzmocnienie finansowe firmy poprzez przekazanie jej dodatkowego kapitału</t>
        </is>
      </c>
      <c r="CD100" s="2" t="inlineStr">
        <is>
          <t>recapitalização</t>
        </is>
      </c>
      <c r="CE100" s="2" t="inlineStr">
        <is>
          <t>3</t>
        </is>
      </c>
      <c r="CF100" s="2" t="inlineStr">
        <is>
          <t/>
        </is>
      </c>
      <c r="CG100" t="inlineStr">
        <is>
          <t>Injeção de fundos para repor os fundos próprios de uma empresa. No contexto da crise financeira, trata-se muitas vezes de uma intervenção com recurso a capitais públicos para assegurar a estabilidade de um banco.</t>
        </is>
      </c>
      <c r="CH100" s="2" t="inlineStr">
        <is>
          <t>recapitalizare</t>
        </is>
      </c>
      <c r="CI100" s="2" t="inlineStr">
        <is>
          <t>3</t>
        </is>
      </c>
      <c r="CJ100" s="2" t="inlineStr">
        <is>
          <t/>
        </is>
      </c>
      <c r="CK100" t="inlineStr">
        <is>
          <t/>
        </is>
      </c>
      <c r="CL100" s="2" t="inlineStr">
        <is>
          <t>rekapitalizácia</t>
        </is>
      </c>
      <c r="CM100" s="2" t="inlineStr">
        <is>
          <t>3</t>
        </is>
      </c>
      <c r="CN100" s="2" t="inlineStr">
        <is>
          <t/>
        </is>
      </c>
      <c r="CO100" t="inlineStr">
        <is>
          <t>kapitálové posilnenie vlastných zdrojov financovania</t>
        </is>
      </c>
      <c r="CP100" s="2" t="inlineStr">
        <is>
          <t>dokapitalizacija</t>
        </is>
      </c>
      <c r="CQ100" s="2" t="inlineStr">
        <is>
          <t>3</t>
        </is>
      </c>
      <c r="CR100" s="2" t="inlineStr">
        <is>
          <t/>
        </is>
      </c>
      <c r="CS100" t="inlineStr">
        <is>
          <t/>
        </is>
      </c>
      <c r="CT100" s="2" t="inlineStr">
        <is>
          <t>rekapitalisering</t>
        </is>
      </c>
      <c r="CU100" s="2" t="inlineStr">
        <is>
          <t>3</t>
        </is>
      </c>
      <c r="CV100" s="2" t="inlineStr">
        <is>
          <t/>
        </is>
      </c>
      <c r="CW100" t="inlineStr">
        <is>
          <t/>
        </is>
      </c>
    </row>
    <row r="101">
      <c r="A101" s="1" t="str">
        <f>HYPERLINK("https://iate.europa.eu/entry/result/3547790/all", "3547790")</f>
        <v>3547790</v>
      </c>
      <c r="B101" t="inlineStr">
        <is>
          <t>FINANCE</t>
        </is>
      </c>
      <c r="C101" t="inlineStr">
        <is>
          <t>FINANCE;FINANCE|financial institutions and credit</t>
        </is>
      </c>
      <c r="D101" t="inlineStr">
        <is>
          <t>yes</t>
        </is>
      </c>
      <c r="E101" t="inlineStr">
        <is>
          <t/>
        </is>
      </c>
      <c r="F101" s="2" t="inlineStr">
        <is>
          <t>възможност за преструктуриране</t>
        </is>
      </c>
      <c r="G101" s="2" t="inlineStr">
        <is>
          <t>4</t>
        </is>
      </c>
      <c r="H101" s="2" t="inlineStr">
        <is>
          <t/>
        </is>
      </c>
      <c r="I101" t="inlineStr">
        <is>
          <t>възможност да се извърши преструктурирането на финансова институция [ &lt;a href="/entry/result/3510811/all" id="ENTRY_TO_ENTRY_CONVERTER" target="_blank"&gt;IATE:3510811&lt;/a&gt; ] без извънредна публична финансова подкрепа или извънредно ликвидно улеснение</t>
        </is>
      </c>
      <c r="J101" s="2" t="inlineStr">
        <is>
          <t>způsobilost k řešení krize</t>
        </is>
      </c>
      <c r="K101" s="2" t="inlineStr">
        <is>
          <t>3</t>
        </is>
      </c>
      <c r="L101" s="2" t="inlineStr">
        <is>
          <t/>
        </is>
      </c>
      <c r="M101" t="inlineStr">
        <is>
          <t>instituce je způsobilá pro řešení krize, pokud ji orgán příslušný k řešení krize ( &lt;a href="/entry/result/3527925/all" id="ENTRY_TO_ENTRY_CONVERTER" target="_blank"&gt;IATE:3527925&lt;/a&gt; ) může proveditelně a věrohodně likvidovat v běžném úpadkovém řízení nebo řešit její krizi použitím různých nástrojů a výkonem pravomocí k řešení krize, přičemž by se mělo v co nejvyšší míře zabránit významným nepříznivým důsledkům pro finanční systém členského státu, v němž je instituce usazena, nebo jiných členských států nebo Unie – a to i za okolností širší finanční nestability nebo událostí se systémovým dopadem –, a s cílem zajistit kontinuitu zásadních funkcí prováděných institucí.</t>
        </is>
      </c>
      <c r="N101" s="2" t="inlineStr">
        <is>
          <t>afviklingsmuligheder</t>
        </is>
      </c>
      <c r="O101" s="2" t="inlineStr">
        <is>
          <t>3</t>
        </is>
      </c>
      <c r="P101" s="2" t="inlineStr">
        <is>
          <t/>
        </is>
      </c>
      <c r="Q101" t="inlineStr">
        <is>
          <t>muligheder for at afvikle et kreditinstitut, uden at påregne ekstraordinær finansiel støtte fra det offentlige, ved almindelig insolvensbehandling eller anvendelse af forskellige afviklingsværktøjer og -beføjelser, uden at det får betydelige negative konsekvenser for de finansielle systemer</t>
        </is>
      </c>
      <c r="R101" s="2" t="inlineStr">
        <is>
          <t>Abwicklungsfähigkeit</t>
        </is>
      </c>
      <c r="S101" s="2" t="inlineStr">
        <is>
          <t>3</t>
        </is>
      </c>
      <c r="T101" s="2" t="inlineStr">
        <is>
          <t/>
        </is>
      </c>
      <c r="U101" t="inlineStr">
        <is>
          <t>Fähigkeit, ein Institut im Rahmen eines regulären Insolvenzverfahrens ohne Gewährung einer außerordentlichen finanziellen Unterstützung aus öffentlichen Mitteln oder einer Notfallliquiditätshilfe der Zentralbank zu liquidieren oder es durch Anwendung verschiedener Abwicklungsinstrumente und -befugnisse abzuwickeln, und zwar ohne erheblicher negativer Auswirkungen auf die Finanzsysteme</t>
        </is>
      </c>
      <c r="V101" s="2" t="inlineStr">
        <is>
          <t>δυνατότητα εξυγίανσης</t>
        </is>
      </c>
      <c r="W101" s="2" t="inlineStr">
        <is>
          <t>3</t>
        </is>
      </c>
      <c r="X101" s="2" t="inlineStr">
        <is>
          <t/>
        </is>
      </c>
      <c r="Y101" t="inlineStr">
        <is>
          <t/>
        </is>
      </c>
      <c r="Z101" s="2" t="inlineStr">
        <is>
          <t>resolvability</t>
        </is>
      </c>
      <c r="AA101" s="2" t="inlineStr">
        <is>
          <t>3</t>
        </is>
      </c>
      <c r="AB101" s="2" t="inlineStr">
        <is>
          <t/>
        </is>
      </c>
      <c r="AC101" t="inlineStr">
        <is>
          <t>ability to resolve a financial institution without taxpayer exposure to loss from solvency support, while protecting vital economic functions</t>
        </is>
      </c>
      <c r="AD101" s="2" t="inlineStr">
        <is>
          <t>viabilidad de la resolución|
resolubilidad</t>
        </is>
      </c>
      <c r="AE101" s="2" t="inlineStr">
        <is>
          <t>3|
3</t>
        </is>
      </c>
      <c r="AF101" s="2" t="inlineStr">
        <is>
          <t xml:space="preserve">|
</t>
        </is>
      </c>
      <c r="AG101" t="inlineStr">
        <is>
          <t>Posibilidad de llevar a cabo la resolución &lt;a href="/entry/result/3510811/all" id="ENTRY_TO_ENTRY_CONVERTER" target="_blank"&gt;IATE:3510811&lt;/a&gt; de una entidad o grupo sin recabar ayuda financiera pública extraordinaria.&lt;br&gt;Para que se considere que la resolución de una entidad o grupo es viable, debe resultar factible y creíble que la autoridad de resolución &lt;a href="/entry/result/3527925/all" id="ENTRY_TO_ENTRY_CONVERTER" target="_blank"&gt;IATE:3527925&lt;/a&gt; proceda, bien a su liquidación &lt;a href="/entry/result/878896/all" id="ENTRY_TO_ENTRY_CONVERTER" target="_blank"&gt;IATE:878896&lt;/a&gt; , con arreglo a procedimientos de insolvencia &lt;a href="/entry/result/841813/all" id="ENTRY_TO_ENTRY_CONVERTER" target="_blank"&gt;IATE:841813&lt;/a&gt; ordinarios, o a su resolución &lt;a href="/entry/result/3510811/all" id="ENTRY_TO_ENTRY_CONVERTER" target="_blank"&gt;IATE:3510811&lt;/a&gt; , aplicando los diferentes instrumentos &lt;a href="/entry/result/3511285/all" id="ENTRY_TO_ENTRY_CONVERTER" target="_blank"&gt;IATE:3511285&lt;/a&gt; y ejerciendo las distintas competencias de resolución &lt;a href="/entry/result/3528126/all" id="ENTRY_TO_ENTRY_CONVERTER" target="_blank"&gt;IATE:3528126&lt;/a&gt; , sin que se produzcan consecuencias adversas significativas para los sistemas financieros &lt;a href="/entry/result/1132744/all" id="ENTRY_TO_ENTRY_CONVERTER" target="_blank"&gt;IATE:1132744&lt;/a&gt; (incluida la eventualidad de inestabilidad financiera &lt;a href="/entry/result/3548722/all" id="ENTRY_TO_ENTRY_CONVERTER" target="_blank"&gt;IATE:3548722&lt;/a&gt; general o la existencia de factores que afectan a todo el sistema) del Estado miembro en el que se encuentra la entidad.</t>
        </is>
      </c>
      <c r="AH101" s="2" t="inlineStr">
        <is>
          <t>kriisilahenduskõlblikkus</t>
        </is>
      </c>
      <c r="AI101" s="2" t="inlineStr">
        <is>
          <t>3</t>
        </is>
      </c>
      <c r="AJ101" s="2" t="inlineStr">
        <is>
          <t/>
        </is>
      </c>
      <c r="AK101" t="inlineStr">
        <is>
          <t/>
        </is>
      </c>
      <c r="AL101" s="2" t="inlineStr">
        <is>
          <t>purkamismahdollisuus|
purkamis- tai uudelleenjärjestämismahdollisuus</t>
        </is>
      </c>
      <c r="AM101" s="2" t="inlineStr">
        <is>
          <t>3|
3</t>
        </is>
      </c>
      <c r="AN101" s="2" t="inlineStr">
        <is>
          <t xml:space="preserve">|
</t>
        </is>
      </c>
      <c r="AO101" t="inlineStr">
        <is>
          <t>mahdollisuus purkaa laitos ilman tappioriskin kohdistumista veronmaksajaan ja turvaten laitoksen elintärkeät toiminnot</t>
        </is>
      </c>
      <c r="AP101" s="2" t="inlineStr">
        <is>
          <t>résolvabilité</t>
        </is>
      </c>
      <c r="AQ101" s="2" t="inlineStr">
        <is>
          <t>3</t>
        </is>
      </c>
      <c r="AR101" s="2" t="inlineStr">
        <is>
          <t/>
        </is>
      </c>
      <c r="AS101" t="inlineStr">
        <is>
          <t>possibilité de résoudre la défaillance d'une banque ou d'un groupe bancaire, qui est évaluée par les autorités de résolution en application des articles 15 et 16 de la directive établissant un cadre pour le redressement et la résolution des défaillances d'établissements de crédit et d'entreprises d'investissement</t>
        </is>
      </c>
      <c r="AT101" s="2" t="inlineStr">
        <is>
          <t>inréiteacht</t>
        </is>
      </c>
      <c r="AU101" s="2" t="inlineStr">
        <is>
          <t>3</t>
        </is>
      </c>
      <c r="AV101" s="2" t="inlineStr">
        <is>
          <t/>
        </is>
      </c>
      <c r="AW101" t="inlineStr">
        <is>
          <t/>
        </is>
      </c>
      <c r="AX101" s="2" t="inlineStr">
        <is>
          <t>provedivost sanacije</t>
        </is>
      </c>
      <c r="AY101" s="2" t="inlineStr">
        <is>
          <t>3</t>
        </is>
      </c>
      <c r="AZ101" s="2" t="inlineStr">
        <is>
          <t/>
        </is>
      </c>
      <c r="BA101" t="inlineStr">
        <is>
          <t>mogućnost provedbe sanacije financijske institucije bez izlaganja poreznih obveznika riziku gubitka iz potpore za solventnost te uz zaštitu vitalnih ekonomskih funkcija</t>
        </is>
      </c>
      <c r="BB101" s="2" t="inlineStr">
        <is>
          <t>szanálhatóság</t>
        </is>
      </c>
      <c r="BC101" s="2" t="inlineStr">
        <is>
          <t>4</t>
        </is>
      </c>
      <c r="BD101" s="2" t="inlineStr">
        <is>
          <t/>
        </is>
      </c>
      <c r="BE101" t="inlineStr">
        <is>
          <t>Egy intézmény azon tulajdonsága, hogy a rendes fizetésképtelenségi eljárás keretében történő felszámolása vagy szanálása megvalósítható és hiteles anélkül, hogy ez jelentős negatív következményekkel járna azon tagállam pénzügyi rendszereire nézve, ahol az adott intézmény található, illetve más tagállamok vagy az Unió pénzügyi rendszereire nézve.</t>
        </is>
      </c>
      <c r="BF101" s="2" t="inlineStr">
        <is>
          <t>possibilità di risoluzione</t>
        </is>
      </c>
      <c r="BG101" s="2" t="inlineStr">
        <is>
          <t>3</t>
        </is>
      </c>
      <c r="BH101" s="2" t="inlineStr">
        <is>
          <t/>
        </is>
      </c>
      <c r="BI101" t="inlineStr">
        <is>
          <t>capacità di risolvere la crisi di un ente finanziario senza esporre a perdite i contribuenti e mantenendo nel contempo le funzioni vitali dell'ente</t>
        </is>
      </c>
      <c r="BJ101" s="2" t="inlineStr">
        <is>
          <t>pertvarkymo galimybė</t>
        </is>
      </c>
      <c r="BK101" s="2" t="inlineStr">
        <is>
          <t>3</t>
        </is>
      </c>
      <c r="BL101" s="2" t="inlineStr">
        <is>
          <t/>
        </is>
      </c>
      <c r="BM101" t="inlineStr">
        <is>
          <t/>
        </is>
      </c>
      <c r="BN101" s="2" t="inlineStr">
        <is>
          <t>noregulējamība</t>
        </is>
      </c>
      <c r="BO101" s="2" t="inlineStr">
        <is>
          <t>3</t>
        </is>
      </c>
      <c r="BP101" s="2" t="inlineStr">
        <is>
          <t/>
        </is>
      </c>
      <c r="BQ101" t="inlineStr">
        <is>
          <t>noregulējuma [ &lt;a href="/entry/result/3510811/all" id="ENTRY_TO_ENTRY_CONVERTER" target="_blank"&gt;IATE:3510811&lt;/a&gt; ] veikšanas iespējamība, ko novērtē noregulējuma iestāde [ &lt;a href="/entry/result/3527925/all" id="ENTRY_TO_ENTRY_CONVERTER" target="_blank"&gt;IATE:3527925&lt;/a&gt; ]</t>
        </is>
      </c>
      <c r="BR101" s="2" t="inlineStr">
        <is>
          <t>riżolvibbiltà</t>
        </is>
      </c>
      <c r="BS101" s="2" t="inlineStr">
        <is>
          <t>3</t>
        </is>
      </c>
      <c r="BT101" s="2" t="inlineStr">
        <is>
          <t/>
        </is>
      </c>
      <c r="BU101" t="inlineStr">
        <is>
          <t>il-kapaċità ta' istituzzjoni finanzjarja li toħroġ minn kriżi finanzjarja mingħajr is-suppożizzjoni ta' għajnuna finanzjarja pubblika straordinarja&lt;br&gt;Istituzzjoni għandha titqies bħala riżolvibbli jekk ikun vijabbli u kredibbli għall-awtorità ta’ riżoluzzjoni li jew tillikwidaha skont proċeduri normali ta’ insolvenza jew li tirrisolviha bl-applikazzjoni ta’ għodda u setgħat differenti tar-riżoluzzjoni fuq l-istituzzjoni filwaqt li jiġi evitat kemm jista’ jkun possibbli kull effett negattiv sinifikanti fuq is-sistemi finanzjarji, inkluż f’ċirkostanzi ta’ instabbiltà finanzjarja usa’ jew avvenimenti mifruxa mas-sistema kollha, tal-Istat Membru li fih l-istituzzjoni hija stabbilita, jew ta’ Stati Membri oħrajn jew tal-Unjoni u bil-ħsieb li tiġi żgurata l-kontinwità ta’ funzjonijiet kritiċi li jitwettqu mill-istituzzjoni.</t>
        </is>
      </c>
      <c r="BV101" s="2" t="inlineStr">
        <is>
          <t>afwikkelbaarheid</t>
        </is>
      </c>
      <c r="BW101" s="2" t="inlineStr">
        <is>
          <t>3</t>
        </is>
      </c>
      <c r="BX101" s="2" t="inlineStr">
        <is>
          <t/>
        </is>
      </c>
      <c r="BY101" t="inlineStr">
        <is>
          <t>kenmerk van een kredietinstelling of beleggingsonderneming waarvan wordt aangenomen dat zij door de afwikkelingsautoriteit ofwel volgens een normale insolventieprocedure kan worden geliquideerd, ofwel met gebruikmaking van de verschillende afwikkelingsinstrumenten en -bevoegdheden kan worden afgewikkeld</t>
        </is>
      </c>
      <c r="BZ101" s="2" t="inlineStr">
        <is>
          <t>możliwość przeprowadzenia skutecznej restrukturyzacji i uporządkowanej likwidacji</t>
        </is>
      </c>
      <c r="CA101" s="2" t="inlineStr">
        <is>
          <t>3</t>
        </is>
      </c>
      <c r="CB101" s="2" t="inlineStr">
        <is>
          <t/>
        </is>
      </c>
      <c r="CC101" t="inlineStr">
        <is>
          <t>zdolność do przeprowadzenia restrukturyzacji i uporządkowanej likwidacji instytucji finansowej bez narażania podatnika na straty wynikające ze wsparcia zapewniającego wypłacalność tej instytucji, przy jednoczesnej ochronie jej podstawowych funkcji gospodarczych</t>
        </is>
      </c>
      <c r="CD101" s="2" t="inlineStr">
        <is>
          <t>resolubilidade</t>
        </is>
      </c>
      <c r="CE101" s="2" t="inlineStr">
        <is>
          <t>3</t>
        </is>
      </c>
      <c r="CF101" s="2" t="inlineStr">
        <is>
          <t/>
        </is>
      </c>
      <c r="CG101" t="inlineStr">
        <is>
          <t>Capacidade de proceder à &lt;b&gt;&lt;i&gt;resolução&lt;/i&gt;&lt;/b&gt; [ &lt;a href="/entry/result/3510811/all" id="ENTRY_TO_ENTRY_CONVERTER" target="_blank"&gt;IATE:3510811&lt;/a&gt; ] de uma instituição financeira sem o recurso a apoio financeiro público extraordinário ou a assistência sob a forma de liquidez da parte de um banco central, evitando efeitos negativos significativos no sistema financeiro e assegurando a continuidade das suas funções críticas.</t>
        </is>
      </c>
      <c r="CH101" s="2" t="inlineStr">
        <is>
          <t>posibilitate de rezoluție|
posibilitate de soluționare</t>
        </is>
      </c>
      <c r="CI101" s="2" t="inlineStr">
        <is>
          <t>3|
3</t>
        </is>
      </c>
      <c r="CJ101" s="2" t="inlineStr">
        <is>
          <t xml:space="preserve">preferred|
</t>
        </is>
      </c>
      <c r="CK101" t="inlineStr">
        <is>
          <t>posibilitate de a aplica procedura de rezoluție unei instituții financiare fără a expune contribuabilii la pierderi rezultate în urma sprijinului în favoarea solvabilității, cu protejarea funcțiilor economice vitale</t>
        </is>
      </c>
      <c r="CL101" s="2" t="inlineStr">
        <is>
          <t>riešiteľnosť krízovej situácie</t>
        </is>
      </c>
      <c r="CM101" s="2" t="inlineStr">
        <is>
          <t>3</t>
        </is>
      </c>
      <c r="CN101" s="2" t="inlineStr">
        <is>
          <t/>
        </is>
      </c>
      <c r="CO101" t="inlineStr">
        <is>
          <t>možnosť vyriešiť krízovú situáciu finančnej inštitúcie bez použitia prostriedkov z verejných zdrojov</t>
        </is>
      </c>
      <c r="CP101" s="2" t="inlineStr">
        <is>
          <t>rešljivost</t>
        </is>
      </c>
      <c r="CQ101" s="2" t="inlineStr">
        <is>
          <t>3</t>
        </is>
      </c>
      <c r="CR101" s="2" t="inlineStr">
        <is>
          <t/>
        </is>
      </c>
      <c r="CS101" t="inlineStr">
        <is>
          <t/>
        </is>
      </c>
      <c r="CT101" s="2" t="inlineStr">
        <is>
          <t>möjlighet till resolution</t>
        </is>
      </c>
      <c r="CU101" s="2" t="inlineStr">
        <is>
          <t>3</t>
        </is>
      </c>
      <c r="CV101" s="2" t="inlineStr">
        <is>
          <t/>
        </is>
      </c>
      <c r="CW101" t="inlineStr">
        <is>
          <t/>
        </is>
      </c>
    </row>
    <row r="102">
      <c r="A102" s="1" t="str">
        <f>HYPERLINK("https://iate.europa.eu/entry/result/3546169/all", "3546169")</f>
        <v>3546169</v>
      </c>
      <c r="B102" t="inlineStr">
        <is>
          <t>FINANCE</t>
        </is>
      </c>
      <c r="C102" t="inlineStr">
        <is>
          <t>FINANCE|financial institutions and credit</t>
        </is>
      </c>
      <c r="D102" t="inlineStr">
        <is>
          <t>yes</t>
        </is>
      </c>
      <c r="E102" t="inlineStr">
        <is>
          <t/>
        </is>
      </c>
      <c r="F102" s="2" t="inlineStr">
        <is>
          <t>инструмент за споделяне на загуби</t>
        </is>
      </c>
      <c r="G102" s="2" t="inlineStr">
        <is>
          <t>3</t>
        </is>
      </c>
      <c r="H102" s="2" t="inlineStr">
        <is>
          <t/>
        </is>
      </c>
      <c r="I102" t="inlineStr">
        <is>
          <t>вид 
&lt;i&gt;инструмент за преструктуриране&lt;/i&gt; [ &lt;a href="/entry/result/3511285/all" id="ENTRY_TO_ENTRY_CONVERTER" target="_blank"&gt;IATE:3511285&lt;/a&gt; ]: механизъм, чрез който 
&lt;i&gt;органите за преструктуриране&lt;/i&gt; [ &lt;a href="/entry/result/3527925/all" id="ENTRY_TO_ENTRY_CONVERTER" target="_blank"&gt;IATE:3527925&lt;/a&gt; ] упражняват правомощията за обезценяване и преобразуване по отношение на задълженията на институция в режим на 
&lt;i&gt;преструктуриране&lt;/i&gt; [ &lt;a href="/entry/result/3510811/all" id="ENTRY_TO_ENTRY_CONVERTER" target="_blank"&gt;IATE:3510811&lt;/a&gt; ]</t>
        </is>
      </c>
      <c r="J102" s="2" t="inlineStr">
        <is>
          <t>nástroj rekapitalizace z vnitřních zdrojů</t>
        </is>
      </c>
      <c r="K102" s="2" t="inlineStr">
        <is>
          <t>3</t>
        </is>
      </c>
      <c r="L102" s="2" t="inlineStr">
        <is>
          <t/>
        </is>
      </c>
      <c r="M102" t="inlineStr">
        <is>
          <t>nástroj, který má zajistit, aby se na řešení krize finanční instituce podíleli její akcionáři a věřitelé, a byly tak minimalizovány náklady pro daňové poplatníky</t>
        </is>
      </c>
      <c r="N102" s="2" t="inlineStr">
        <is>
          <t>bail-in-værktøj</t>
        </is>
      </c>
      <c r="O102" s="2" t="inlineStr">
        <is>
          <t>3</t>
        </is>
      </c>
      <c r="P102" s="2" t="inlineStr">
        <is>
          <t/>
        </is>
      </c>
      <c r="Q102" t="inlineStr">
        <is>
          <t>mekanisme til en afviklingsmyndigheds udøvelse af beføjelserne til nedskrivning og konvertering af passiverne i et institut under afvikling</t>
        </is>
      </c>
      <c r="R102" s="2" t="inlineStr">
        <is>
          <t>Bail-in-Instrument</t>
        </is>
      </c>
      <c r="S102" s="2" t="inlineStr">
        <is>
          <t>3</t>
        </is>
      </c>
      <c r="T102" s="2" t="inlineStr">
        <is>
          <t/>
        </is>
      </c>
      <c r="U102" t="inlineStr">
        <is>
          <t>Abwicklungsinstrument &lt;a href="/entry/result/3511285/all" id="ENTRY_TO_ENTRY_CONVERTER" target="_blank"&gt;IATE:3511285&lt;/a&gt; , das eine Abwicklungsbehörde &lt;a href="/entry/result/3527925/all" id="ENTRY_TO_ENTRY_CONVERTER" target="_blank"&gt;IATE:3527925&lt;/a&gt; befugt, die Verbindlichkeiten eines in Abwicklung befindlichen Instituts herabzuschreiben oder umzuwandeln</t>
        </is>
      </c>
      <c r="V102" s="2" t="inlineStr">
        <is>
          <t>εργαλείο διάσωσης με ίδια μέσα</t>
        </is>
      </c>
      <c r="W102" s="2" t="inlineStr">
        <is>
          <t>3</t>
        </is>
      </c>
      <c r="X102" s="2" t="inlineStr">
        <is>
          <t/>
        </is>
      </c>
      <c r="Y102" t="inlineStr">
        <is>
          <t>μηχανισμός για την άσκηση, από την αρχή εξυγίανσης, των εξουσιών απομείωσης και μετατροπής όσον αφορά τις υποχρεώσεις ενός ιδρύματος που τελεί υπό διαδικασία εξυγίανσης</t>
        </is>
      </c>
      <c r="Z102" s="2" t="inlineStr">
        <is>
          <t>bail-in tool|
debt write-down tool|
debt write down tool</t>
        </is>
      </c>
      <c r="AA102" s="2" t="inlineStr">
        <is>
          <t>4|
3|
1</t>
        </is>
      </c>
      <c r="AB102" s="2" t="inlineStr">
        <is>
          <t xml:space="preserve">|
obsolete|
</t>
        </is>
      </c>
      <c r="AC102" t="inlineStr">
        <is>
          <t>resolution tool
&lt;sup&gt;1&lt;/sup&gt; which allows a resolution authority
&lt;sup&gt;2&lt;/sup&gt; to write-down and convert the liabilities of an institution under resolution
&lt;p&gt;&lt;sup&gt;1&lt;/sup&gt; resolution tool [ &lt;a href="/entry/result/3511285/all" id="ENTRY_TO_ENTRY_CONVERTER" target="_blank"&gt;IATE:3511285&lt;/a&gt; ]&lt;br&gt;&lt;sup&gt;2&lt;/sup&gt; resolution authority [ &lt;a href="/entry/result/3527925/all" id="ENTRY_TO_ENTRY_CONVERTER" target="_blank"&gt;IATE:3527925&lt;/a&gt; ]&lt;/p&gt;</t>
        </is>
      </c>
      <c r="AD102" s="2" t="inlineStr">
        <is>
          <t>instrumento de recapitalización interna</t>
        </is>
      </c>
      <c r="AE102" s="2" t="inlineStr">
        <is>
          <t>3</t>
        </is>
      </c>
      <c r="AF102" s="2" t="inlineStr">
        <is>
          <t/>
        </is>
      </c>
      <c r="AG102" t="inlineStr">
        <is>
          <t>&lt;a href="https://iate.europa.eu/entry/result/3511285/es" target="_blank"&gt;Instrumento de resolución &lt;/a&gt;que permite a las &lt;a href="https://iate.europa.eu/entry/result/3527925/es" target="_blank"&gt;autoridades de resolución&lt;/a&gt; amortizar determinados pasivos de una entidad objeto de resolución (obligando a los acreedores de la entidad a absorber pérdidas) o convertir dichos pasivos en instrumentos de propiedad.</t>
        </is>
      </c>
      <c r="AH102" s="2" t="inlineStr">
        <is>
          <t>kohustuste ja nõudeõiguste teisendamise vahend</t>
        </is>
      </c>
      <c r="AI102" s="2" t="inlineStr">
        <is>
          <t>3</t>
        </is>
      </c>
      <c r="AJ102" s="2" t="inlineStr">
        <is>
          <t/>
        </is>
      </c>
      <c r="AK102" t="inlineStr">
        <is>
          <t>moodus, mida kriisilahendusasutus kasutab allahindamise ja konverteerimise õiguse kasutamiseks kriisilahendusmenetluses oleva krediidiasutuse või investeerimisühingu kohustuste suhtes vastavalt artiklile 43</t>
        </is>
      </c>
      <c r="AL102" s="2" t="inlineStr">
        <is>
          <t>velkakirjojen arvon alaskirjaus|
velan arvon alentaminen</t>
        </is>
      </c>
      <c r="AM102" s="2" t="inlineStr">
        <is>
          <t>3|
3</t>
        </is>
      </c>
      <c r="AN102" s="2" t="inlineStr">
        <is>
          <t xml:space="preserve">|
</t>
        </is>
      </c>
      <c r="AO102" t="inlineStr">
        <is>
          <t>Menettely, jossa kriisinratkaisuviranomainen voi käyttää alaskirjaus- ja muuntamisvaltuuksia kriisinratkaisun kohteena olevan laitoksen velkoihin.</t>
        </is>
      </c>
      <c r="AP102" s="2" t="inlineStr">
        <is>
          <t>instrument de renflouement interne</t>
        </is>
      </c>
      <c r="AQ102" s="2" t="inlineStr">
        <is>
          <t>3</t>
        </is>
      </c>
      <c r="AR102" s="2" t="inlineStr">
        <is>
          <t/>
        </is>
      </c>
      <c r="AS102" t="inlineStr">
        <is>
          <t>mécanisme permettant l’exercice par une autorité de résolution, conformément à l’article 43, des pouvoirs de dépréciation et de conversion à l’égard d’éléments de passif d’un établissement soumis à une procédure de résolution</t>
        </is>
      </c>
      <c r="AT102" s="2" t="inlineStr">
        <is>
          <t>uirlis fortharrthála|
uirlis tarrthála inmheánaí</t>
        </is>
      </c>
      <c r="AU102" s="2" t="inlineStr">
        <is>
          <t>3|
3</t>
        </is>
      </c>
      <c r="AV102" s="2" t="inlineStr">
        <is>
          <t xml:space="preserve">|
</t>
        </is>
      </c>
      <c r="AW102" t="inlineStr">
        <is>
          <t/>
        </is>
      </c>
      <c r="AX102" s="2" t="inlineStr">
        <is>
          <t>instrument sanacije vlastitim sredstvima</t>
        </is>
      </c>
      <c r="AY102" s="2" t="inlineStr">
        <is>
          <t>3</t>
        </is>
      </c>
      <c r="AZ102" s="2" t="inlineStr">
        <is>
          <t/>
        </is>
      </c>
      <c r="BA102" t="inlineStr">
        <is>
          <t>sanacijski instrument koji sanacijskom tijelu omogućava otpis i konverziju obveza institucije koja se sanira</t>
        </is>
      </c>
      <c r="BB102" s="2" t="inlineStr">
        <is>
          <t>hitelezői feltőkésítés</t>
        </is>
      </c>
      <c r="BC102" s="2" t="inlineStr">
        <is>
          <t>4</t>
        </is>
      </c>
      <c r="BD102" s="2" t="inlineStr">
        <is>
          <t/>
        </is>
      </c>
      <c r="BE102" t="inlineStr">
        <is>
          <t>A szanálási eszközök [ &lt;a href="/entry/result/3511285/all" id="ENTRY_TO_ENTRY_CONVERTER" target="_blank"&gt;IATE:3511285&lt;/a&gt; ] egyike, amely lehetőséget ad a szanálás alatt álló intézmény kötelezettségeinek leírására, illetve átalakítására.</t>
        </is>
      </c>
      <c r="BF102" s="2" t="inlineStr">
        <is>
          <t>strumento del bail-in</t>
        </is>
      </c>
      <c r="BG102" s="2" t="inlineStr">
        <is>
          <t>3</t>
        </is>
      </c>
      <c r="BH102" s="2" t="inlineStr">
        <is>
          <t/>
        </is>
      </c>
      <c r="BI102" t="inlineStr">
        <is>
          <t>Uno degli strumenti di risoluzione delle crisi bancarie: consente alle autorità di risoluzione delle crisi di ridurre gli importi dovuti ai creditori di un ente in dissesto non garantiti e di convertire tali crediti in capitale. Lo strumento può essere utilizzato per ricapitalizzare un ente in dissesto o vicino al dissesto, consentendo alle autorità di ristrutturarlo attraverso la procedura di risoluzione e di ripristinarne la sostenibilità economica dopo la riorganizzazione e la ristrutturazione. Lo strumento dovrebbe essere accompagnato dalla rimozione dell’organo di gestione responsabile dei problemi dell’ente in questione e dall’attuazione di un piano di risanamento.</t>
        </is>
      </c>
      <c r="BJ102" s="2" t="inlineStr">
        <is>
          <t>gelbėjimo privačiomis lėšomis priemonė</t>
        </is>
      </c>
      <c r="BK102" s="2" t="inlineStr">
        <is>
          <t>3</t>
        </is>
      </c>
      <c r="BL102" s="2" t="inlineStr">
        <is>
          <t/>
        </is>
      </c>
      <c r="BM102" t="inlineStr">
        <is>
          <t>mechanizmas, reikalingas, kad pertvarkymo institucija pasinaudotų pertvarkomos įstaigos įsipareigojimų nurašymo ir konvertavimo įgaliojimais</t>
        </is>
      </c>
      <c r="BN102" s="2" t="inlineStr">
        <is>
          <t>iekšējās rekapitalizācijas instruments</t>
        </is>
      </c>
      <c r="BO102" s="2" t="inlineStr">
        <is>
          <t>3</t>
        </is>
      </c>
      <c r="BP102" s="2" t="inlineStr">
        <is>
          <t/>
        </is>
      </c>
      <c r="BQ102" t="inlineStr">
        <is>
          <t>noregulējuma instruments [ &lt;a href="/entry/result/3511285/all" id="ENTRY_TO_ENTRY_CONVERTER" target="_blank"&gt;IATE:3511285&lt;/a&gt; ], ar kura palīdzību noregulējuma iestāde [ &lt;a href="/entry/result/3527925/all" id="ENTRY_TO_ENTRY_CONVERTER" target="_blank"&gt;IATE:3527925&lt;/a&gt; ] īsteno norakstīšanas un konvertācijas pilnvaras attiecībā uz noregulējamās iestādes saistībām</t>
        </is>
      </c>
      <c r="BR102" s="2" t="inlineStr">
        <is>
          <t>għodda tar-rikapitalizzazzjoni interna</t>
        </is>
      </c>
      <c r="BS102" s="2" t="inlineStr">
        <is>
          <t>3</t>
        </is>
      </c>
      <c r="BT102" s="2" t="inlineStr">
        <is>
          <t/>
        </is>
      </c>
      <c r="BU102" t="inlineStr">
        <is>
          <t/>
        </is>
      </c>
      <c r="BV102" s="2" t="inlineStr">
        <is>
          <t>instrument van bail-in</t>
        </is>
      </c>
      <c r="BW102" s="2" t="inlineStr">
        <is>
          <t>3</t>
        </is>
      </c>
      <c r="BX102" s="2" t="inlineStr">
        <is>
          <t/>
        </is>
      </c>
      <c r="BY102" t="inlineStr">
        <is>
          <t>mechanisme voor het uitoefenen door een afwikkelingsautoriteit van de bevoegdheden voor het afschrijven of omzetten van de passiva van een instelling in afwikkeling</t>
        </is>
      </c>
      <c r="BZ102" s="2" t="inlineStr">
        <is>
          <t>instrument umorzenia lub konwersji długu</t>
        </is>
      </c>
      <c r="CA102" s="2" t="inlineStr">
        <is>
          <t>3</t>
        </is>
      </c>
      <c r="CB102" s="2" t="inlineStr">
        <is>
          <t/>
        </is>
      </c>
      <c r="CC102" t="inlineStr">
        <is>
          <t>instrument restrukturyzacji i uporządkowanej likwidacji banku [ &lt;a href="/entry/result/3511285/all" id="ENTRY_TO_ENTRY_CONVERTER" target="_blank"&gt;IATE:3511285&lt;/a&gt; ], który umożliwia organom ds. restrukturyzacji i uporządkowanej likwidacji [ &lt;a href="/entry/result/3527925/all" id="ENTRY_TO_ENTRY_CONVERTER" target="_blank"&gt;IATE:3527925&lt;/a&gt; ] umorzenie roszczeń niezabezpieczonych wierzycieli instytucji będącej na progu upadłości oraz konwersję długu na kapitał własny w celu dokapitalizowania tej instytucji, pozwalając organom na jej restrukturyzację dzięki objęciu tej instytucji restrukturyzacją i uporządkowaną likwidacją oraz przywrócenie jej rentowności po reorganizacji i restrukturyzacji</t>
        </is>
      </c>
      <c r="CD102" s="2" t="inlineStr">
        <is>
          <t>instrumento de recapitalização interna</t>
        </is>
      </c>
      <c r="CE102" s="2" t="inlineStr">
        <is>
          <t>3</t>
        </is>
      </c>
      <c r="CF102" s="2" t="inlineStr">
        <is>
          <t/>
        </is>
      </c>
      <c r="CG102" t="inlineStr">
        <is>
          <t>&lt;i&gt;&lt;b&gt;Instrumento de resolução&lt;/b&gt;&lt;/i&gt; [ &lt;a href="/entry/result/3511285/all" id="ENTRY_TO_ENTRY_CONVERTER" target="_blank"&gt;IATE:3511285&lt;/a&gt; ] que permite a uma 
&lt;i&gt;&lt;b&gt;autoridade de resolução&lt;/b&gt;&lt;/i&gt; [ &lt;a href="/entry/result/3527925/all" id="ENTRY_TO_ENTRY_CONVERTER" target="_blank"&gt;IATE:3527925&lt;/a&gt; ] exercer os poderes de redução e de conversão em relação aos passivos de uma instituição objeto de resolução.</t>
        </is>
      </c>
      <c r="CH102" s="2" t="inlineStr">
        <is>
          <t>instrument de recapitalizare internă</t>
        </is>
      </c>
      <c r="CI102" s="2" t="inlineStr">
        <is>
          <t>3</t>
        </is>
      </c>
      <c r="CJ102" s="2" t="inlineStr">
        <is>
          <t/>
        </is>
      </c>
      <c r="CK102" t="inlineStr">
        <is>
          <t>instrument de rezoluție
&lt;sup&gt;1&lt;/sup&gt; care conferă autorităților de rezoluție
&lt;sup&gt;2&lt;/sup&gt; competențele de depreciere și conversie a datoriilor unei instituții aflate în rezoluție</t>
        </is>
      </c>
      <c r="CL102" s="2" t="inlineStr">
        <is>
          <t>nástroj záchrany pomocou vnútorných zdrojov</t>
        </is>
      </c>
      <c r="CM102" s="2" t="inlineStr">
        <is>
          <t>3</t>
        </is>
      </c>
      <c r="CN102" s="2" t="inlineStr">
        <is>
          <t/>
        </is>
      </c>
      <c r="CO102" t="inlineStr">
        <is>
          <t>mechanizmus výkonu právomoci orgánu pre riešenie krízových situácií […] na odpísanie dlhu [a] konverziu dlhu vo vzťahu k pasívam inštitúcie, ktorej krízová situácia sa rieši</t>
        </is>
      </c>
      <c r="CP102" s="2" t="inlineStr">
        <is>
          <t>instrument za reševanje s sredstvi upnikov</t>
        </is>
      </c>
      <c r="CQ102" s="2" t="inlineStr">
        <is>
          <t>3</t>
        </is>
      </c>
      <c r="CR102" s="2" t="inlineStr">
        <is>
          <t/>
        </is>
      </c>
      <c r="CS102" t="inlineStr">
        <is>
          <t>mehanizem, s katerim 
&lt;b&gt;organ za reševanje&lt;/b&gt; [ &lt;a href="/entry/result/3527925/all" id="ENTRY_TO_ENTRY_CONVERTER" target="_blank"&gt;IATE:3527925&lt;/a&gt; ] izvaja pooblastila za odpis in konverzijo v zvezi z obveznostmi institucije v postopku reševanja</t>
        </is>
      </c>
      <c r="CT102" s="2" t="inlineStr">
        <is>
          <t>skuldnedskrivningsverktyg|
bail-in-verktyg</t>
        </is>
      </c>
      <c r="CU102" s="2" t="inlineStr">
        <is>
          <t>3|
3</t>
        </is>
      </c>
      <c r="CV102" s="2" t="inlineStr">
        <is>
          <t xml:space="preserve">|
</t>
        </is>
      </c>
      <c r="CW102" t="inlineStr">
        <is>
          <t>mekanism för en resolutionsmyndighets utövande av nedskrivnings- och konverteringsbefogenheter med avseende på skulder i ett institut under resolution</t>
        </is>
      </c>
    </row>
    <row r="103">
      <c r="A103" s="1" t="str">
        <f>HYPERLINK("https://iate.europa.eu/entry/result/3527931/all", "3527931")</f>
        <v>3527931</v>
      </c>
      <c r="B103" t="inlineStr">
        <is>
          <t>FINANCE</t>
        </is>
      </c>
      <c r="C103" t="inlineStr">
        <is>
          <t>FINANCE|financial institutions and credit</t>
        </is>
      </c>
      <c r="D103" t="inlineStr">
        <is>
          <t>yes</t>
        </is>
      </c>
      <c r="E103" t="inlineStr">
        <is>
          <t/>
        </is>
      </c>
      <c r="F103" s="2" t="inlineStr">
        <is>
          <t>план за преструктуриране</t>
        </is>
      </c>
      <c r="G103" s="2" t="inlineStr">
        <is>
          <t>3</t>
        </is>
      </c>
      <c r="H103" s="2" t="inlineStr">
        <is>
          <t/>
        </is>
      </c>
      <c r="I103" t="inlineStr">
        <is>
          <t>план, изготвен за кредитна институция или инвестиционен посредник, подлежащи на преструктуриране [ &lt;a href="/entry/result/3510811/all" id="ENTRY_TO_ENTRY_CONVERTER" target="_blank"&gt;IATE:3510811&lt;/a&gt; ], от орган за преструктуриране [ &lt;a href="/entry/result/3527925/all" id="ENTRY_TO_ENTRY_CONVERTER" target="_blank"&gt;IATE:3527925&lt;/a&gt; ] след консултация с компетентния орган и след консултация с органите за преструктуриране на юрисдикциите, на чиято територия се намират значими клонове, доколкото това е от значение за значимия клон; в плана се предвиждат действията по преструктуриране, които могат да се предприемат по отношение на институцията или посредника</t>
        </is>
      </c>
      <c r="J103" s="2" t="inlineStr">
        <is>
          <t>plán řešení krize</t>
        </is>
      </c>
      <c r="K103" s="2" t="inlineStr">
        <is>
          <t>3</t>
        </is>
      </c>
      <c r="L103" s="2" t="inlineStr">
        <is>
          <t/>
        </is>
      </c>
      <c r="M103" t="inlineStr">
        <is>
          <t>plán, který vypracovává orgán příslušný k řešení krize ( &lt;a href="/entry/result/3527925/all" id="ENTRY_TO_ENTRY_CONVERTER" target="_blank"&gt;IATE:3527925&lt;/a&gt; ) a který stanoví opatření, jež může daný orgán přijmout, pokud jsou u finanční instituce splněny podmínky zahájení řešení krize</t>
        </is>
      </c>
      <c r="N103" s="2" t="inlineStr">
        <is>
          <t>afviklingsplan</t>
        </is>
      </c>
      <c r="O103" s="2" t="inlineStr">
        <is>
          <t>3</t>
        </is>
      </c>
      <c r="P103" s="2" t="inlineStr">
        <is>
          <t/>
        </is>
      </c>
      <c r="Q103" t="inlineStr">
        <is>
          <t>plan, der udarbejdes af en afviklingsmyndighed, og som indeholder de afviklingsforanstaltninger, som afviklingsmyndigheden kan træffe, hvis instituttet opfylder betingelserne for afvikling</t>
        </is>
      </c>
      <c r="R103" s="2" t="inlineStr">
        <is>
          <t>Abwicklungsplan</t>
        </is>
      </c>
      <c r="S103" s="2" t="inlineStr">
        <is>
          <t>3</t>
        </is>
      </c>
      <c r="T103" s="2" t="inlineStr">
        <is>
          <t/>
        </is>
      </c>
      <c r="U103" t="inlineStr">
        <is>
          <t>von der Abwicklungsbehörde &lt;a href="/entry/result/3527925/all" id="ENTRY_TO_ENTRY_CONVERTER" target="_blank"&gt;IATE:3527925&lt;/a&gt; für ein Kreditinstitut erstellter Plan, in dem Abwicklungsmaßnahmen vorgesehen sind, die die Behörde treffen kann, sofern das Institut die Abwicklungsvoraussetzungen erfüllt</t>
        </is>
      </c>
      <c r="V103" s="2" t="inlineStr">
        <is>
          <t>σχέδιο εξυγίανσης</t>
        </is>
      </c>
      <c r="W103" s="2" t="inlineStr">
        <is>
          <t>3</t>
        </is>
      </c>
      <c r="X103" s="2" t="inlineStr">
        <is>
          <t/>
        </is>
      </c>
      <c r="Y103" t="inlineStr">
        <is>
          <t>«σχέδιο εξυγίανσης»: σχέδιο που καταρτίζεται για ένα ίδρυμα από την αρμόδια αρχή εξυγίανσης.</t>
        </is>
      </c>
      <c r="Z103" s="2" t="inlineStr">
        <is>
          <t>resolution plan</t>
        </is>
      </c>
      <c r="AA103" s="2" t="inlineStr">
        <is>
          <t>3</t>
        </is>
      </c>
      <c r="AB103" s="2" t="inlineStr">
        <is>
          <t/>
        </is>
      </c>
      <c r="AC103" t="inlineStr">
        <is>
          <t>plan drawn up by a resolution authority 
&lt;sup&gt;1&lt;/sup&gt;, providing for the resolution 
&lt;sup&gt;2&lt;/sup&gt; actions which it may take where a credit institution or investment firm meets the conditions for resolution 
&lt;p&gt;&lt;sup&gt;1&lt;/sup&gt; resolution authority [ &lt;a href="/entry/result/3527925/all" id="ENTRY_TO_ENTRY_CONVERTER" target="_blank"&gt;IATE:3527925&lt;/a&gt; ]&lt;br&gt;&lt;sup&gt;2&lt;/sup&gt; resolution [ &lt;a href="/entry/result/3510811/all" id="ENTRY_TO_ENTRY_CONVERTER" target="_blank"&gt;IATE:3510811&lt;/a&gt; ]&lt;/p&gt;</t>
        </is>
      </c>
      <c r="AD103" s="2" t="inlineStr">
        <is>
          <t>plan de resolución</t>
        </is>
      </c>
      <c r="AE103" s="2" t="inlineStr">
        <is>
          <t>3</t>
        </is>
      </c>
      <c r="AF103" s="2" t="inlineStr">
        <is>
          <t/>
        </is>
      </c>
      <c r="AG103" t="inlineStr">
        <is>
          <t>Plan que la &lt;a href="https://iate.europa.eu/entry/result/3527925/es" target="_blank"&gt;autoridad de resolución&lt;/a&gt; competente elabora para una &lt;a href="https://iate.europa.eu/entry/result/792555/es" target="_blank"&gt;entidad de crédito&lt;/a&gt;, una &lt;a href="https://iate.europa.eu/entry/result/858687/es" target="_blank"&gt;empresa de servicios de inversión&lt;/a&gt; o una &lt;a href="https://iate.europa.eu/entry/result/843493/es" target="_blank"&gt;entidad de contrapartida central&lt;/a&gt; en el que se define la estrategia probable que se ha de seguir para resolver, en caso necesario,
la entidad y se describen las medidas que, llegado el momento, se podrían aplicar a tal efecto.</t>
        </is>
      </c>
      <c r="AH103" s="2" t="inlineStr">
        <is>
          <t>kriisilahenduse kava</t>
        </is>
      </c>
      <c r="AI103" s="2" t="inlineStr">
        <is>
          <t>3</t>
        </is>
      </c>
      <c r="AJ103" s="2" t="inlineStr">
        <is>
          <t>preferred</t>
        </is>
      </c>
      <c r="AK103" t="inlineStr">
        <is>
          <t>kava, mille kriisilahendusasutus koostab iga krediidiasutuse või investeerimisühingu jaoks, mis ei kuulu konsolideerimisgruppi, mille suhtes kohaldatakse konsolideeritud järelevalvet vastavalt direktiivi 2013/36/EL artiklitele 111 ja 112. Kriisilahenduse kavas nähakse ette kriisilahenduse meetmed, mida kriisilahendusasutus võib võtta, kui krediidiasutus või investeerimisühing vastab kriisilahenduse eeltingimustele</t>
        </is>
      </c>
      <c r="AL103" s="2" t="inlineStr">
        <is>
          <t>kriisinratkaisusuunnitelma</t>
        </is>
      </c>
      <c r="AM103" s="2" t="inlineStr">
        <is>
          <t>3</t>
        </is>
      </c>
      <c r="AN103" s="2" t="inlineStr">
        <is>
          <t/>
        </is>
      </c>
      <c r="AO103" t="inlineStr">
        <is>
          <t>Suunnitelma, jonka kriisinratkaisuviranomainen laatii kriisinratkaisun kohteena olevalle laitokselle tämän kriisin ratkaisemiseksi.</t>
        </is>
      </c>
      <c r="AP103" s="2" t="inlineStr">
        <is>
          <t>plan de résolution</t>
        </is>
      </c>
      <c r="AQ103" s="2" t="inlineStr">
        <is>
          <t>3</t>
        </is>
      </c>
      <c r="AR103" s="2" t="inlineStr">
        <is>
          <t/>
        </is>
      </c>
      <c r="AS103" t="inlineStr">
        <is>
          <t>plan de résolution des défaillances bancaires établi pour un établissement par l'autorité de résolution compétente conformément à l'article 10 de la directive 2014/59/UE du 15 mai 2014 établissant un cadre pour le redressement et la résolution des établissements de crédit et des entreprises d’investissement (…), &lt;a href="http://eur-lex.europa.eu/legal-content/fr/TXT/?uri=CELEX:32014L0059" target="_blank"&gt;CELEX:32014L0059/fr&lt;/a&gt;</t>
        </is>
      </c>
      <c r="AT103" s="2" t="inlineStr">
        <is>
          <t>plean réitigh|
plean réitigh banc</t>
        </is>
      </c>
      <c r="AU103" s="2" t="inlineStr">
        <is>
          <t>3|
3</t>
        </is>
      </c>
      <c r="AV103" s="2" t="inlineStr">
        <is>
          <t xml:space="preserve">|
</t>
        </is>
      </c>
      <c r="AW103" t="inlineStr">
        <is>
          <t/>
        </is>
      </c>
      <c r="AX103" s="2" t="inlineStr">
        <is>
          <t>plan sanacije</t>
        </is>
      </c>
      <c r="AY103" s="2" t="inlineStr">
        <is>
          <t>3</t>
        </is>
      </c>
      <c r="AZ103" s="2" t="inlineStr">
        <is>
          <t/>
        </is>
      </c>
      <c r="BA103" t="inlineStr">
        <is>
          <t>plan sanacije institucije sastavljen u skladu s člankom 10. Direktive 2014/59/EU</t>
        </is>
      </c>
      <c r="BB103" s="2" t="inlineStr">
        <is>
          <t>szanálási terv</t>
        </is>
      </c>
      <c r="BC103" s="2" t="inlineStr">
        <is>
          <t>4</t>
        </is>
      </c>
      <c r="BD103" s="2" t="inlineStr">
        <is>
          <t/>
        </is>
      </c>
      <c r="BE103" t="inlineStr">
        <is>
          <t>Szanálási hatóság [ &lt;a href="/entry/result/3527925/all" id="ENTRY_TO_ENTRY_CONVERTER" target="_blank"&gt;IATE:3527925&lt;/a&gt; ] által készített terv, amely rendelkezik azokról a szanálási intézkedésekről, amelyeket a szanálási hatóság foganatosíthat, amennyiben az intézmény megfelel a szanálási feltételeknek.</t>
        </is>
      </c>
      <c r="BF103" s="2" t="inlineStr">
        <is>
          <t>piano di risoluzione</t>
        </is>
      </c>
      <c r="BG103" s="2" t="inlineStr">
        <is>
          <t>3</t>
        </is>
      </c>
      <c r="BH103" s="2" t="inlineStr">
        <is>
          <t/>
        </is>
      </c>
      <c r="BI103" t="inlineStr">
        <is>
          <t>Piano elaborato dalle autorità di risoluzione delle crisi, in consultazione con le autorità competenti, per gli enti in dissesto. N.B. Da confondersi con il piano di risanamento [&lt;a href="/entry/result/824259/all" id="ENTRY_TO_ENTRY_CONVERTER" target="_blank"&gt;IATE:824259&lt;/a&gt; ] che è elaborato dagli enti interessati.</t>
        </is>
      </c>
      <c r="BJ103" s="2" t="inlineStr">
        <is>
          <t>pertvarkymo planas</t>
        </is>
      </c>
      <c r="BK103" s="2" t="inlineStr">
        <is>
          <t>3</t>
        </is>
      </c>
      <c r="BL103" s="2" t="inlineStr">
        <is>
          <t/>
        </is>
      </c>
      <c r="BM103" t="inlineStr">
        <is>
          <t>pertvarkymo institucijos (&lt;a href="/entry/result/3527925/all" id="ENTRY_TO_ENTRY_CONVERTER" target="_blank"&gt;IATE:3527925&lt;/a&gt; ) parengtas planas, kuriame numatomi pertvarkymo (&lt;a href="/entry/result/3510811/all" id="ENTRY_TO_ENTRY_CONVERTER" target="_blank"&gt;IATE:3510811&lt;/a&gt; ) veiksmai, kurių gali būti imamasi, jei kredito įstaiga arba investicinė bendrovė atitinka pertvarkymo sąlygas</t>
        </is>
      </c>
      <c r="BN103" s="2" t="inlineStr">
        <is>
          <t>noregulējuma plāns</t>
        </is>
      </c>
      <c r="BO103" s="2" t="inlineStr">
        <is>
          <t>3</t>
        </is>
      </c>
      <c r="BP103" s="2" t="inlineStr">
        <is>
          <t/>
        </is>
      </c>
      <c r="BQ103" t="inlineStr">
        <is>
          <t>noregulējuma iestādes [ &lt;a href="/entry/result/3527925/all" id="ENTRY_TO_ENTRY_CONVERTER" target="_blank"&gt;IATE:3527925&lt;/a&gt; ] izstrādāts plāns ar darbībām, ko tā var veikt, ja kredītiestādei vai ieguldījumu sabiedrībai jāveic noregulējums [ &lt;a href="/entry/result/3510811/all" id="ENTRY_TO_ENTRY_CONVERTER" target="_blank"&gt;IATE:3510811&lt;/a&gt; ]</t>
        </is>
      </c>
      <c r="BR103" s="2" t="inlineStr">
        <is>
          <t>pjan ta' riżoluzzjoni</t>
        </is>
      </c>
      <c r="BS103" s="2" t="inlineStr">
        <is>
          <t>3</t>
        </is>
      </c>
      <c r="BT103" s="2" t="inlineStr">
        <is>
          <t/>
        </is>
      </c>
      <c r="BU103" t="inlineStr">
        <is>
          <t>pjan imħejji minn awtorità tar-riżoluzzjoni [ &lt;a href="/entry/result/3527925/all" id="ENTRY_TO_ENTRY_CONVERTER" target="_blank"&gt;IATE:3527925&lt;/a&gt; ] li jipprevedi l-azzjonijiet ta' riżoluzzjoni [ &lt;a href="/entry/result/3510811/all" id="ENTRY_TO_ENTRY_CONVERTER" target="_blank"&gt;IATE:3510811&lt;/a&gt; ] li tista' tieħu meta istituzzjoni tal-kreditu jew ditta tal-investiment tissodisfa l-kondizzjonijiet għal riżoluzzjoni</t>
        </is>
      </c>
      <c r="BV103" s="2" t="inlineStr">
        <is>
          <t>afwikkelingsplan</t>
        </is>
      </c>
      <c r="BW103" s="2" t="inlineStr">
        <is>
          <t>3</t>
        </is>
      </c>
      <c r="BX103" s="2" t="inlineStr">
        <is>
          <t/>
        </is>
      </c>
      <c r="BY103" t="inlineStr">
        <is>
          <t>door een 
&lt;i&gt;afwikkelingsautoriteit&lt;/i&gt; [ &lt;a href="/entry/result/3527925/all" id="ENTRY_TO_ENTRY_CONVERTER" target="_blank"&gt;IATE:3527925&lt;/a&gt; ] opgesteld plan met de afwikkelingsmaatregelen die zij kan nemen wanneer een kredietinstelling of beleggingsonderneming aan de afwikkelingsvoorwaarden voldoet</t>
        </is>
      </c>
      <c r="BZ103" s="2" t="inlineStr">
        <is>
          <t>plan restrukturyzacji i uporządkowanej likwidacji</t>
        </is>
      </c>
      <c r="CA103" s="2" t="inlineStr">
        <is>
          <t>3</t>
        </is>
      </c>
      <c r="CB103" s="2" t="inlineStr">
        <is>
          <t/>
        </is>
      </c>
      <c r="CC103" t="inlineStr">
        <is>
          <t>plan sporządzony dla danej instytucji przez właściwy organ ds. restrukturyzacji i uporządkowanej likwidacji [ &lt;a href="/entry/result/3527925/all" id="ENTRY_TO_ENTRY_CONVERTER" target="_blank"&gt;IATE:3527925&lt;/a&gt; ], przewidujący działania, które organy ds. restrukturyzacji i uporządkowanej likwidacji oraz właściwe organy mogą podjąć w sytuacji, gdy instytucja spełnia warunki uruchomienia procedury restrukturyzacji i uporządkowanej likwidacji [ &lt;a href="/entry/result/3510811/all" id="ENTRY_TO_ENTRY_CONVERTER" target="_blank"&gt;IATE:3510811&lt;/a&gt; ].</t>
        </is>
      </c>
      <c r="CD103" s="2" t="inlineStr">
        <is>
          <t>plano de resolução</t>
        </is>
      </c>
      <c r="CE103" s="2" t="inlineStr">
        <is>
          <t>3</t>
        </is>
      </c>
      <c r="CF103" s="2" t="inlineStr">
        <is>
          <t/>
        </is>
      </c>
      <c r="CG103" t="inlineStr">
        <is>
          <t>Plano elaborado pelas 
&lt;i&gt;autoridades de resolução&lt;/i&gt; [&lt;a href="/entry/result/3527925/all" id="ENTRY_TO_ENTRY_CONVERTER" target="_blank"&gt;IATE:3527925&lt;/a&gt; ] com base nas informações transmitidas por instituições de crédito ou empresas de investimento que cumpram as condições aplicáveis para a 
&lt;i&gt;resolução&lt;/i&gt; [&lt;a href="/entry/result/3510811/all" id="ENTRY_TO_ENTRY_CONVERTER" target="_blank"&gt;IATE:3510811&lt;/a&gt; ], após consulta à autoridade competente e às autoridades de resolução das jurisdições em que estejam situadas sucursais significativas. Ao elaborar o plano de resolução, a autoridade de resolução identifica todos os impedimentos materiais à resolubilidade e, se necessário e proporcionado, descreve as medidas pertinentes para eliminar esses impedimentos.</t>
        </is>
      </c>
      <c r="CH103" s="2" t="inlineStr">
        <is>
          <t>plan de rezoluție</t>
        </is>
      </c>
      <c r="CI103" s="2" t="inlineStr">
        <is>
          <t>3</t>
        </is>
      </c>
      <c r="CJ103" s="2" t="inlineStr">
        <is>
          <t/>
        </is>
      </c>
      <c r="CK103" t="inlineStr">
        <is>
          <t>plan întocmit de o autoritate de rezoluție 
&lt;sup&gt;1&lt;/sup&gt;, indicând măsurile de rezoluție 
&lt;sup&gt;2&lt;/sup&gt; pe care aceasta ar putea să le ia în cazul în care o instituție de credit sau o întreprindere de investiții îndeplinește condițiile pentru rezoluție</t>
        </is>
      </c>
      <c r="CL103" s="2" t="inlineStr">
        <is>
          <t>plán riešenia krízovej situácie|
plán riešenia krízových situácií</t>
        </is>
      </c>
      <c r="CM103" s="2" t="inlineStr">
        <is>
          <t>3|
3</t>
        </is>
      </c>
      <c r="CN103" s="2" t="inlineStr">
        <is>
          <t xml:space="preserve">|
</t>
        </is>
      </c>
      <c r="CO103" t="inlineStr">
        <is>
          <t>plán, v ktorom sa stanovia opatrenia na riešenie krízových situácií, ktoré môže orgán pre riešenie krízových situácií prijať, ak inštitúcia spĺňa podmienky na riešenie krízových situácií</t>
        </is>
      </c>
      <c r="CP103" s="2" t="inlineStr">
        <is>
          <t>načrt reševanja</t>
        </is>
      </c>
      <c r="CQ103" s="2" t="inlineStr">
        <is>
          <t>3</t>
        </is>
      </c>
      <c r="CR103" s="2" t="inlineStr">
        <is>
          <t/>
        </is>
      </c>
      <c r="CS103" t="inlineStr">
        <is>
          <t>načrt za institucijo v težavah, ki ga pripravi 
&lt;b&gt;organ za reševanje&lt;/b&gt; [ &lt;a href="/entry/result/3527925/all" id="ENTRY_TO_ENTRY_CONVERTER" target="_blank"&gt;IATE:3527925&lt;/a&gt; ] po posvetovanju s pristojnim organom in z organi za reševanje v jurisdikciji, v kateri so kakšne pomembne podružnice te institucije; 
&lt;br&gt;zajema ukrepe, ki jih lahko sprejme organ za reševanje (medtem ko ukrepe iz 
&lt;b&gt;načrta sanacije&lt;/b&gt; [ &lt;a href="/entry/result/824259/all" id="ENTRY_TO_ENTRY_CONVERTER" target="_blank"&gt;IATE:824259&lt;/a&gt; ] sprejme zadevna instritucija)</t>
        </is>
      </c>
      <c r="CT103" s="2" t="inlineStr">
        <is>
          <t>resolutionsplan</t>
        </is>
      </c>
      <c r="CU103" s="2" t="inlineStr">
        <is>
          <t>3</t>
        </is>
      </c>
      <c r="CV103" s="2" t="inlineStr">
        <is>
          <t/>
        </is>
      </c>
      <c r="CW103" t="inlineStr">
        <is>
          <t/>
        </is>
      </c>
    </row>
    <row r="104">
      <c r="A104" s="1" t="str">
        <f>HYPERLINK("https://iate.europa.eu/entry/result/3502910/all", "3502910")</f>
        <v>3502910</v>
      </c>
      <c r="B104" t="inlineStr">
        <is>
          <t>EUROPEAN UNION;FINANCE</t>
        </is>
      </c>
      <c r="C104" t="inlineStr">
        <is>
          <t>EUROPEAN UNION|EU institutions and European civil service|Community body;FINANCE|financial institutions and credit|financial institution</t>
        </is>
      </c>
      <c r="D104" t="inlineStr">
        <is>
          <t>yes</t>
        </is>
      </c>
      <c r="E104" t="inlineStr">
        <is>
          <t/>
        </is>
      </c>
      <c r="F104" s="2" t="inlineStr">
        <is>
          <t>Европейски съвет за системен риск|
ЕССР</t>
        </is>
      </c>
      <c r="G104" s="2" t="inlineStr">
        <is>
          <t>3|
3</t>
        </is>
      </c>
      <c r="H104" s="2" t="inlineStr">
        <is>
          <t xml:space="preserve">|
</t>
        </is>
      </c>
      <c r="I104" t="inlineStr">
        <is>
          <t>орган на ЕС, част от Европейската система за финансов надзор, натоварен с макропруденциалния надзор на финансовата система на Съюза</t>
        </is>
      </c>
      <c r="J104" s="2" t="inlineStr">
        <is>
          <t>Evropská rada pro systémová rizika|
ESRB</t>
        </is>
      </c>
      <c r="K104" s="2" t="inlineStr">
        <is>
          <t>3|
3</t>
        </is>
      </c>
      <c r="L104" s="2" t="inlineStr">
        <is>
          <t xml:space="preserve">|
</t>
        </is>
      </c>
      <c r="M104" t="inlineStr">
        <is>
          <t>Rada, která je součástí Evropského systému finančního dohledu a která je odpovědná za makroobezřetnostní dohled nad finančním systémem v rámci Unie s cílem přispívat k předcházení systémovým rizikům pro finanční stabilitu v Unii.</t>
        </is>
      </c>
      <c r="N104" s="2" t="inlineStr">
        <is>
          <t>Det Europæiske Udvalg for Systemiske Risici|
ESRB</t>
        </is>
      </c>
      <c r="O104" s="2" t="inlineStr">
        <is>
          <t>4|
4</t>
        </is>
      </c>
      <c r="P104" s="2" t="inlineStr">
        <is>
          <t xml:space="preserve">|
</t>
        </is>
      </c>
      <c r="Q104" t="inlineStr">
        <is>
          <t>Organ med ansvar for makrotilsynet på EU-plan med det finansielle system.</t>
        </is>
      </c>
      <c r="R104" s="2" t="inlineStr">
        <is>
          <t>Europäischer Ausschuss für Systemrisiken|
ESRB</t>
        </is>
      </c>
      <c r="S104" s="2" t="inlineStr">
        <is>
          <t>3|
3</t>
        </is>
      </c>
      <c r="T104" s="2" t="inlineStr">
        <is>
          <t xml:space="preserve">|
</t>
        </is>
      </c>
      <c r="U104" t="inlineStr">
        <is>
          <t>Ausschuss, der die potenziellen Risiken für die Finanzmarktstabilität, die sich aus makroökonomischen Entwicklungen und aus Entwicklungen innerhalb des Finanzsystems insgesamt ergeben, überwachen und bewerten soll</t>
        </is>
      </c>
      <c r="V104" s="2" t="inlineStr">
        <is>
          <t>ευρωπαϊκή επιτροπή συστημικών κινδύνων|
Ευρωπαϊκό Συμβούλιο Συστημικού Κινδύνου|
ΕΣΣΚ</t>
        </is>
      </c>
      <c r="W104" s="2" t="inlineStr">
        <is>
          <t>3|
3|
3</t>
        </is>
      </c>
      <c r="X104" s="2" t="inlineStr">
        <is>
          <t xml:space="preserve">preferred|
|
</t>
        </is>
      </c>
      <c r="Y104" t="inlineStr">
        <is>
          <t>τμήμα του Ευρωπαϊκού Συστήματος Χρηματοοικονομικής Εποπτείας (ΕΣΧΕ), σκοπός του οποίου είναι να εποπτεύει το χρηματοοικονομικό σύστημα της Ένωσης. Συγκροτήθηκε κατόπιν σύστασης ομάδας υψηλού επιπέδου, η οποία μετά τη χρηματοπιστωτική κρίση του 2008, εξέτασε τον τρόπο ενίσχυσης των εποπτικών ρυθμίσεων της ΕΕ, με σκοπό τόσο την καλύτερη προστασία των πολιτών της όσο και την εκ νέου οικοδόμηση της εμπιστοσύνης προς το χρηματοπιστωτικό σύστημα.</t>
        </is>
      </c>
      <c r="Z104" s="2" t="inlineStr">
        <is>
          <t>European Systemic Risk Board|
macro-prudential risk board|
European Systemic Risk Council|
ESRC|
macroprudential risk board|
ESRB</t>
        </is>
      </c>
      <c r="AA104" s="2" t="inlineStr">
        <is>
          <t>3|
1|
1|
1|
1|
3</t>
        </is>
      </c>
      <c r="AB104" s="2" t="inlineStr">
        <is>
          <t xml:space="preserve">|
|
|
|
|
</t>
        </is>
      </c>
      <c r="AC104" t="inlineStr">
        <is>
          <t>board established in 2010 by Regulation (EU) No 1092/2010 to oversee the financial system of the European Union and prevent and mitigate systemic risk</t>
        </is>
      </c>
      <c r="AD104" s="2" t="inlineStr">
        <is>
          <t>Junta Europea de Riesgo Sistémico|
JERS</t>
        </is>
      </c>
      <c r="AE104" s="2" t="inlineStr">
        <is>
          <t>3|
3</t>
        </is>
      </c>
      <c r="AF104" s="2" t="inlineStr">
        <is>
          <t xml:space="preserve">|
</t>
        </is>
      </c>
      <c r="AG104" t="inlineStr">
        <is>
          <t>Órgano de vigilancia de la evolución macroeconómica y del sistema financiero ("supervisión macroprudencial" &lt;a href="/entry/result/3504786/all" id="ENTRY_TO_ENTRY_CONVERTER" target="_blank"&gt;IATE:3504786&lt;/a&gt; ). 
&lt;br&gt;Elemento central del Sistema Europeo de Supervisión Financiera &lt;a href="/entry/result/3504746/all" id="ENTRY_TO_ENTRY_CONVERTER" target="_blank"&gt;IATE:3504746&lt;/a&gt; .</t>
        </is>
      </c>
      <c r="AH104" s="2" t="inlineStr">
        <is>
          <t>Euroopa Süsteemsete Riskide Nõukogu</t>
        </is>
      </c>
      <c r="AI104" s="2" t="inlineStr">
        <is>
          <t>4</t>
        </is>
      </c>
      <c r="AJ104" s="2" t="inlineStr">
        <is>
          <t/>
        </is>
      </c>
      <c r="AK104" t="inlineStr">
        <is>
          <t>2010. aastal määrusega (EL) nr 1092/2010 loodud nõukogu, mille ülesanne on teha järelevalvet Euroopa Liidu finantssüsteemi üle ning hoida ära ja leevendada süsteemseid riskei</t>
        </is>
      </c>
      <c r="AL104" s="2" t="inlineStr">
        <is>
          <t>Euroopan järjestelmäriskikomitea|
EJRK</t>
        </is>
      </c>
      <c r="AM104" s="2" t="inlineStr">
        <is>
          <t>3|
3</t>
        </is>
      </c>
      <c r="AN104" s="2" t="inlineStr">
        <is>
          <t xml:space="preserve">|
</t>
        </is>
      </c>
      <c r="AO104" t="inlineStr">
        <is>
          <t>komitea, joka vastaa finanssijärjestelmän makrotason vakauden valvonnasta unionissa edistääkseen finanssijärjestelmän kehityksestä johtuvien unionin finanssivakauteen kohdistuvien järjestelmäriskien estämistä tai lieventämistä ja makrotalouden kehityksen huomioon ottamista, jotta voidaan välttää finanssialan häiriöiden laajalle leviämistä</t>
        </is>
      </c>
      <c r="AP104" s="2" t="inlineStr">
        <is>
          <t>comité européen du risque systémique|
CERS</t>
        </is>
      </c>
      <c r="AQ104" s="2" t="inlineStr">
        <is>
          <t>4|
3</t>
        </is>
      </c>
      <c r="AR104" s="2" t="inlineStr">
        <is>
          <t xml:space="preserve">preferred|
</t>
        </is>
      </c>
      <c r="AS104" t="inlineStr">
        <is>
          <t>organisme en charge de la surveillance macroprudentielle du système financier de l'UE et de la prévention et de l'atténuation du risque systémique</t>
        </is>
      </c>
      <c r="AT104" s="2" t="inlineStr">
        <is>
          <t>an Bord Eorpach um Riosca Sistéamach|
BERS</t>
        </is>
      </c>
      <c r="AU104" s="2" t="inlineStr">
        <is>
          <t>3|
3</t>
        </is>
      </c>
      <c r="AV104" s="2" t="inlineStr">
        <is>
          <t xml:space="preserve">|
</t>
        </is>
      </c>
      <c r="AW104" t="inlineStr">
        <is>
          <t/>
        </is>
      </c>
      <c r="AX104" t="inlineStr">
        <is>
          <t/>
        </is>
      </c>
      <c r="AY104" t="inlineStr">
        <is>
          <t/>
        </is>
      </c>
      <c r="AZ104" t="inlineStr">
        <is>
          <t/>
        </is>
      </c>
      <c r="BA104" t="inlineStr">
        <is>
          <t/>
        </is>
      </c>
      <c r="BB104" s="2" t="inlineStr">
        <is>
          <t>Európai Rendszerkockázati Testület|
ERKT</t>
        </is>
      </c>
      <c r="BC104" s="2" t="inlineStr">
        <is>
          <t>4|
4</t>
        </is>
      </c>
      <c r="BD104" s="2" t="inlineStr">
        <is>
          <t xml:space="preserve">|
</t>
        </is>
      </c>
      <c r="BE104" t="inlineStr">
        <is>
          <t>Az uniós pénzügyi felügyelet megerősítése keretében valamennyi pénzügyi ágazatot lefedő, független makroprudenciális szerv.</t>
        </is>
      </c>
      <c r="BF104" s="2" t="inlineStr">
        <is>
          <t>Comitato europeo per il rischio sistemico|
CERS</t>
        </is>
      </c>
      <c r="BG104" s="2" t="inlineStr">
        <is>
          <t>3|
3</t>
        </is>
      </c>
      <c r="BH104" s="2" t="inlineStr">
        <is>
          <t xml:space="preserve">|
</t>
        </is>
      </c>
      <c r="BI104" t="inlineStr">
        <is>
          <t>comitato, istituito nel 2010 dal regolamento (UE) n. 1092/2010, responsabile della vigilanza macroprudenziale del sistema finanziario in seno all’Unione al fine di contribuire a prevenire o attenuare i rischi sistemici alla stabilità finanziaria nell’Unione che derivano da sviluppi interni al sistema finanziario, tenendo conto degli andamenti macroeconomici, in modo da evitare periodi di turbolenze finanziarie diffuse</t>
        </is>
      </c>
      <c r="BJ104" s="2" t="inlineStr">
        <is>
          <t>Europos sisteminės rizikos valdyba|
ESRV</t>
        </is>
      </c>
      <c r="BK104" s="2" t="inlineStr">
        <is>
          <t>3|
3</t>
        </is>
      </c>
      <c r="BL104" s="2" t="inlineStr">
        <is>
          <t xml:space="preserve">|
</t>
        </is>
      </c>
      <c r="BM104" t="inlineStr">
        <is>
          <t>nepriklausoma europinė rizikos ribojimo makroekonominiu lygiu įstaiga, veikianti visuose finansų sektoriuose</t>
        </is>
      </c>
      <c r="BN104" s="2" t="inlineStr">
        <is>
          <t>Eiropas Sistēmisko risku kolēģija|
ESRK</t>
        </is>
      </c>
      <c r="BO104" s="2" t="inlineStr">
        <is>
          <t>3|
3</t>
        </is>
      </c>
      <c r="BP104" s="2" t="inlineStr">
        <is>
          <t xml:space="preserve">|
</t>
        </is>
      </c>
      <c r="BQ104" t="inlineStr">
        <is>
          <t>daļa no Eiropas finanšu uzraudzības sistēmas (EFUS) [ &lt;a href="/entry/result/3504746/all" id="ENTRY_TO_ENTRY_CONVERTER" target="_blank"&gt;IATE:3504746&lt;/a&gt; ], kuras mērķis ir nodrošināt ES finanšu sistēmas uzraudzību</t>
        </is>
      </c>
      <c r="BR104" s="2" t="inlineStr">
        <is>
          <t>Bord Ewropew dwar ir-Riskju Sistemiku|
BERS</t>
        </is>
      </c>
      <c r="BS104" s="2" t="inlineStr">
        <is>
          <t>3|
3</t>
        </is>
      </c>
      <c r="BT104" s="2" t="inlineStr">
        <is>
          <t xml:space="preserve">|
</t>
        </is>
      </c>
      <c r="BU104" t="inlineStr">
        <is>
          <t>jimmonitorja u jivvaluta theddidiet potenzjali għall-istabbiltà finanzjarja li toriġina mill-iżviluppi makroekonomiċi u mill-iżviluppi fis-sistema finanzjarja sħiħa ("superviżjoni makroprudenzjali"); jipprovdi twissija bikrija ta' riskji għas-sistema kollha li jistgħu jkunu qed jakkumulaw u, fejn meħtieġ, joħroġ rakkomandazzjonijiet għal azzjoni biex tindirizza dawn ir-riskji.</t>
        </is>
      </c>
      <c r="BV104" s="2" t="inlineStr">
        <is>
          <t>Europees Comité voor systeemrisico's|
ESRB</t>
        </is>
      </c>
      <c r="BW104" s="2" t="inlineStr">
        <is>
          <t>4|
3</t>
        </is>
      </c>
      <c r="BX104" s="2" t="inlineStr">
        <is>
          <t xml:space="preserve">|
</t>
        </is>
      </c>
      <c r="BY104" t="inlineStr">
        <is>
          <t>comité: 
&lt;br&gt;- dat verantwoordelijk is voor het macroprudentiële toezicht op het financiële stelsel in de Unie teneinde bij te dragen tot het voorkomen van systeemrisico’s voor de financiële stabiliteit van de Unie, die voortvloeien uit ontwikkelingen binnen het financiële stelsel, zodat perioden van wijdverbreide financiële onrust worden voorkomen; 
&lt;br&gt;- dat bijdraagt tot een soepele werking van de interne markt; 
&lt;br&gt;- dat zo zorgt voor een duurzame bijdrage van de financiële sector aan de economische groei"</t>
        </is>
      </c>
      <c r="BZ104" s="2" t="inlineStr">
        <is>
          <t>Europejska Rada ds. Ryzyka Systemowego|
ERRS</t>
        </is>
      </c>
      <c r="CA104" s="2" t="inlineStr">
        <is>
          <t>3|
3</t>
        </is>
      </c>
      <c r="CB104" s="2" t="inlineStr">
        <is>
          <t xml:space="preserve">|
</t>
        </is>
      </c>
      <c r="CC104" t="inlineStr">
        <is>
          <t>Europejska Rada ds. Ryzyka Systemowego (ERRS) [...] będzie monitorować i oceniać potencjalne zagrożenia dla stabilności finansowej wynikające z rozwoju sytuacji makroekonomicznej oraz sytuacji w ramach całego systemu finansowego („nadzór makroostrożnościowy”). W tym celu ERRS wydawałaby wczesne ostrzeżenia w sprawie mogących narastać zagrożeń ogólnosystemowych oraz, w stosownych przypadkach, zalecenia w sprawie działań mających na celu przeciwdziałanie tym zagrożeniom.</t>
        </is>
      </c>
      <c r="CD104" s="2" t="inlineStr">
        <is>
          <t>Comité Europeu do Risco Sistémico|
CERS|
ESRB</t>
        </is>
      </c>
      <c r="CE104" s="2" t="inlineStr">
        <is>
          <t>3|
3|
3</t>
        </is>
      </c>
      <c r="CF104" s="2" t="inlineStr">
        <is>
          <t xml:space="preserve">|
|
</t>
        </is>
      </c>
      <c r="CG104" t="inlineStr">
        <is>
          <t>Organismo da União Europeia criado em 2011 e "responsável pela supervisão macroprudencial do sistema financeiro na União, a fim de contribuir para a prevenção ou a atenuação dos riscos sistémicos para a estabilidade financeira da União decorrentes da evolução do sistema financeiro e tendo em conta a evolução macroeconómica, por forma a evitar períodos de crise financeira generalizada". 
&lt;br&gt;O CERS faz parte do Sistema Europeu de Supervisão Financeira (SESF) [&lt;a href="/entry/result/3504746/all" id="ENTRY_TO_ENTRY_CONVERTER" target="_blank"&gt;IATE:3504746&lt;/a&gt; ] e compete-lhe, p. ex., analisar todas as informações relevantes, identificar os riscos sistémicos, emitir alertas, formular recomendações para a adoção de medidas corretivas, acompanhar o seguimento dado aos alertas e recomendações, cooperar com todas as outras partes no SESF, participar, se necessário, no Comité Conjunto [&lt;a href="/entry/result/3511077/all" id="ENTRY_TO_ENTRY_CONVERTER" target="_blank"&gt;IATE:3511077&lt;/a&gt; ] e coordenar as suas ações com as das organizações financeiras internacionais (p. ex. FMI e Conselho de Estabilidade Financeira).</t>
        </is>
      </c>
      <c r="CH104" s="2" t="inlineStr">
        <is>
          <t>Comitetul european pentru risc sistemic|
CERS</t>
        </is>
      </c>
      <c r="CI104" s="2" t="inlineStr">
        <is>
          <t>4|
3</t>
        </is>
      </c>
      <c r="CJ104" s="2" t="inlineStr">
        <is>
          <t xml:space="preserve">|
</t>
        </is>
      </c>
      <c r="CK104" t="inlineStr">
        <is>
          <t>organism independent însărcinat cu monitorizarea și evaluarea pericolelor potențiale pentru stabilitatea financiară care rezultă în urma evoluțiilor macroeconomice și a celor din cadrul sistemului financiar în ansamblu („supraveghere macroprudențială”).</t>
        </is>
      </c>
      <c r="CL104" s="2" t="inlineStr">
        <is>
          <t>Európsky výbor pre systémové riziká|
ESRB</t>
        </is>
      </c>
      <c r="CM104" s="2" t="inlineStr">
        <is>
          <t>4|
4</t>
        </is>
      </c>
      <c r="CN104" s="2" t="inlineStr">
        <is>
          <t xml:space="preserve">|
</t>
        </is>
      </c>
      <c r="CO104" t="inlineStr">
        <is>
          <t>orgán, ktorý je súčasťou Európskeho systému finančného dohľadu a zodpovedá za makroprudenciálny dohľad nad finančným systémom v Únii s cieľom prispievať k predchádzaniu alebo zmierňovaniu systémových rizík pre finančnú stabilitu v Únii</t>
        </is>
      </c>
      <c r="CP104" s="2" t="inlineStr">
        <is>
          <t>Evropski odbor za sistemska tveganja|
ESRB</t>
        </is>
      </c>
      <c r="CQ104" s="2" t="inlineStr">
        <is>
          <t>3|
3</t>
        </is>
      </c>
      <c r="CR104" s="2" t="inlineStr">
        <is>
          <t xml:space="preserve">|
</t>
        </is>
      </c>
      <c r="CS104" t="inlineStr">
        <is>
          <t>organ za spremljanje in ocenjevanje nevarnosti za finančno stabilnost, ki so posledica makroekonomskega razvoja in razvoja v celotnem finančnem sistemu (t. i. makrobonitetni nadzor)</t>
        </is>
      </c>
      <c r="CT104" s="2" t="inlineStr">
        <is>
          <t>Europeiska systemrisknämnden|
ESRB</t>
        </is>
      </c>
      <c r="CU104" s="2" t="inlineStr">
        <is>
          <t>3|
3</t>
        </is>
      </c>
      <c r="CV104" s="2" t="inlineStr">
        <is>
          <t xml:space="preserve">|
</t>
        </is>
      </c>
      <c r="CW104" t="inlineStr">
        <is>
          <t/>
        </is>
      </c>
    </row>
    <row r="105">
      <c r="A105" s="1" t="str">
        <f>HYPERLINK("https://iate.europa.eu/entry/result/3551172/all", "3551172")</f>
        <v>3551172</v>
      </c>
      <c r="B105" t="inlineStr">
        <is>
          <t>EUROPEAN UNION;FINANCE</t>
        </is>
      </c>
      <c r="C105" t="inlineStr">
        <is>
          <t>EUROPEAN UNION|EU institutions and European civil service|EU body;FINANCE</t>
        </is>
      </c>
      <c r="D105" t="inlineStr">
        <is>
          <t>yes</t>
        </is>
      </c>
      <c r="E105" t="inlineStr">
        <is>
          <t/>
        </is>
      </c>
      <c r="F105" s="2" t="inlineStr">
        <is>
          <t>Единен съвет за преструктуриране|
ЕСП</t>
        </is>
      </c>
      <c r="G105" s="2" t="inlineStr">
        <is>
          <t>4|
2</t>
        </is>
      </c>
      <c r="H105" s="2" t="inlineStr">
        <is>
          <t xml:space="preserve">|
</t>
        </is>
      </c>
      <c r="I105" t="inlineStr">
        <is>
          <t>централен орган, на когото се предоставя централизирано правомощие за преструктуриране на проблемни кредитни институции и някои инвестиционни посредници в държавите, участващи в единния надзорен механизъм</t>
        </is>
      </c>
      <c r="J105" s="2" t="inlineStr">
        <is>
          <t>Jednotný výbor pro řešení krizí|
SRB</t>
        </is>
      </c>
      <c r="K105" s="2" t="inlineStr">
        <is>
          <t>4|
3</t>
        </is>
      </c>
      <c r="L105" s="2" t="inlineStr">
        <is>
          <t xml:space="preserve">|
</t>
        </is>
      </c>
      <c r="M105" t="inlineStr">
        <is>
          <t/>
        </is>
      </c>
      <c r="N105" s="2" t="inlineStr">
        <is>
          <t>Den Fælles Afviklingsinstans|
Afviklingsinstansen|
SRB</t>
        </is>
      </c>
      <c r="O105" s="2" t="inlineStr">
        <is>
          <t>4|
4|
2</t>
        </is>
      </c>
      <c r="P105" s="2" t="inlineStr">
        <is>
          <t xml:space="preserve">|
|
</t>
        </is>
      </c>
      <c r="Q105" t="inlineStr">
        <is>
          <t>Instans, der i forbindelse med bankunionen og afvikling af banker træffer beslutninger i henhold til forordningen om den fælles afviklingsmekanisme og overvåger, hvordan de nationale afviklingsmyndigheder udfører dens beslutninger på nationalt plan.</t>
        </is>
      </c>
      <c r="R105" s="2" t="inlineStr">
        <is>
          <t>Einheitlicher Abwicklungsausschuss|
SRB</t>
        </is>
      </c>
      <c r="S105" s="2" t="inlineStr">
        <is>
          <t>4|
3</t>
        </is>
      </c>
      <c r="T105" s="2" t="inlineStr">
        <is>
          <t xml:space="preserve">|
</t>
        </is>
      </c>
      <c r="U105" t="inlineStr">
        <is>
          <t>zentrale Abwicklungsbehörde innerhalb der Bankenunionn, die damit beauftragt ist, die ordnungsgemäße Abwicklung scheiternder Banken mit minimalen Kosten für den Steuerzahler und die Realwirtschaft sicherzustellen.</t>
        </is>
      </c>
      <c r="V105" s="2" t="inlineStr">
        <is>
          <t>Ενιαίο Συμβούλιο Εξυγίανσης|
SRB</t>
        </is>
      </c>
      <c r="W105" s="2" t="inlineStr">
        <is>
          <t>4|
4</t>
        </is>
      </c>
      <c r="X105" s="2" t="inlineStr">
        <is>
          <t xml:space="preserve">|
</t>
        </is>
      </c>
      <c r="Y105" t="inlineStr">
        <is>
          <t/>
        </is>
      </c>
      <c r="Z105" s="2" t="inlineStr">
        <is>
          <t>Single Resolution Board|
European Resolution Board|
SRB</t>
        </is>
      </c>
      <c r="AA105" s="2" t="inlineStr">
        <is>
          <t>4|
1|
3</t>
        </is>
      </c>
      <c r="AB105" s="2" t="inlineStr">
        <is>
          <t xml:space="preserve">|
|
</t>
        </is>
      </c>
      <c r="AC105" t="inlineStr">
        <is>
          <t>central resolution authority within the Banking Union tasked with ensuring the orderly resolution of failing banks with minimal costs for taxpayers and to the real economy</t>
        </is>
      </c>
      <c r="AD105" s="2" t="inlineStr">
        <is>
          <t>Junta Única de Resolución|
JUR</t>
        </is>
      </c>
      <c r="AE105" s="2" t="inlineStr">
        <is>
          <t>4|
4</t>
        </is>
      </c>
      <c r="AF105" s="2" t="inlineStr">
        <is>
          <t xml:space="preserve">|
</t>
        </is>
      </c>
      <c r="AG105" t="inlineStr">
        <is>
          <t>autoridad de resolución de la Unión Bancaria Europea encargada de garantizar la resolución ordenada de bancos en crisis con el menor impacto sobre la economía real y las finanzas públicas de los países de la UE participantes y terceros</t>
        </is>
      </c>
      <c r="AH105" s="2" t="inlineStr">
        <is>
          <t>Ühtne Kriisilahendusnõukogu|
SRB</t>
        </is>
      </c>
      <c r="AI105" s="2" t="inlineStr">
        <is>
          <t>4|
4</t>
        </is>
      </c>
      <c r="AJ105" s="2" t="inlineStr">
        <is>
          <t xml:space="preserve">|
</t>
        </is>
      </c>
      <c r="AK105" t="inlineStr">
        <is>
          <t>pangaliidu keskne kriisilahendusasutus, mille ülesanne on tagada raskustes olevate pankade nõuetekohane kriisilahendus nii, et selle mõju osalevate liikmesriikide ja muude riikide reaalmajandusele, finantssüsteemile ning riigirahandusele oleks võimalikult väike</t>
        </is>
      </c>
      <c r="AL105" s="2" t="inlineStr">
        <is>
          <t>yhteinen kriisinratkaisuneuvosto|
SRB</t>
        </is>
      </c>
      <c r="AM105" s="2" t="inlineStr">
        <is>
          <t>4|
3</t>
        </is>
      </c>
      <c r="AN105" s="2" t="inlineStr">
        <is>
          <t xml:space="preserve">|
</t>
        </is>
      </c>
      <c r="AO105" t="inlineStr">
        <is>
          <t>pankkiunionin kriisinratkaisun keskusviranomainen, jonka tehtävänä on varmistaa kaatuvien pankkien asianmukainen purkaminen siten, että kustannukset veronmaksajille ja reaalitaloudelle ovat mahdollisimman vähäiset</t>
        </is>
      </c>
      <c r="AP105" s="2" t="inlineStr">
        <is>
          <t>Conseil de résolution unique|
CRU</t>
        </is>
      </c>
      <c r="AQ105" s="2" t="inlineStr">
        <is>
          <t>4|
4</t>
        </is>
      </c>
      <c r="AR105" s="2" t="inlineStr">
        <is>
          <t xml:space="preserve">|
</t>
        </is>
      </c>
      <c r="AS105" t="inlineStr">
        <is>
          <t>agence de l'Union dotée d'une structure spécifique correspondant à ses tâches et de la personnalité juridique</t>
        </is>
      </c>
      <c r="AT105" s="2" t="inlineStr">
        <is>
          <t>an Bord Réitigh Aonair|
BRA</t>
        </is>
      </c>
      <c r="AU105" s="2" t="inlineStr">
        <is>
          <t>4|
3</t>
        </is>
      </c>
      <c r="AV105" s="2" t="inlineStr">
        <is>
          <t xml:space="preserve">|
</t>
        </is>
      </c>
      <c r="AW105" t="inlineStr">
        <is>
          <t/>
        </is>
      </c>
      <c r="AX105" s="2" t="inlineStr">
        <is>
          <t>Jedinstveni sanacijski odbor|
SRB</t>
        </is>
      </c>
      <c r="AY105" s="2" t="inlineStr">
        <is>
          <t>4|
4</t>
        </is>
      </c>
      <c r="AZ105" s="2" t="inlineStr">
        <is>
          <t xml:space="preserve">|
</t>
        </is>
      </c>
      <c r="BA105" t="inlineStr">
        <is>
          <t>središnje sanacijsko tijelo u sklopu bankovne unije nadležno za osiguranje uredne sanacije posrnulih banaka uz minimalne troškove za porezne obveznike i gospodarstvo</t>
        </is>
      </c>
      <c r="BB105" s="2" t="inlineStr">
        <is>
          <t>Egységes Szanálási Testület|
ESZT</t>
        </is>
      </c>
      <c r="BC105" s="2" t="inlineStr">
        <is>
          <t>4|
3</t>
        </is>
      </c>
      <c r="BD105" s="2" t="inlineStr">
        <is>
          <t xml:space="preserve">|
</t>
        </is>
      </c>
      <c r="BE105" t="inlineStr">
        <is>
          <t>független uniós szerv, amely fontos részét képezi a bankuniónak és az Egységes Szanálási Mechanizmusnak, és küldetése, hogy biztosítsa a támogatásra szoruló bankok pénzügyi helyzetének rendezését úgy, hogy az a részt vevő uniós és egyéb országok reálgazdaságára és államháztartására a lehető legkisebb hatást gyakorolja</t>
        </is>
      </c>
      <c r="BF105" s="2" t="inlineStr">
        <is>
          <t>Comitato di risoluzione unico|
SRB</t>
        </is>
      </c>
      <c r="BG105" s="2" t="inlineStr">
        <is>
          <t>4|
3</t>
        </is>
      </c>
      <c r="BH105" s="2" t="inlineStr">
        <is>
          <t xml:space="preserve">|
</t>
        </is>
      </c>
      <c r="BI105" t="inlineStr">
        <is>
          <t>organo istituito nel contesto del meccanismo di risoluzione unico a cui è affidato il potere di risoluzione centralizzato per gli Stati membri partecipanti</t>
        </is>
      </c>
      <c r="BJ105" s="2" t="inlineStr">
        <is>
          <t>Bendra pertvarkymo valdyba|
BPV</t>
        </is>
      </c>
      <c r="BK105" s="2" t="inlineStr">
        <is>
          <t>4|
3</t>
        </is>
      </c>
      <c r="BL105" s="2" t="inlineStr">
        <is>
          <t xml:space="preserve">|
</t>
        </is>
      </c>
      <c r="BM105" t="inlineStr">
        <is>
          <t>viena svarbiausių bankų sąjungos ir Bendro pertvarkymo mechanizmo dalių, kurios tikslas – užtikrinti tvarkingą žlungančių bankų pertvarkymą, padarant kuo mažesnį poveikį susijusių ES šalių ir kitų šalių realiajai ekonomikai bei viešiesiems finansams</t>
        </is>
      </c>
      <c r="BN105" s="2" t="inlineStr">
        <is>
          <t>Vienotā noregulējuma valde|
VNV</t>
        </is>
      </c>
      <c r="BO105" s="2" t="inlineStr">
        <is>
          <t>4|
4</t>
        </is>
      </c>
      <c r="BP105" s="2" t="inlineStr">
        <is>
          <t xml:space="preserve">|
</t>
        </is>
      </c>
      <c r="BQ105" t="inlineStr">
        <is>
          <t>vienotā noregulējuma mehānisma lēmumu pieņēmēja struktūra, kas pārauga to, kā valstu noregulējuma iestādes izpilda attiecīgos noteikumus</t>
        </is>
      </c>
      <c r="BR105" s="2" t="inlineStr">
        <is>
          <t>Bord Uniku ta' Riżoluzzjoni|
SRB</t>
        </is>
      </c>
      <c r="BS105" s="2" t="inlineStr">
        <is>
          <t>4|
3</t>
        </is>
      </c>
      <c r="BT105" s="2" t="inlineStr">
        <is>
          <t xml:space="preserve">|
</t>
        </is>
      </c>
      <c r="BU105" t="inlineStr">
        <is>
          <t>awtorità ta' riżoluzzjoni ċentrali fi ħdan l-Unjoni Bankarja li twettaq kompiti speċifiċi biex titħejja u tiġi eżegwita r-riżoluzzjoni ordnata ta' banek li qed ifallu jbi spejjeż minimi għall-kontribwenti u għall-ekonomija reali</t>
        </is>
      </c>
      <c r="BV105" s="2" t="inlineStr">
        <is>
          <t>Gemeenschappelijke Afwikkelingsraad|
GAR</t>
        </is>
      </c>
      <c r="BW105" s="2" t="inlineStr">
        <is>
          <t>4|
3</t>
        </is>
      </c>
      <c r="BX105" s="2" t="inlineStr">
        <is>
          <t xml:space="preserve">|
</t>
        </is>
      </c>
      <c r="BY105" t="inlineStr">
        <is>
          <t>orgaan (EU-agentschap) dat uit hoofde van de verordening betreffende het gemeenschappelijk afwikelingsmechanisme, &lt;a href="/entry/result/3547547/all" id="ENTRY_TO_ENTRY_CONVERTER" target="_blank"&gt;IATE:3547547&lt;/a&gt;, besluiten neemt en toeziet op de uitvoering daarvan door de nationale afwikkelingsautoriteiten</t>
        </is>
      </c>
      <c r="BZ105" s="2" t="inlineStr">
        <is>
          <t>Jednolita Rada ds. Restrukturyzacji i Uporządkowanej Likwidacji|
SRB</t>
        </is>
      </c>
      <c r="CA105" s="2" t="inlineStr">
        <is>
          <t>4|
4</t>
        </is>
      </c>
      <c r="CB105" s="2" t="inlineStr">
        <is>
          <t xml:space="preserve">|
</t>
        </is>
      </c>
      <c r="CC105" t="inlineStr">
        <is>
          <t>europejski organ unii bankowej będący jednym z
kluczowych elementów unii bankowej i jednolitego mechanizmu restrukturyzacji i
uporządkowanej likwidacji; jego zadaniem jest zagwarantowanie uporządkowanej
restrukturyzacji i likwidacji upadających banków, przy minimalnym wpływie na
gospodarkę realną i finanse publiczne państw członkowskich UE i innych krajów</t>
        </is>
      </c>
      <c r="CD105" s="2" t="inlineStr">
        <is>
          <t>Conselho Único de Resolução|
CUR</t>
        </is>
      </c>
      <c r="CE105" s="2" t="inlineStr">
        <is>
          <t>4|
4</t>
        </is>
      </c>
      <c r="CF105" s="2" t="inlineStr">
        <is>
          <t xml:space="preserve">|
</t>
        </is>
      </c>
      <c r="CG105" t="inlineStr">
        <is>
          <t>Agência da União criada pelo Regulamento (UE) n.º 806/2014 do Parlamento Europeu e do Conselho no âmbito do &lt;i&gt;&lt;b&gt;Mecanismo Único de Resolução&lt;/b&gt;&lt;/i&gt; [ &lt;a href="/entry/result/3547547/all" id="ENTRY_TO_ENTRY_CONVERTER" target="_blank"&gt;IATE:3547547&lt;/a&gt; ], com poderes para proceder à resolução de instituições de crédito e certas empresas de investimento através de regras e de um processo uniformes e dotada de uma estrutura específica correspondente às suas missões.&lt;br&gt;É composta por um presidente, por quatro outros membros, por um membro nomeado por cada Estado-Membro participante num processo de resolução e por um representante da Comissão e do BCE, respetivamente, na qualidade de observadores permanentes.</t>
        </is>
      </c>
      <c r="CH105" s="2" t="inlineStr">
        <is>
          <t>Comitetul Unic de Rezoluție|
SRB</t>
        </is>
      </c>
      <c r="CI105" s="2" t="inlineStr">
        <is>
          <t>4|
3</t>
        </is>
      </c>
      <c r="CJ105" s="2" t="inlineStr">
        <is>
          <t xml:space="preserve">|
</t>
        </is>
      </c>
      <c r="CK105" t="inlineStr">
        <is>
          <t/>
        </is>
      </c>
      <c r="CL105" s="2" t="inlineStr">
        <is>
          <t>Jednotná rada pre riešenie krízových situácií|
SRB</t>
        </is>
      </c>
      <c r="CM105" s="2" t="inlineStr">
        <is>
          <t>4|
3</t>
        </is>
      </c>
      <c r="CN105" s="2" t="inlineStr">
        <is>
          <t xml:space="preserve">|
</t>
        </is>
      </c>
      <c r="CO105" t="inlineStr">
        <is>
          <t>&lt;div&gt;rada, ktorá je v rámci jednotného mechanizmu riešenia krízových situácií (ďalej len „SRM“) poverená centralizovanou právomocou riešiť krízové situácie, konkrétne jej úlohou je zabezpečiť náležité riešenie krízovej situácie zlyhávajúcich bánk s minimálnym dosahom na reálnu ekonomiku a verejné financie zúčastnených krajín EÚ a ostatných krajín&lt;/div&gt;</t>
        </is>
      </c>
      <c r="CP105" s="2" t="inlineStr">
        <is>
          <t>Enotni odbor za reševanje|
SRB</t>
        </is>
      </c>
      <c r="CQ105" s="2" t="inlineStr">
        <is>
          <t>4|
3</t>
        </is>
      </c>
      <c r="CR105" s="2" t="inlineStr">
        <is>
          <t xml:space="preserve">|
</t>
        </is>
      </c>
      <c r="CS105" t="inlineStr">
        <is>
          <t>agencija EU, ki deluje kot evropski organ za reševanje v bančni uniji in ga sestavljajo predstavniki ECB, Evropske komisije in zadevnih nacionalnih organov (iz držav, v katerih ima banka sedež ter podružnice in/ali hčerinske družbe). Odbor ima široka pooblastila za analizo in opredelitev pristopa za reševanje banke, tj. kateri instrumenti se bodo uporabili in kako se bo vključil evropski sklad za reševanje</t>
        </is>
      </c>
      <c r="CT105" s="2" t="inlineStr">
        <is>
          <t>Gemensamma resolutionsnämnden|
SRB</t>
        </is>
      </c>
      <c r="CU105" s="2" t="inlineStr">
        <is>
          <t>4|
3</t>
        </is>
      </c>
      <c r="CV105" s="2" t="inlineStr">
        <is>
          <t xml:space="preserve">|
</t>
        </is>
      </c>
      <c r="CW105" t="inlineStr">
        <is>
          <t>den nya bankunionens myndighet med uppgift att rekonstruera krisdrabbade banker</t>
        </is>
      </c>
    </row>
    <row r="106">
      <c r="A106" s="1" t="str">
        <f>HYPERLINK("https://iate.europa.eu/entry/result/3555712/all", "3555712")</f>
        <v>3555712</v>
      </c>
      <c r="B106" t="inlineStr">
        <is>
          <t>FINANCE</t>
        </is>
      </c>
      <c r="C106" t="inlineStr">
        <is>
          <t>FINANCE|financial institutions and credit|banking</t>
        </is>
      </c>
      <c r="D106" t="inlineStr">
        <is>
          <t>yes</t>
        </is>
      </c>
      <c r="E106" t="inlineStr">
        <is>
          <t/>
        </is>
      </c>
      <c r="F106" s="2" t="inlineStr">
        <is>
          <t>Единен фонд за преструктуриране</t>
        </is>
      </c>
      <c r="G106" s="2" t="inlineStr">
        <is>
          <t>3</t>
        </is>
      </c>
      <c r="H106" s="2" t="inlineStr">
        <is>
          <t/>
        </is>
      </c>
      <c r="I106" t="inlineStr">
        <is>
          <t>фонд, който има за цел да спомогне за осигуряването на еднообразни административни практики при финансирането на преструктурирането, така че да бъдат избегнати пречките за упражняване на основните свободи или нарушаването на конкуренцията на вътрешния пазар, породени от различните национални практики</t>
        </is>
      </c>
      <c r="J106" s="2" t="inlineStr">
        <is>
          <t>Jednotný fond pro řešení krizí|
Jednotný fond pro řešení krizí bank</t>
        </is>
      </c>
      <c r="K106" s="2" t="inlineStr">
        <is>
          <t>3|
2</t>
        </is>
      </c>
      <c r="L106" s="2" t="inlineStr">
        <is>
          <t xml:space="preserve">|
</t>
        </is>
      </c>
      <c r="M106" t="inlineStr">
        <is>
          <t/>
        </is>
      </c>
      <c r="N106" s="2" t="inlineStr">
        <is>
          <t>Den Fælles Bankafviklingsfond|
Den Fælles Afviklingsfond|
Afviklingsfonden</t>
        </is>
      </c>
      <c r="O106" s="2" t="inlineStr">
        <is>
          <t>3|
3|
3</t>
        </is>
      </c>
      <c r="P106" s="2" t="inlineStr">
        <is>
          <t xml:space="preserve">|
|
</t>
        </is>
      </c>
      <c r="Q106" t="inlineStr">
        <is>
          <t>afviklingsfond, der finansieres gennem bidrag fra bankerne i de deltagende medlemsstater og samles på EU-niveau</t>
        </is>
      </c>
      <c r="R106" s="2" t="inlineStr">
        <is>
          <t>einheitlicher Abwicklungsfonds|
SRF|
einheitlicher Bankenabwicklungsfonds</t>
        </is>
      </c>
      <c r="S106" s="2" t="inlineStr">
        <is>
          <t>3|
3|
2</t>
        </is>
      </c>
      <c r="T106" s="2" t="inlineStr">
        <is>
          <t xml:space="preserve">|
|
</t>
        </is>
      </c>
      <c r="U106" t="inlineStr">
        <is>
          <t>durch (auf nationaler Ebene erhobene und auf Unionsebene gebündelte) Beiträge der Banken aller teilnehmenden Mitgliedstaaten finanzierter Fonds, der zur Stärkung der Finanzstabilität, zur Aufhebung der Verbindung zwischen Staaten und dem Bankensektor sowie zur Gewährleistung einer einheitlichen Verwaltungspraxis bei der Finanzierung von Abwicklungen beitragen soll</t>
        </is>
      </c>
      <c r="V106" s="2" t="inlineStr">
        <is>
          <t>Ενιαίο Ταμείο Εξυγίανσης τραπεζών|
ΕΤΕΤ|
Ενιαίο Ταμείο Εξυγίανσης|
ΕΤΕ</t>
        </is>
      </c>
      <c r="W106" s="2" t="inlineStr">
        <is>
          <t>3|
3|
3|
3</t>
        </is>
      </c>
      <c r="X106" s="2" t="inlineStr">
        <is>
          <t xml:space="preserve">|
|
|
</t>
        </is>
      </c>
      <c r="Y106" t="inlineStr">
        <is>
          <t/>
        </is>
      </c>
      <c r="Z106" s="2" t="inlineStr">
        <is>
          <t>Single Bank Resolution Fund|
Single Resolution Fund|
SRF</t>
        </is>
      </c>
      <c r="AA106" s="2" t="inlineStr">
        <is>
          <t>3|
4|
3</t>
        </is>
      </c>
      <c r="AB106" s="2" t="inlineStr">
        <is>
          <t xml:space="preserve">|
|
</t>
        </is>
      </c>
      <c r="AC106" t="inlineStr">
        <is>
          <t>resolution fund&lt;sup&gt;1&lt;/sup&gt; in which bank contributions from all participating Member States will be pooled, thus providing a level playing field for banks across participating Member States and helping eliminate banks' dependence on sovereign creditworthiness&lt;p&gt;&lt;sup&gt;1&lt;/sup&gt; resolution fund [ &lt;a href="/entry/result/3511482/all" id="ENTRY_TO_ENTRY_CONVERTER" target="_blank"&gt;IATE:3511482&lt;/a&gt; ]&lt;/p&gt;</t>
        </is>
      </c>
      <c r="AD106" s="2" t="inlineStr">
        <is>
          <t>Fondo Único de Resolución Bancaria|
Fondo Único de Resolución|
FURB|
FUR</t>
        </is>
      </c>
      <c r="AE106" s="2" t="inlineStr">
        <is>
          <t>4|
4|
3|
2</t>
        </is>
      </c>
      <c r="AF106" s="2" t="inlineStr">
        <is>
          <t xml:space="preserve">|
|
|
</t>
        </is>
      </c>
      <c r="AG106" t="inlineStr">
        <is>
          <t>Fondo destinado a financiar en última instancia el Mecanismo Único de Resolución &lt;a href="/entry/result/3547547/all" id="ENTRY_TO_ENTRY_CONVERTER" target="_blank"&gt;IATE:3547547&lt;/a&gt; .&lt;br&gt;En caso de quiebra bancaria, se intenta que las pérdidas y otros gastos relacionados con la reestructuración los asuman en primera instancia los accionistas y acreedores de la entidad. Solo si ello no fuera suficiente se recurre al FURB.&lt;br&gt;No se trata de un fondo de rescate; su objetivo es garantizar la estabilidad financiera, y no tanto absorber las pérdidas o recapitalizar la entidad.&lt;br&gt;El Fondo se financiará gradualmente mediante contribuciones de los bancos europeos.</t>
        </is>
      </c>
      <c r="AH106" s="2" t="inlineStr">
        <is>
          <t>ühtne kriisilahendusfond</t>
        </is>
      </c>
      <c r="AI106" s="2" t="inlineStr">
        <is>
          <t>3</t>
        </is>
      </c>
      <c r="AJ106" s="2" t="inlineStr">
        <is>
          <t/>
        </is>
      </c>
      <c r="AK106" t="inlineStr">
        <is>
          <t>Ühtset kriisilahenduskorda [ &lt;a href="/entry/result/3547547/all" id="ENTRY_TO_ENTRY_CONVERTER" target="_blank"&gt;IATE:3547547&lt;/a&gt; ] toetav fond, mille omanik on ühtne kriisilahendusnõukogu [ &lt;a href="/entry/result/3551172/all" id="ENTRY_TO_ENTRY_CONVERTER" target="_blank"&gt;IATE:3551172&lt;/a&gt; ]. Fond aitab tagada ühtsed haldustavad kriisilahenduse rahastamisel. Fondi rahastatakse riigi tasandil pankadelt kogutavatest osamaksetest.</t>
        </is>
      </c>
      <c r="AL106" s="2" t="inlineStr">
        <is>
          <t>yhteinen pankkialan kriisinratkaisurahasto|
yhteinen kriisinratkaisurahasto</t>
        </is>
      </c>
      <c r="AM106" s="2" t="inlineStr">
        <is>
          <t>3|
3</t>
        </is>
      </c>
      <c r="AN106" s="2" t="inlineStr">
        <is>
          <t xml:space="preserve">|
</t>
        </is>
      </c>
      <c r="AO106" t="inlineStr">
        <is>
          <t>EU:n yhteinen pankeilta perittävillä maksuilla rahoitettu rahasto, jota voidaan tarvittaessa käyttää kriisinratkaisutoimenpiteiden rahoittamiseen ja jolla tuetaan vaikeuksissa olevia pankkeja rahoitusvakauden saavuttamiseksi.</t>
        </is>
      </c>
      <c r="AP106" s="2" t="inlineStr">
        <is>
          <t>Fonds de résolution bancaire unique|
Fonds de résolution unique|
FRU</t>
        </is>
      </c>
      <c r="AQ106" s="2" t="inlineStr">
        <is>
          <t>4|
4|
3</t>
        </is>
      </c>
      <c r="AR106" s="2" t="inlineStr">
        <is>
          <t xml:space="preserve">|
|
</t>
        </is>
      </c>
      <c r="AS106" t="inlineStr">
        <is>
          <t>fonds de résolution des défaillances bancaires créé dans le cadre de l'union bancaire et du mécanisme de résolution unique, alimenté par les contributions des banques des États membres participants</t>
        </is>
      </c>
      <c r="AT106" s="2" t="inlineStr">
        <is>
          <t>Ciste Réitigh Aonair|
CRA</t>
        </is>
      </c>
      <c r="AU106" s="2" t="inlineStr">
        <is>
          <t>3|
3</t>
        </is>
      </c>
      <c r="AV106" s="2" t="inlineStr">
        <is>
          <t xml:space="preserve">|
</t>
        </is>
      </c>
      <c r="AW106" t="inlineStr">
        <is>
          <t/>
        </is>
      </c>
      <c r="AX106" s="2" t="inlineStr">
        <is>
          <t>Jedinstveni fond za sanaciju banaka|
Jedinstveni fond za sanaciju|
SRF</t>
        </is>
      </c>
      <c r="AY106" s="2" t="inlineStr">
        <is>
          <t>3|
3|
3</t>
        </is>
      </c>
      <c r="AZ106" s="2" t="inlineStr">
        <is>
          <t xml:space="preserve">|
|
</t>
        </is>
      </c>
      <c r="BA106" t="inlineStr">
        <is>
          <t>fond za sanaciju u kojem će se objediniti svi doprinosi banaka zemalja članica koje sudjeluju i tako omogućiti jednaki uvjeti bankama u svim zemljama članicama koje sudjeluju i pomoći u otklanjanju ovisnosti banaka o kreditnoj sposobnosti države</t>
        </is>
      </c>
      <c r="BB106" s="2" t="inlineStr">
        <is>
          <t>Egységes Szanálási Alap|
Egységes Bankszanálási Alap</t>
        </is>
      </c>
      <c r="BC106" s="2" t="inlineStr">
        <is>
          <t>4|
4</t>
        </is>
      </c>
      <c r="BD106" s="2" t="inlineStr">
        <is>
          <t xml:space="preserve">|
</t>
        </is>
      </c>
      <c r="BE106" t="inlineStr">
        <is>
          <t>A részt vevő tagállamokban működő pénzügyi intézmények hozzájárulásából finanszírozott, a bankszanálások [ &lt;a href="/entry/result/3510811/all" id="ENTRY_TO_ENTRY_CONVERTER" target="_blank"&gt;IATE:3510811&lt;/a&gt; ] egységes módon történő finanszírozására szolgáló, uniós szinten kezelt alap, amelynek célja az eltérő nemzeti gyakorlatokból fakadó belső piaci versenytorzulások megakadályozása.</t>
        </is>
      </c>
      <c r="BF106" s="2" t="inlineStr">
        <is>
          <t>Fondo di risoluzione unico|
SRF</t>
        </is>
      </c>
      <c r="BG106" s="2" t="inlineStr">
        <is>
          <t>4|
3</t>
        </is>
      </c>
      <c r="BH106" s="2" t="inlineStr">
        <is>
          <t xml:space="preserve">|
</t>
        </is>
      </c>
      <c r="BI106" t="inlineStr">
        <is>
          <t>fondo di risoluzione [ &lt;a href="/entry/result/3511482/all" id="ENTRY_TO_ENTRY_CONVERTER" target="_blank"&gt;IATE:3511482&lt;/a&gt; ] finanziato mediante contributi versati dalle banche a livello nazionale e le cui risorse sono messe in comune a livello dell'Unione secondo le modalità fissate in un accordo governativo [ &lt;a href="/entry/result/3557178/all" id="ENTRY_TO_ENTRY_CONVERTER" target="_blank"&gt;IATE:3557178&lt;/a&gt; ] . Si prefigge di eliminare i problemi di coordinamento dovuti all'impiego di fondi nazionali e di contribuire ad affrancare le banche dal merito di credito dell'emittente sovrano</t>
        </is>
      </c>
      <c r="BJ106" s="2" t="inlineStr">
        <is>
          <t>Bendras pertvarkymo fondas</t>
        </is>
      </c>
      <c r="BK106" s="2" t="inlineStr">
        <is>
          <t>3</t>
        </is>
      </c>
      <c r="BL106" s="2" t="inlineStr">
        <is>
          <t/>
        </is>
      </c>
      <c r="BM106" t="inlineStr">
        <is>
          <t>pertvarkymo fondas (&lt;a href="/entry/result/3511482/all" id="ENTRY_TO_ENTRY_CONVERTER" target="_blank"&gt;IATE:3511482&lt;/a&gt; ), finansuojamas visų dalyvaujančių valstybių narių bankų įnašais, kuris padės užtikrinti vienodą administracinę pertvarkymo finansavimo praktiką ir neleisti kurti kliūčių naudotis pagrindinėmis laisvėmis ir neleisti iškraipyti konkurencijos vidaus rinkoje taip didinant finansinį stabilumą ir ribojant ryšį tarp atskirų valstybių narių numatomos fiskalinės būklės ir tose valstybėse narėse veikiančių bankų ir įmonių finansavimo išlaidų</t>
        </is>
      </c>
      <c r="BN106" s="2" t="inlineStr">
        <is>
          <t>vienotais banku noregulējuma fonds|
vienotais noregulējuma fonds|
VNF</t>
        </is>
      </c>
      <c r="BO106" s="2" t="inlineStr">
        <is>
          <t>2|
3|
3</t>
        </is>
      </c>
      <c r="BP106" s="2" t="inlineStr">
        <is>
          <t xml:space="preserve">|
|
</t>
        </is>
      </c>
      <c r="BQ106" t="inlineStr">
        <is>
          <t>noregulējuma fonds, ko finansē, izmantojot banku iemaksas, ko piesaistītu dalībvalstu līmenī, tādējādi palielinot finanšu stabilitāti un ierobežojot saikni starp subjektīvi novērtēto atsevišķu dalībvalstu fiskālo stāvokli un to banku un uzņēmumu finansēšanas izmaksām, kuras darbojas šajās dalībvalstīs</t>
        </is>
      </c>
      <c r="BR106" s="2" t="inlineStr">
        <is>
          <t>Fond Uniku ta' Riżoluzzjoni tal-Banek|
Fond Uniku ta' Riżoluzzjoni|
SRF</t>
        </is>
      </c>
      <c r="BS106" s="2" t="inlineStr">
        <is>
          <t>3|
3|
3</t>
        </is>
      </c>
      <c r="BT106" s="2" t="inlineStr">
        <is>
          <t xml:space="preserve">|
|
</t>
        </is>
      </c>
      <c r="BU106" t="inlineStr">
        <is>
          <t>&lt;i&gt;fond ta' riżoluzzjoni&lt;/i&gt; [ &lt;a href="/entry/result/3511482/all" id="ENTRY_TO_ENTRY_CONVERTER" target="_blank"&gt;IATE:3511482&lt;/a&gt; ] li fih jinġabru l-kontribuzzjonijiet tal-banek mill-Istati Membri parteċipanti kollha, u b'hekk jiġu pprovduti kondizzjonijiet ekwivalenti ta' kompetizzjoni għall-banek fl-Istati Membri parteċipanti u tingħata għajnuna fit-tneħħija tad-dipendenza tal-banek fuq l-affidabbiltà kreditizja sovrana</t>
        </is>
      </c>
      <c r="BV106" s="2" t="inlineStr">
        <is>
          <t>gemeenschappelijk afwikkelingsfonds|
GAF|
gemeenschappelijk bankenafwikkelingsfonds</t>
        </is>
      </c>
      <c r="BW106" s="2" t="inlineStr">
        <is>
          <t>3|
3|
3</t>
        </is>
      </c>
      <c r="BX106" s="2" t="inlineStr">
        <is>
          <t xml:space="preserve">preferred|
|
</t>
        </is>
      </c>
      <c r="BY106" t="inlineStr">
        <is>
          <t>fonds voor de afwikkeling van banken dat wordt gevuld overeenkomstig de in de Overeenkomst betreffende de overdracht en mutualisatie van de bijdragen aan het gemeenschappelijk afwikkelingsfonds [ &lt;a href="/entry/result/3557178/all" id="ENTRY_TO_ENTRY_CONVERTER" target="_blank"&gt;IATE:3557178&lt;/a&gt; ] vastgestelde regels</t>
        </is>
      </c>
      <c r="BZ106" s="2" t="inlineStr">
        <is>
          <t>jednolity fundusz restrukturyzacji i uporządkowanej likwidacji banków|
jednolity fundusz restrukturyzacji i uporządkowanej likwidacji</t>
        </is>
      </c>
      <c r="CA106" s="2" t="inlineStr">
        <is>
          <t>3|
3</t>
        </is>
      </c>
      <c r="CB106" s="2" t="inlineStr">
        <is>
          <t xml:space="preserve">|
</t>
        </is>
      </c>
      <c r="CC106" t="inlineStr">
        <is>
          <t>fundusz na cele restrukturyzacji i uporządkowanej likwidacji [ &lt;a href="/entry/result/3511482/all" id="ENTRY_TO_ENTRY_CONVERTER" target="_blank"&gt;IATE:3511482&lt;/a&gt; ], w którym gromadzone są składki pobierane od banków z wszystkich państw członkowskich uczestniczących w jednolitym mechanizmie restrukturyzacji i uporządkowanej likwidacji [ &lt;a href="/entry/result/3547547/all" id="ENTRY_TO_ENTRY_CONVERTER" target="_blank"&gt;IATE:3547547&lt;/a&gt; ] i który ma ułatwić zapewnienie jednolitych praktyk administracyjnych w zakresie finansowania restrukturyzacji i uporządkowanej likwidacji, zapobiegać zakłóceniom konkurencji na rynku wewnętrznym w wyniku rozbieżnych praktyk krajowych oraz zwiększyć stabilność finansową i ograniczyć powiązania pomiędzy postrzeganą sytuacją budżetową poszczególnych państw członkowskich a kosztami finansowania ponoszonymi przez banki i przedsiębiorstwa</t>
        </is>
      </c>
      <c r="CD106" s="2" t="inlineStr">
        <is>
          <t>Fundo Único de Resolução bancária|
Fundo Único de Resolução|
FUR</t>
        </is>
      </c>
      <c r="CE106" s="2" t="inlineStr">
        <is>
          <t>3|
3|
3</t>
        </is>
      </c>
      <c r="CF106" s="2" t="inlineStr">
        <is>
          <t xml:space="preserve">|
|
</t>
        </is>
      </c>
      <c r="CG106" t="inlineStr">
        <is>
          <t>Fundo de resolução bancária [&lt;a href="/entry/result/3511482/all" id="ENTRY_TO_ENTRY_CONVERTER" target="_blank"&gt;IATE:3511482&lt;/a&gt; ] que agrupa contribuições de bancos dos Estados-Membros participantes, assegurando condições de tratamento equitativo aos bancos de todos os Estados-Membros participantes e ajudando a eliminar a dependência dos bancos relativamente à fiabilidade creditícia dos Estados.</t>
        </is>
      </c>
      <c r="CH106" s="2" t="inlineStr">
        <is>
          <t>Fondul unic de rezoluție bancară|
Fondul unic de rezoluție|
FUR</t>
        </is>
      </c>
      <c r="CI106" s="2" t="inlineStr">
        <is>
          <t>3|
3|
3</t>
        </is>
      </c>
      <c r="CJ106" s="2" t="inlineStr">
        <is>
          <t xml:space="preserve">|
|
</t>
        </is>
      </c>
      <c r="CK106" t="inlineStr">
        <is>
          <t>fond de rezoluție [&lt;a href="/entry/result/3511482/all" id="ENTRY_TO_ENTRY_CONVERTER" target="_blank"&gt;IATE:3511482&lt;/a&gt; ] în cadrul căruia contribuțiile din partea tuturor statelor membre sunt puse în comun la nivelul Uniunii, sporind astfel stabilitatea financiară și contribuind la asigurarea uniformității practicilor administrative de finanțare a rezoluției și la evitarea situației în care practicile naționale divergente creează obstacole pentru exercitarea libertăților fundamentale sau denaturează concurența pe piața internă</t>
        </is>
      </c>
      <c r="CL106" s="2" t="inlineStr">
        <is>
          <t>jednotný fond na riešenie krízových situácií|
jednotný fond na riešenie krízových situácií bánk</t>
        </is>
      </c>
      <c r="CM106" s="2" t="inlineStr">
        <is>
          <t>3|
3</t>
        </is>
      </c>
      <c r="CN106" s="2" t="inlineStr">
        <is>
          <t xml:space="preserve">|
</t>
        </is>
      </c>
      <c r="CO106" t="inlineStr">
        <is>
          <t>fond, v ktorom sa budú združovať príspevky bánk zo všetkých zúčastnených členských štátov, na základe čoho sa zabezpečia rovnaké podmienky pre banky v týchto členských štátoch a pomôže eliminovať závislosť bánk od úverovej bonity štátov</t>
        </is>
      </c>
      <c r="CP106" s="2" t="inlineStr">
        <is>
          <t>enotni sklad za reševanje bank|
enotni sklad za reševanje|
ESR</t>
        </is>
      </c>
      <c r="CQ106" s="2" t="inlineStr">
        <is>
          <t>3|
3|
4</t>
        </is>
      </c>
      <c r="CR106" s="2" t="inlineStr">
        <is>
          <t xml:space="preserve">|
|
</t>
        </is>
      </c>
      <c r="CS106" t="inlineStr">
        <is>
          <t>sklad za reševanje [ &lt;a href="/entry/result/3511482/all" id="ENTRY_TO_ENTRY_CONVERTER" target="_blank"&gt;IATE:3511482&lt;/a&gt; ], ki se bo polnil s prispevki bank in v katerega bo vsaka država članica prispevala sorazmerno s svojimi obveznostmi in tveganji</t>
        </is>
      </c>
      <c r="CT106" s="2" t="inlineStr">
        <is>
          <t>gemensam resolutionsfond</t>
        </is>
      </c>
      <c r="CU106" s="2" t="inlineStr">
        <is>
          <t>3</t>
        </is>
      </c>
      <c r="CV106" s="2" t="inlineStr">
        <is>
          <t/>
        </is>
      </c>
      <c r="CW106" t="inlineStr">
        <is>
          <t>fond som finansieras genom medel som insamlas från bankerna i de deltagande medlemsstaterna och sammanförs på unionsnivå och som används för genomförande av bankresolutioner</t>
        </is>
      </c>
    </row>
    <row r="107">
      <c r="A107" s="1" t="str">
        <f>HYPERLINK("https://iate.europa.eu/entry/result/3552830/all", "3552830")</f>
        <v>3552830</v>
      </c>
      <c r="B107" t="inlineStr">
        <is>
          <t>FINANCE</t>
        </is>
      </c>
      <c r="C107" t="inlineStr">
        <is>
          <t>FINANCE|financial institutions and credit</t>
        </is>
      </c>
      <c r="D107" t="inlineStr">
        <is>
          <t>yes</t>
        </is>
      </c>
      <c r="E107" t="inlineStr">
        <is>
          <t/>
        </is>
      </c>
      <c r="F107" s="2" t="inlineStr">
        <is>
          <t>действие по преструктуриране</t>
        </is>
      </c>
      <c r="G107" s="2" t="inlineStr">
        <is>
          <t>3</t>
        </is>
      </c>
      <c r="H107" s="2" t="inlineStr">
        <is>
          <t/>
        </is>
      </c>
      <c r="I107" t="inlineStr">
        <is>
          <t>решението дадена кредитна институция да бъде поставена в 
&lt;i&gt;режим на преструктуриране&lt;/i&gt; [ &lt;a href="/entry/result/3555702/all" id="ENTRY_TO_ENTRY_CONVERTER" target="_blank"&gt;IATE:3555702&lt;/a&gt; ], към нея да бъде приложен 
&lt;i&gt;инструмент за преструктуриране&lt;/i&gt; [ &lt;a href="/entry/result/3511285/all" id="ENTRY_TO_ENTRY_CONVERTER" target="_blank"&gt;IATE:3511285&lt;/a&gt; ] или да се упражнят едно или повече 
&lt;i&gt;правомощия за преструктуриране&lt;/i&gt; [ &lt;a href="/entry/result/3528126/all" id="ENTRY_TO_ENTRY_CONVERTER" target="_blank"&gt;IATE:3528126&lt;/a&gt; ]</t>
        </is>
      </c>
      <c r="J107" s="2" t="inlineStr">
        <is>
          <t>opatření k řešení krize</t>
        </is>
      </c>
      <c r="K107" s="2" t="inlineStr">
        <is>
          <t>3</t>
        </is>
      </c>
      <c r="L107" s="2" t="inlineStr">
        <is>
          <t/>
        </is>
      </c>
      <c r="M107" t="inlineStr">
        <is>
          <t/>
        </is>
      </c>
      <c r="N107" s="2" t="inlineStr">
        <is>
          <t>afviklingshandling</t>
        </is>
      </c>
      <c r="O107" s="2" t="inlineStr">
        <is>
          <t>3</t>
        </is>
      </c>
      <c r="P107" s="2" t="inlineStr">
        <is>
          <t/>
        </is>
      </c>
      <c r="Q107" t="inlineStr">
        <is>
          <t>afgørelse om at lade et institut eller en enhed afvikle under anvendelse af et afviklingsværktøj eller udøvelse af en eller flere afviklingsbeføjelser</t>
        </is>
      </c>
      <c r="R107" s="2" t="inlineStr">
        <is>
          <t>Abwicklungsmaßnahme</t>
        </is>
      </c>
      <c r="S107" s="2" t="inlineStr">
        <is>
          <t>3</t>
        </is>
      </c>
      <c r="T107" s="2" t="inlineStr">
        <is>
          <t/>
        </is>
      </c>
      <c r="U107" t="inlineStr">
        <is>
          <t>Entscheidung über die Abwicklung &lt;a href="/entry/result/3510811/all" id="ENTRY_TO_ENTRY_CONVERTER" target="_blank"&gt;IATE:3510811&lt;/a&gt; eines Instituts oder eines Unternehmens, die Anwendung eines Abwicklungsinstruments &lt;a href="/entry/result/3511285/all" id="ENTRY_TO_ENTRY_CONVERTER" target="_blank"&gt;IATE:3511285&lt;/a&gt; oder die Ausübung einer oder mehrerer Abwicklungsbefugnisse &lt;a href="/entry/result/3528126/all" id="ENTRY_TO_ENTRY_CONVERTER" target="_blank"&gt;IATE:3528126&lt;/a&gt;</t>
        </is>
      </c>
      <c r="V107" s="2" t="inlineStr">
        <is>
          <t>δράση εξυγίανσης</t>
        </is>
      </c>
      <c r="W107" s="2" t="inlineStr">
        <is>
          <t>3</t>
        </is>
      </c>
      <c r="X107" s="2" t="inlineStr">
        <is>
          <t/>
        </is>
      </c>
      <c r="Y107" t="inlineStr">
        <is>
          <t/>
        </is>
      </c>
      <c r="Z107" s="2" t="inlineStr">
        <is>
          <t>resolution action</t>
        </is>
      </c>
      <c r="AA107" s="2" t="inlineStr">
        <is>
          <t>3</t>
        </is>
      </c>
      <c r="AB107" s="2" t="inlineStr">
        <is>
          <t/>
        </is>
      </c>
      <c r="AC107" t="inlineStr">
        <is>
          <t>the decision to place an institution or entity under resolution 
&lt;sup&gt;1&lt;/sup&gt;, the application of a resolution tool 
&lt;sup&gt;2&lt;/sup&gt;, or the exercise of one or more resolution powers 
&lt;sup&gt;3&lt;/sup&gt; 
&lt;p&gt;&lt;sup&gt;1&lt;/sup&gt; resolution [ &lt;a href="/entry/result/3510811/all" id="ENTRY_TO_ENTRY_CONVERTER" target="_blank"&gt;IATE:3510811&lt;/a&gt; ]&lt;br&gt;&lt;sup&gt;2&lt;/sup&gt; resolution tool [ &lt;a href="/entry/result/3511285/all" id="ENTRY_TO_ENTRY_CONVERTER" target="_blank"&gt;IATE:3511285&lt;/a&gt; ]&lt;br&gt;&lt;sup&gt;3&lt;/sup&gt; resolution powers [ &lt;a href="/entry/result/3528126/all" id="ENTRY_TO_ENTRY_CONVERTER" target="_blank"&gt;IATE:3528126&lt;/a&gt; ]&lt;/p&gt;</t>
        </is>
      </c>
      <c r="AD107" s="2" t="inlineStr">
        <is>
          <t>medida de resolución</t>
        </is>
      </c>
      <c r="AE107" s="2" t="inlineStr">
        <is>
          <t>3</t>
        </is>
      </c>
      <c r="AF107" s="2" t="inlineStr">
        <is>
          <t/>
        </is>
      </c>
      <c r="AG107" t="inlineStr">
        <is>
          <t>Decisión de proceder a la &lt;a href="https://iate.europa.eu/entry/result/3510811/es" target="_blank"&gt;resolución&lt;/a&gt; de una entidad de crédito, una empresa de inversión o una sociedad financiera de cartera, de aplicarle un &lt;a href="https://iate.europa.eu/entry/result/3511285/es" target="_blank"&gt;instrumento de resolución&lt;/a&gt; o de ejercer en relación con ella una o varias &lt;a href="https://iate.europa.eu/entry/result/3528126/es" target="_blank"&gt;competencias de resolución&lt;/a&gt;.</t>
        </is>
      </c>
      <c r="AH107" s="2" t="inlineStr">
        <is>
          <t>kriisilahenduse meede</t>
        </is>
      </c>
      <c r="AI107" s="2" t="inlineStr">
        <is>
          <t>3</t>
        </is>
      </c>
      <c r="AJ107" s="2" t="inlineStr">
        <is>
          <t/>
        </is>
      </c>
      <c r="AK107" t="inlineStr">
        <is>
          <t>otsus alustada krediidiasutuse või investeerimisühingu või teatavatele tingimustele vastava ettevõtja suhtes kriisilahendusmenetlust, 
&lt;i&gt;kriisilahenduse vahendi&lt;/i&gt; [ &lt;a href="/entry/result/3511285/all" id="ENTRY_TO_ENTRY_CONVERTER" target="_blank"&gt;IATE:3511285&lt;/a&gt; ] rakendamist või ühe või enama 
&lt;i&gt;kriisilahendusõiguse&lt;/i&gt; [ &lt;a href="/entry/result/3528126/all" id="ENTRY_TO_ENTRY_CONVERTER" target="_blank"&gt;IATE:3528126&lt;/a&gt; ] kasutamist</t>
        </is>
      </c>
      <c r="AL107" s="2" t="inlineStr">
        <is>
          <t>kriisinratkaisutoimi</t>
        </is>
      </c>
      <c r="AM107" s="2" t="inlineStr">
        <is>
          <t>3</t>
        </is>
      </c>
      <c r="AN107" s="2" t="inlineStr">
        <is>
          <t/>
        </is>
      </c>
      <c r="AO107" t="inlineStr">
        <is>
          <t>Laitoksen tai yhteisön kriisinratkaisuun liittyvä toimi, esimerkiksi jonkin kriisinratkaisuvälineen taikka yhden tai useamman kriisinratkaisuvaltuuden soveltaminen laitokseen tai yhteisöön asiaa koskevan lainsäädännön mukaisesti.</t>
        </is>
      </c>
      <c r="AP107" s="2" t="inlineStr">
        <is>
          <t>mesure de résolution</t>
        </is>
      </c>
      <c r="AQ107" s="2" t="inlineStr">
        <is>
          <t>3</t>
        </is>
      </c>
      <c r="AR107" s="2" t="inlineStr">
        <is>
          <t/>
        </is>
      </c>
      <c r="AS107" t="inlineStr">
        <is>
          <t>décision de soumettre un établissement ou une entité visé à l’article 1er, paragraphe 1, point b), c) ou d), à une procédure de résolution conformément à l’article 32 ou 33, l’emploi d’un instrument de résolution ou l’exercice d’un ou plusieurs pouvoirs de résolution</t>
        </is>
      </c>
      <c r="AT107" s="2" t="inlineStr">
        <is>
          <t>gníomhaíocht réitigh</t>
        </is>
      </c>
      <c r="AU107" s="2" t="inlineStr">
        <is>
          <t>3</t>
        </is>
      </c>
      <c r="AV107" s="2" t="inlineStr">
        <is>
          <t/>
        </is>
      </c>
      <c r="AW107" t="inlineStr">
        <is>
          <t>an cinneadh eintiteas dá dtagraítear in Airteagal 2 a chur faoi réiteach de bhun Airteagal 18, uirlis réitigh a chur i bhfeidhm nó ceann amháin nó níos mó de na cumhachtaí a fheidhmiú</t>
        </is>
      </c>
      <c r="AX107" s="2" t="inlineStr">
        <is>
          <t>mjera sanacije</t>
        </is>
      </c>
      <c r="AY107" s="2" t="inlineStr">
        <is>
          <t>3</t>
        </is>
      </c>
      <c r="AZ107" s="2" t="inlineStr">
        <is>
          <t/>
        </is>
      </c>
      <c r="BA107" t="inlineStr">
        <is>
          <t>odluka o pokretanju sanacije institucije, primjena instrumenta sanacije ili izvršavanje jedne ili više sanacijskih ovlasti</t>
        </is>
      </c>
      <c r="BB107" s="2" t="inlineStr">
        <is>
          <t>szanálási intézkedés</t>
        </is>
      </c>
      <c r="BC107" s="2" t="inlineStr">
        <is>
          <t>4</t>
        </is>
      </c>
      <c r="BD107" s="2" t="inlineStr">
        <is>
          <t/>
        </is>
      </c>
      <c r="BE107" t="inlineStr">
        <is>
          <t>Egy intézmény szanálás alá helyezéséről szóló döntés, valamint szanálási eszköz alkalmazása vagy egy vagy több szanálási hatáskör gyakorlása valamely intézménnyel összefüggésben.</t>
        </is>
      </c>
      <c r="BF107" s="2" t="inlineStr">
        <is>
          <t>azione di risoluzione</t>
        </is>
      </c>
      <c r="BG107" s="2" t="inlineStr">
        <is>
          <t>4</t>
        </is>
      </c>
      <c r="BH107" s="2" t="inlineStr">
        <is>
          <t/>
        </is>
      </c>
      <c r="BI107" t="inlineStr">
        <is>
          <t>decisione di assoggettare un ente o entità a risoluzione, l’applicazione di uno strumento di risoluzione o l’esercizio di uno o più poteri di risoluzione</t>
        </is>
      </c>
      <c r="BJ107" s="2" t="inlineStr">
        <is>
          <t>pertvarkymo veiksmai</t>
        </is>
      </c>
      <c r="BK107" s="2" t="inlineStr">
        <is>
          <t>3</t>
        </is>
      </c>
      <c r="BL107" s="2" t="inlineStr">
        <is>
          <t/>
        </is>
      </c>
      <c r="BM107" t="inlineStr">
        <is>
          <t>sprendimas pradėti įstaigos arba kito subjekto pertvarkymą ir (arba) pertvarkymo priemonės taikymas, ir (arba) naudojimasis vienu ar daugiau pertvarkymo įgaliojimų</t>
        </is>
      </c>
      <c r="BN107" s="2" t="inlineStr">
        <is>
          <t>noregulējuma darbība</t>
        </is>
      </c>
      <c r="BO107" s="2" t="inlineStr">
        <is>
          <t>3</t>
        </is>
      </c>
      <c r="BP107" s="2" t="inlineStr">
        <is>
          <t/>
        </is>
      </c>
      <c r="BQ107" t="inlineStr">
        <is>
          <t>lēumus uzsākt attiecīgās iestādes vai vienības noregulējuma procedūru, noregulējuma instrumenta piemērošana vai vienu vai vairāku noregulējuma pilnvaru īstenošana</t>
        </is>
      </c>
      <c r="BR107" s="2" t="inlineStr">
        <is>
          <t>azzjoni ta’ riżoluzzjoni</t>
        </is>
      </c>
      <c r="BS107" s="2" t="inlineStr">
        <is>
          <t>3</t>
        </is>
      </c>
      <c r="BT107" s="2" t="inlineStr">
        <is>
          <t/>
        </is>
      </c>
      <c r="BU107" t="inlineStr">
        <is>
          <t>id-deċiżjoni li istituzzjoni jew entità msemmija fil-punti (b), (c) jew (d) tal-Artikolu 1(1) titpoġġa taħt riżoluzzjoni skont l-Artikolu 32 jew l-Artikolu 33, l-applikazzjoni ta’ għodda ta’ riżoluzzjoni, jew l-eżerċizzju ta’ setgħa waħda jew aktar ta’ riżoluzzjoni</t>
        </is>
      </c>
      <c r="BV107" s="2" t="inlineStr">
        <is>
          <t>afwikkelingsmaatregel</t>
        </is>
      </c>
      <c r="BW107" s="2" t="inlineStr">
        <is>
          <t>3</t>
        </is>
      </c>
      <c r="BX107" s="2" t="inlineStr">
        <is>
          <t/>
        </is>
      </c>
      <c r="BY107" t="inlineStr">
        <is>
          <t>besluit om een instelling of een entiteit &lt;a href="https://iate.europa.eu/entry/result/3510811/nl" target="_blank"&gt;af te wikkelen,&lt;/a&gt; de toepassing van een &lt;a href="https://iate.europa.eu/entry/result/3511285/nl" target="_blank"&gt;afwikkelingsinstrument&lt;/a&gt;, of de uitoefening van een of meer &lt;a href="https://iate.europa.eu/entry/result/3528126/nl" target="_blank"&gt;afwikkelingsbevoegdheden&lt;/a&gt;</t>
        </is>
      </c>
      <c r="BZ107" s="2" t="inlineStr">
        <is>
          <t>działanie w ramach restrukturyzacji i uporządkowanej likwidacji</t>
        </is>
      </c>
      <c r="CA107" s="2" t="inlineStr">
        <is>
          <t>3</t>
        </is>
      </c>
      <c r="CB107" s="2" t="inlineStr">
        <is>
          <t/>
        </is>
      </c>
      <c r="CC107" t="inlineStr">
        <is>
          <t>decyzja o objęciu instytucji lub podmiotu [...] restrukturyzacją i uporządkowaną likwidacją [...], zastosowanie instrumentu restrukturyzacji i uporządkowanej likwidacji lub wykonanie co najmniej jednego uprawnienia w zakresie prowadzenia restrukturyzacji i uporządkowanej likwidacji</t>
        </is>
      </c>
      <c r="CD107" s="2" t="inlineStr">
        <is>
          <t>medida de resolução</t>
        </is>
      </c>
      <c r="CE107" s="2" t="inlineStr">
        <is>
          <t>3</t>
        </is>
      </c>
      <c r="CF107" s="2" t="inlineStr">
        <is>
          <t/>
        </is>
      </c>
      <c r="CG107" t="inlineStr">
        <is>
          <t>Decisão de colocar uma instituição ou entidade na aceção do art.º 1.º, n.º 1, alíneas b), c) ou d) da Diretiva 2014/59/59 do Parlamento Europeu e do Conselho sob 
&lt;i&gt;&lt;b&gt;resolução&lt;/b&gt;&lt;/i&gt; [ &lt;a href="/entry/result/3510811/all" id="ENTRY_TO_ENTRY_CONVERTER" target="_blank"&gt;IATE:3510811&lt;/a&gt; ], aplicação de um 
&lt;i&gt;&lt;b&gt;instrumento de resolução&lt;/b&gt;&lt;/i&gt; [ &lt;a href="/entry/result/3511285/all" id="ENTRY_TO_ENTRY_CONVERTER" target="_blank"&gt;IATE:3511285&lt;/a&gt; ] ou exercício de um ou mais 
&lt;i&gt;&lt;b&gt;poderes de resolução&lt;/b&gt;&lt;/i&gt; [ &lt;a href="/entry/result/3528126/all" id="ENTRY_TO_ENTRY_CONVERTER" target="_blank"&gt;IATE:3528126&lt;/a&gt; ] .</t>
        </is>
      </c>
      <c r="CH107" s="2" t="inlineStr">
        <is>
          <t>măsură de rezoluție</t>
        </is>
      </c>
      <c r="CI107" s="2" t="inlineStr">
        <is>
          <t>3</t>
        </is>
      </c>
      <c r="CJ107" s="2" t="inlineStr">
        <is>
          <t/>
        </is>
      </c>
      <c r="CK107" t="inlineStr">
        <is>
          <t>decizia de a supune o instituție sau entitate unei proceduri de rezoluție 
&lt;sup&gt;1&lt;/sup&gt;, aplicarea unui instrument de rezoluție 
&lt;sup&gt;2&lt;/sup&gt;, sau exercitarea uneia sau mai multor competențe de rezoluție 
&lt;sup&gt;3&lt;/sup&gt; 
&lt;p&gt;&lt;sup&gt;1&lt;/sup&gt; rezoluție &lt;a href="/entry/result/3510811/all" id="ENTRY_TO_ENTRY_CONVERTER" target="_blank"&gt;IATE:3510811&lt;/a&gt; &lt;br&gt;&lt;sup&gt;2&lt;/sup&gt; instrument de rezoluție &lt;a href="/entry/result/3511285/all" id="ENTRY_TO_ENTRY_CONVERTER" target="_blank"&gt;IATE:3511285&lt;/a&gt; &lt;br&gt;&lt;sup&gt;3&lt;/sup&gt; competență de rezoluție &lt;a href="/entry/result/3528126&lt;&gt;&lt;&gt;&lt;&gt;&lt;&gt;&lt;&gt;&lt;&gt;&lt;&gt;&lt;&gt;&lt;&gt;&lt;&gt;&lt;/all" id="ENTRY_TO_ENTRY_CONVERTER" target="_blank"&gt;IATE:3528126&amp;lt;&amp;gt;&amp;lt;&amp;gt;&amp;lt;&amp;gt;&amp;lt;&amp;gt;&amp;lt;&amp;gt;&amp;lt;&amp;gt;&amp;lt;&amp;gt;&amp;lt;&amp;gt;&amp;lt;&amp;gt;&amp;lt;&amp;gt;&amp;lt;&lt;/a&gt;&amp;gt;&lt;/p&gt;</t>
        </is>
      </c>
      <c r="CL107" s="2" t="inlineStr">
        <is>
          <t>opatrenie na riešenie krízovej situácie</t>
        </is>
      </c>
      <c r="CM107" s="2" t="inlineStr">
        <is>
          <t>3</t>
        </is>
      </c>
      <c r="CN107" s="2" t="inlineStr">
        <is>
          <t/>
        </is>
      </c>
      <c r="CO107" t="inlineStr">
        <is>
          <t>rozhodnutie o tom, že sa začne riešiť krízová situácia inštitúcií, finančných inštitúcií alebo spoločností uvedených v článku 1 ods. 1 písmene a) až d) smernice 2014/59/EÚ, uplatňovanie nástroja riešenia krízových situácií alebo vykonávanie jednej alebo viacerých právomocí riešiť krízovú situáciu</t>
        </is>
      </c>
      <c r="CP107" s="2" t="inlineStr">
        <is>
          <t>ukrep za reševanje</t>
        </is>
      </c>
      <c r="CQ107" s="2" t="inlineStr">
        <is>
          <t>3</t>
        </is>
      </c>
      <c r="CR107" s="2" t="inlineStr">
        <is>
          <t/>
        </is>
      </c>
      <c r="CS107" t="inlineStr">
        <is>
          <t>odločitev, da se institucija ali subjekt [...] začne reševati [...], uporaba 
&lt;b&gt;instrumenta za reševanje&lt;/b&gt; [ &lt;a href="/entry/result/3511285/all" id="ENTRY_TO_ENTRY_CONVERTER" target="_blank"&gt;IATE:3511285&lt;/a&gt; ] ali izvajanje enega ali več 
&lt;b&gt;pooblastil za reševanje&lt;/b&gt; [ &lt;a href="/entry/result/3528126/all" id="ENTRY_TO_ENTRY_CONVERTER" target="_blank"&gt;IATE:3528126&lt;/a&gt; ]</t>
        </is>
      </c>
      <c r="CT107" s="2" t="inlineStr">
        <is>
          <t>resolutionsåtgärd</t>
        </is>
      </c>
      <c r="CU107" s="2" t="inlineStr">
        <is>
          <t>3</t>
        </is>
      </c>
      <c r="CV107" s="2" t="inlineStr">
        <is>
          <t/>
        </is>
      </c>
      <c r="CW107" t="inlineStr">
        <is>
          <t>beslut att placera ett institut eller enhet som avses i artikel 1.1 b, c eller d under resolution enligt artikel 32 eller 33, tillämpningen av ett resolutionsverktyg eller utövandet av en eller flera resolutionsbefogenheter</t>
        </is>
      </c>
    </row>
    <row r="108">
      <c r="A108" s="1" t="str">
        <f>HYPERLINK("https://iate.europa.eu/entry/result/3550807/all", "3550807")</f>
        <v>3550807</v>
      </c>
      <c r="B108" t="inlineStr">
        <is>
          <t>FINANCE</t>
        </is>
      </c>
      <c r="C108" t="inlineStr">
        <is>
          <t>FINANCE|financial institutions and credit</t>
        </is>
      </c>
      <c r="D108" t="inlineStr">
        <is>
          <t>yes</t>
        </is>
      </c>
      <c r="E108" t="inlineStr">
        <is>
          <t/>
        </is>
      </c>
      <c r="F108" s="2" t="inlineStr">
        <is>
          <t>принцип за справедливо третиране на кредиторите</t>
        </is>
      </c>
      <c r="G108" s="2" t="inlineStr">
        <is>
          <t>3</t>
        </is>
      </c>
      <c r="H108" s="2" t="inlineStr">
        <is>
          <t/>
        </is>
      </c>
      <c r="I108" t="inlineStr">
        <is>
          <t>В областта на преструктурирането на кредитни институции: принцип, според който никой кредитор не понася по-големи загуби от загубите, които би понесъл, ако съответната кредитна институция бъде ликвидирана чрез обичайно производство по несъстоятелност.</t>
        </is>
      </c>
      <c r="J108" s="2" t="inlineStr">
        <is>
          <t>zásada, že se žádný věřitel nesmí dostat do méně výhodného postavení|
zásada, že se žádný věřitel nesmí dostat do méně výhodného postavení, než do jakého by se dostal při běžném úpadkovém řízení</t>
        </is>
      </c>
      <c r="K108" s="2" t="inlineStr">
        <is>
          <t>3|
2</t>
        </is>
      </c>
      <c r="L108" s="2" t="inlineStr">
        <is>
          <t xml:space="preserve">|
</t>
        </is>
      </c>
      <c r="M108" t="inlineStr">
        <is>
          <t>zásada, že žádnému věřiteli by neměly vzniknout větší ztráty, než jaké by mu vznikly, pokud by daná instituce byla likvidována v běžném úpadkovém řízení</t>
        </is>
      </c>
      <c r="N108" s="2" t="inlineStr">
        <is>
          <t>princippet om, at ingen kreditorer må stilles ringere|
princippet om, at ingen kreditorer må stilles ringere end under normale insolvensbehandlinger</t>
        </is>
      </c>
      <c r="O108" s="2" t="inlineStr">
        <is>
          <t>3|
3</t>
        </is>
      </c>
      <c r="P108" s="2" t="inlineStr">
        <is>
          <t xml:space="preserve">|
</t>
        </is>
      </c>
      <c r="Q108" t="inlineStr">
        <is>
          <t>princip om, at myndighederne skal sikre, at kreditorerne i de tilfælde, hvor de økonomisk får mindre ud af en afvikling, end hvis instituttet var blevet likvideret ved almindelig insolvensbehandling, modtager det, der svarer til forskellen</t>
        </is>
      </c>
      <c r="R108" s="2" t="inlineStr">
        <is>
          <t>Grundsatz "keine Schlechterstellung von Gläubigern"|
Grundsatz "keine Schlechterstellung von Gläubigern als bei regulären Insolvenzverfahren"</t>
        </is>
      </c>
      <c r="S108" s="2" t="inlineStr">
        <is>
          <t>3|
3</t>
        </is>
      </c>
      <c r="T108" s="2" t="inlineStr">
        <is>
          <t xml:space="preserve">|
</t>
        </is>
      </c>
      <c r="U108" t="inlineStr">
        <is>
          <t>Grundsatz, nach dem im Fall der Abwicklung kein Gläubiger größere Verluste trägt als er im Fall einer Liquidation des Instituts im Wege eines regulären Insolvenzverfahrens zu tragen gehabt hätte</t>
        </is>
      </c>
      <c r="V108" s="2" t="inlineStr">
        <is>
          <t>αρχή "κανένας πιστωτής να μη βρίσκεται σε χειρότερη θέση"|
αρχή περί μη επιδείνωσης της θέσης των πιστωτών σε σχέση με την αφερεγγυότητα|
αρχή "κανένας πιστωτής δεν υφίσταται μεγαλύτερες ζημίες"</t>
        </is>
      </c>
      <c r="W108" s="2" t="inlineStr">
        <is>
          <t>3|
3|
3</t>
        </is>
      </c>
      <c r="X108" s="2" t="inlineStr">
        <is>
          <t xml:space="preserve">|
|
</t>
        </is>
      </c>
      <c r="Y108" t="inlineStr">
        <is>
          <t/>
        </is>
      </c>
      <c r="Z108" s="2" t="inlineStr">
        <is>
          <t>no creditor worse off principle|
no creditor worse off safeguard|
no creditor worse off rule|
NCWO|
"no creditor worse off than under normal insolvency proceedings" principle</t>
        </is>
      </c>
      <c r="AA108" s="2" t="inlineStr">
        <is>
          <t>3|
1|
1|
3|
3</t>
        </is>
      </c>
      <c r="AB108" s="2" t="inlineStr">
        <is>
          <t xml:space="preserve">|
|
|
|
</t>
        </is>
      </c>
      <c r="AC108" t="inlineStr">
        <is>
          <t>principle according to which no creditor shall incur greater losses than would have been incurred if an institution or entity had been wound up under normal insolvency proceedings</t>
        </is>
      </c>
      <c r="AD108" s="2" t="inlineStr">
        <is>
          <t>principio de evitar a los acreedores perjuicios superiores a los de los procedimientos ordinarios de insolvencia|
evitación de perjuicios suplementarios para los acreedores</t>
        </is>
      </c>
      <c r="AE108" s="2" t="inlineStr">
        <is>
          <t>3|
3</t>
        </is>
      </c>
      <c r="AF108" s="2" t="inlineStr">
        <is>
          <t xml:space="preserve">|
</t>
        </is>
      </c>
      <c r="AG108" t="inlineStr">
        <is>
          <t>Principio según el cual, cuando se apliquen los instrumentos de resolución, los acreedores de la entidad objeto de resolución no deben sufrir más pérdidas que las que habrían sufrido si la entidad hubiera sido liquidada con arreglo a los procedimientos de insolvencia ordinarios.</t>
        </is>
      </c>
      <c r="AH108" s="2" t="inlineStr">
        <is>
          <t>võlausaldajate olukorra halvendamise vältimise põhimõte|
põhimõte, et ühegi võlausaldaja olukord ei tohi olla halvem kui tavalises maksejõuetusmenetluses|
võlausaldajate halvemasse olukorda panemise vältimise põhimõte|
võlausaldajate võrdse kohtlemise põhimõte</t>
        </is>
      </c>
      <c r="AI108" s="2" t="inlineStr">
        <is>
          <t>2|
2|
2|
3</t>
        </is>
      </c>
      <c r="AJ108" s="2" t="inlineStr">
        <is>
          <t xml:space="preserve">|
|
|
</t>
        </is>
      </c>
      <c r="AK108" t="inlineStr">
        <is>
          <t>põhimõte, mille kohaselt kriisilahenduse korral ei tohiks võlausaldaja jääda halvemasse seisu kui tavalise maksejõuetusmenetluse korral</t>
        </is>
      </c>
      <c r="AL108" s="2" t="inlineStr">
        <is>
          <t>periaate, jonka mukaan velkojat eivät saa jäädä kriisinratkaisussa huonompaan asemaan|
periaate, jonka mukaan velkojat eivät saa jäädä huonompaan asemaan kuin maksukyvyttömyysmenettelyssä</t>
        </is>
      </c>
      <c r="AM108" s="2" t="inlineStr">
        <is>
          <t>3|
3</t>
        </is>
      </c>
      <c r="AN108" s="2" t="inlineStr">
        <is>
          <t xml:space="preserve">|
</t>
        </is>
      </c>
      <c r="AO108" t="inlineStr">
        <is>
          <t>Periaate, jonka mukaan velkoja ei saa kärsiä suurempia tappioita kuin mitä sille olisi aiheutunut, jos laitos olisi likvidoitu tavanomaisessa maksukyvyttömyysmenettelyssä.</t>
        </is>
      </c>
      <c r="AP108" s="2" t="inlineStr">
        <is>
          <t>principe selon lequel aucun créancier ne peut être plus mal traité qu’en cas de liquidation</t>
        </is>
      </c>
      <c r="AQ108" s="2" t="inlineStr">
        <is>
          <t>3</t>
        </is>
      </c>
      <c r="AR108" s="2" t="inlineStr">
        <is>
          <t/>
        </is>
      </c>
      <c r="AS108" t="inlineStr">
        <is>
          <t>principe selon lequel aucun créancier n’encourt des pertes plus importantes que celles qu’il aurait subies si l’établissement ou l’entité avaient été liquidés selon une procédure normale d’insolvabilité</t>
        </is>
      </c>
      <c r="AT108" s="2" t="inlineStr">
        <is>
          <t>prionsabal “creidiúnaí ar bith níos measa as ná faoi ghnáthnósanna imeachta dócmhainneachta”</t>
        </is>
      </c>
      <c r="AU108" s="2" t="inlineStr">
        <is>
          <t>3</t>
        </is>
      </c>
      <c r="AV108" s="2" t="inlineStr">
        <is>
          <t/>
        </is>
      </c>
      <c r="AW108" t="inlineStr">
        <is>
          <t/>
        </is>
      </c>
      <c r="AX108" s="2" t="inlineStr">
        <is>
          <t>načelo prema kojem nijedan vjerovnik ne smije biti doveden u nepovoljniji položaj|
načelo da nijedan vjerovnik ne smije biti doveden u nepovoljniji položaj nego u redovnom postupku u slučaju insolventnosti|
načelo jednakog postupanja prema svim vjerovnicima</t>
        </is>
      </c>
      <c r="AY108" s="2" t="inlineStr">
        <is>
          <t>3|
3|
3</t>
        </is>
      </c>
      <c r="AZ108" s="2" t="inlineStr">
        <is>
          <t xml:space="preserve">|
|
</t>
        </is>
      </c>
      <c r="BA108" t="inlineStr">
        <is>
          <t>načelo sukladno kojem niti jedan vjerovnik neće pretrpjeti gubitke veće od onih koji bi nastali da su institucija ili subjekt likvidirani u skladu s redovnim postupkom u slučaju nesolventnosti</t>
        </is>
      </c>
      <c r="BB108" s="2" t="inlineStr">
        <is>
          <t>„a hitelezők egyike sem járhat rosszabbul” elv|
a hitelezői kompenzáció elve</t>
        </is>
      </c>
      <c r="BC108" s="2" t="inlineStr">
        <is>
          <t>3|
3</t>
        </is>
      </c>
      <c r="BD108" s="2" t="inlineStr">
        <is>
          <t xml:space="preserve">|
</t>
        </is>
      </c>
      <c r="BE108" t="inlineStr">
        <is>
          <t>Az az elv, mely szerint a szanálással egyetlen hitelező sem szenvedhet nagyobb veszteséget, mint amit akkor szenvedett volna el, ha az intézményt fizetésképtelenségi eljárással számolták volna fel.</t>
        </is>
      </c>
      <c r="BF108" s="2" t="inlineStr">
        <is>
          <t>principio secondo cui nessun creditore può essere svantaggiato|
principio secondo cui nessun creditore può essere svantaggiato rispetto alla procedura ordinaria di insolvenza</t>
        </is>
      </c>
      <c r="BG108" s="2" t="inlineStr">
        <is>
          <t>3|
3</t>
        </is>
      </c>
      <c r="BH108" s="2" t="inlineStr">
        <is>
          <t xml:space="preserve">|
</t>
        </is>
      </c>
      <c r="BI108" t="inlineStr">
        <is>
          <t>In caso di risoluzione di una crisi bancaria con strumenti diversi dalla liquidazione principio secondo cui nessun creditore sostiene perdite più ingenti di quelle che avrebbe sostenuto se l’ente fosse stato liquidato con procedura ordinaria di insolvenza.</t>
        </is>
      </c>
      <c r="BJ108" s="2" t="inlineStr">
        <is>
          <t>principas, kad nė vieno kreditoriaus padėtis nėra blogesnė|
principas, kad nė vieno kreditoriaus padėtis neturi būti blogesnė nei taikant įprastinę bankroto procedūrą</t>
        </is>
      </c>
      <c r="BK108" s="2" t="inlineStr">
        <is>
          <t>3|
3</t>
        </is>
      </c>
      <c r="BL108" s="2" t="inlineStr">
        <is>
          <t xml:space="preserve">|
</t>
        </is>
      </c>
      <c r="BM108" t="inlineStr">
        <is>
          <t/>
        </is>
      </c>
      <c r="BN108" s="2" t="inlineStr">
        <is>
          <t>princips "neviens kreditors nav sliktākā situācijā"|
princips "neviens kreditors nav sliktākā situācijā nekā parastās maksātnespējas procedūras gadījumā"</t>
        </is>
      </c>
      <c r="BO108" s="2" t="inlineStr">
        <is>
          <t>3|
3</t>
        </is>
      </c>
      <c r="BP108" s="2" t="inlineStr">
        <is>
          <t xml:space="preserve">|
</t>
        </is>
      </c>
      <c r="BQ108" t="inlineStr">
        <is>
          <t/>
        </is>
      </c>
      <c r="BR108" s="2" t="inlineStr">
        <is>
          <t>prinċipju li l-ebda kreditur ma jmur agħar|
il-prinċipju li “l-ebda kreditur ma jmur agħar milli taħt proċedimenti normali ta’ insolvenza”</t>
        </is>
      </c>
      <c r="BS108" s="2" t="inlineStr">
        <is>
          <t>3|
3</t>
        </is>
      </c>
      <c r="BT108" s="2" t="inlineStr">
        <is>
          <t xml:space="preserve">|
</t>
        </is>
      </c>
      <c r="BU108" t="inlineStr">
        <is>
          <t>prinċipju li bih ebda kreditur ma jġarrab telf akbar milli kien iġarrab kieku l-istituzzjoni ġiet stralċjata skont proċeduri normali ta’ insolvenza</t>
        </is>
      </c>
      <c r="BV108" s="2" t="inlineStr">
        <is>
          <t>beginsel dat geen enkele schuldeiser slechter af mag zijn dan bij normale insolventie|
"geen enkele schuldeiser slechter af"-beginsel|
beginsel dat geen enkele schuldeiser slechter af mag zijn|
beginsel dat geen enkele crediteur slechter af mag zijn</t>
        </is>
      </c>
      <c r="BW108" s="2" t="inlineStr">
        <is>
          <t>2|
3|
3|
2</t>
        </is>
      </c>
      <c r="BX108" s="2" t="inlineStr">
        <is>
          <t xml:space="preserve">|
|
|
</t>
        </is>
      </c>
      <c r="BY108" t="inlineStr">
        <is>
          <t>beginsel dat bij de afwikkeling van een financiële instelling geen enkele crediteur slechter af mag zijn dan bij normale insolventieprocedures het geval zou zijn geweest</t>
        </is>
      </c>
      <c r="BZ108" s="2" t="inlineStr">
        <is>
          <t>zasada niepogarszania sytuacji wierzycieli|
zasada, zgodnie z którą wierzyciele nie mogą znaleźć się w gorszej sytuacji w porównaniu do sytuacji, w której zastosowano standardową procedurę postępowania upadłościowego</t>
        </is>
      </c>
      <c r="CA108" s="2" t="inlineStr">
        <is>
          <t>3|
3</t>
        </is>
      </c>
      <c r="CB108" s="2" t="inlineStr">
        <is>
          <t xml:space="preserve">|
</t>
        </is>
      </c>
      <c r="CC108" t="inlineStr">
        <is>
          <t>zasada, zgodnie z którą żaden z wierzycieli nie powinien ponieść strat większych niż straty, które poniósłby, gdyby dana instytucja lub podmiot zostały zlikwidowane w ramach zwykłego postępowania upadłościowego</t>
        </is>
      </c>
      <c r="CD108" s="2" t="inlineStr">
        <is>
          <t>princípio de que nenhum credor fica pior do que num processo de insolvência|
princípio de que nenhum credor fica pior</t>
        </is>
      </c>
      <c r="CE108" s="2" t="inlineStr">
        <is>
          <t>3|
3</t>
        </is>
      </c>
      <c r="CF108" s="2" t="inlineStr">
        <is>
          <t xml:space="preserve">|
</t>
        </is>
      </c>
      <c r="CG108" t="inlineStr">
        <is>
          <t>Princípio segundo o qual, num processo de resolução, nenhum credor deverá sofrer perdas superiores às que teria sofrido se a instituição tivesse sido liquidada ao abrigo de um processo normal de insolvência.</t>
        </is>
      </c>
      <c r="CH108" s="2" t="inlineStr">
        <is>
          <t>principiul potrivit căruia niciun creditor nu trebuie să fie dezavantajat|
principiul potrivit căruia niciun creditor nu trebuie să fie dezavantajat în raport cu procedurile normale de insolvență</t>
        </is>
      </c>
      <c r="CI108" s="2" t="inlineStr">
        <is>
          <t>3|
3</t>
        </is>
      </c>
      <c r="CJ108" s="2" t="inlineStr">
        <is>
          <t xml:space="preserve">|
</t>
        </is>
      </c>
      <c r="CK108" t="inlineStr">
        <is>
          <t>principiu potrivit căruia niciun creditor nu ar trebui să suporte pierderi mai mari în urma procedurii de rezoluție decât ar fi suportat în cazul procedurii obișnuite de insolvență</t>
        </is>
      </c>
      <c r="CL108" s="2" t="inlineStr">
        <is>
          <t>zásada, že žiadny veriteľ sa nesmie dostať do nevýhodnejšieho postavenia|
zásada, že žiadny veriteľ sa nesmie dostať do znevýhodnenejšieho postavenia</t>
        </is>
      </c>
      <c r="CM108" s="2" t="inlineStr">
        <is>
          <t>3|
3</t>
        </is>
      </c>
      <c r="CN108" s="2" t="inlineStr">
        <is>
          <t xml:space="preserve">|
</t>
        </is>
      </c>
      <c r="CO108" t="inlineStr">
        <is>
          <t>zásada, podľa ktorej by žiadnemu veriteľovi nemali vzniknúť väčšie straty, než by mu vznikli, keby bola inštitúcia zlikvidovaná v rámci bežného konkurzného konania</t>
        </is>
      </c>
      <c r="CP108" s="2" t="inlineStr">
        <is>
          <t>načelo, da noben upnik ni na slabšem kot v primeru običajnih insolvenčnih postopkov|
načelo „noben upnik ne sme biti na slabšem“</t>
        </is>
      </c>
      <c r="CQ108" s="2" t="inlineStr">
        <is>
          <t>3|
3</t>
        </is>
      </c>
      <c r="CR108" s="2" t="inlineStr">
        <is>
          <t xml:space="preserve">|
</t>
        </is>
      </c>
      <c r="CS108" t="inlineStr">
        <is>
          <t>načelo, v skladu s katerim noben upnik ne utrpi večjih izgub, kot bi jih, če bi prišlo do prenehanja [ang. "winding up"] institucije ali subjekta v skladu z običajnimi insolvenčnimi postopki</t>
        </is>
      </c>
      <c r="CT108" s="2" t="inlineStr">
        <is>
          <t>principen om "inte sämre villkor för borgenär"|
principen om ”inte sämre villkor för borgenär än vid normala insolvensförfaranden"</t>
        </is>
      </c>
      <c r="CU108" s="2" t="inlineStr">
        <is>
          <t>3|
3</t>
        </is>
      </c>
      <c r="CV108" s="2" t="inlineStr">
        <is>
          <t xml:space="preserve">|
</t>
        </is>
      </c>
      <c r="CW108" t="inlineStr">
        <is>
          <t/>
        </is>
      </c>
    </row>
    <row r="109">
      <c r="A109" s="1" t="str">
        <f>HYPERLINK("https://iate.europa.eu/entry/result/3547547/all", "3547547")</f>
        <v>3547547</v>
      </c>
      <c r="B109" t="inlineStr">
        <is>
          <t>EUROPEAN UNION;FINANCE</t>
        </is>
      </c>
      <c r="C109" t="inlineStr">
        <is>
          <t>EUROPEAN UNION|European construction|deepening of the European Union;FINANCE|financial institutions and credit|banking</t>
        </is>
      </c>
      <c r="D109" t="inlineStr">
        <is>
          <t>yes</t>
        </is>
      </c>
      <c r="E109" t="inlineStr">
        <is>
          <t/>
        </is>
      </c>
      <c r="F109" s="2" t="inlineStr">
        <is>
          <t>ЕМП|
Единен механизъм за преструктуриране</t>
        </is>
      </c>
      <c r="G109" s="2" t="inlineStr">
        <is>
          <t>3|
3</t>
        </is>
      </c>
      <c r="H109" s="2" t="inlineStr">
        <is>
          <t xml:space="preserve">|
</t>
        </is>
      </c>
      <c r="I109" t="inlineStr">
        <is>
          <t>предвижда се да ръководи оздравяването на банки и по-специално координацията на прилагането на оздравителните инструменти в рамките на банковия съюз</t>
        </is>
      </c>
      <c r="J109" s="2" t="inlineStr">
        <is>
          <t>jednotný mechanismus pro řešení krizí</t>
        </is>
      </c>
      <c r="K109" s="2" t="inlineStr">
        <is>
          <t>3</t>
        </is>
      </c>
      <c r="L109" s="2" t="inlineStr">
        <is>
          <t/>
        </is>
      </c>
      <c r="M109" t="inlineStr">
        <is>
          <t/>
        </is>
      </c>
      <c r="N109" s="2" t="inlineStr">
        <is>
          <t>fælles afviklingsmekanisme|
SRM</t>
        </is>
      </c>
      <c r="O109" s="2" t="inlineStr">
        <is>
          <t>3|
3</t>
        </is>
      </c>
      <c r="P109" s="2" t="inlineStr">
        <is>
          <t xml:space="preserve">|
</t>
        </is>
      </c>
      <c r="Q109" t="inlineStr">
        <is>
          <t>ordning på EU-plan til afvikling af finansielle institutioner, der ikke er levedygtige</t>
        </is>
      </c>
      <c r="R109" s="2" t="inlineStr">
        <is>
          <t>einheitlicher Abwicklungsmechanismus|
SRM</t>
        </is>
      </c>
      <c r="S109" s="2" t="inlineStr">
        <is>
          <t>3|
3</t>
        </is>
      </c>
      <c r="T109" s="2" t="inlineStr">
        <is>
          <t xml:space="preserve">|
</t>
        </is>
      </c>
      <c r="U109" t="inlineStr">
        <is>
          <t>Mechanismus zur Restrukturierung und Abwicklung &lt;a href="/entry/result/3510811/all" id="ENTRY_TO_ENTRY_CONVERTER" target="_blank"&gt;IATE:3510811&lt;/a&gt; insolventer Banken, in dessen Rahmen dem Ausschuss für die einheitliche Abwicklung &lt;a href="/entry/result/3551172/all" id="ENTRY_TO_ENTRY_CONVERTER" target="_blank"&gt;IATE:3551172&lt;/a&gt; und den nationalen Abwicklungsbehörden &lt;a href="/entry/result/3527925/all" id="ENTRY_TO_ENTRY_CONVERTER" target="_blank"&gt;IATE:3527925&lt;/a&gt; eine zentrale Abwicklungsbefugnis übertragen wird, wodurch diese unmittelbar für die Abwicklung aller Banken in den an der Bankenunion &lt;a href="/entry/result/3544187/all" id="ENTRY_TO_ENTRY_CONVERTER" target="_blank"&gt;IATE:3544187&lt;/a&gt; teilnehmenden Mitgliedstaaten zuständig sind</t>
        </is>
      </c>
      <c r="V109" s="2" t="inlineStr">
        <is>
          <t>Ενιαίος Μηχανισμός Εξυγίανσης|
ΕΜΕ</t>
        </is>
      </c>
      <c r="W109" s="2" t="inlineStr">
        <is>
          <t>3|
3</t>
        </is>
      </c>
      <c r="X109" s="2" t="inlineStr">
        <is>
          <t xml:space="preserve">|
</t>
        </is>
      </c>
      <c r="Y109" t="inlineStr">
        <is>
          <t/>
        </is>
      </c>
      <c r="Z109" s="2" t="inlineStr">
        <is>
          <t>Single Resolution Mechanism|
SRM</t>
        </is>
      </c>
      <c r="AA109" s="2" t="inlineStr">
        <is>
          <t>4|
4</t>
        </is>
      </c>
      <c r="AB109" s="2" t="inlineStr">
        <is>
          <t xml:space="preserve">|
</t>
        </is>
      </c>
      <c r="AC109" t="inlineStr">
        <is>
          <t>mechanism under which the Single Resolution Board&lt;sup&gt;1&lt;/sup&gt; and national resolution authorities&lt;sup&gt;2&lt;/sup&gt; have a centralised power of resolution, being directly responsible for the resolution&lt;sup&gt;3&lt;/sup&gt; of all banks in Member States participating in the banking union&lt;sup&gt;4&lt;/sup&gt;&lt;p&gt;&lt;sup&gt;1&lt;/sup&gt; Single Resolution Board [ &lt;a href="/entry/result/3551172/all" id="ENTRY_TO_ENTRY_CONVERTER" target="_blank"&gt;IATE:3551172&lt;/a&gt; ]&lt;br&gt;&lt;sup&gt;2&lt;/sup&gt; resolution authority [ &lt;a href="/entry/result/3527925/all" id="ENTRY_TO_ENTRY_CONVERTER" target="_blank"&gt;IATE:3527925&lt;/a&gt; ]&lt;br&gt;&lt;sup&gt;3&lt;/sup&gt; resolution [ &lt;a href="/entry/result/3510811/all" id="ENTRY_TO_ENTRY_CONVERTER" target="_blank"&gt;IATE:3510811&lt;/a&gt; ]&lt;br&gt;&lt;sup&gt;4&lt;/sup&gt; banking union [ &lt;a href="/entry/result/3544187/all" id="ENTRY_TO_ENTRY_CONVERTER" target="_blank"&gt;IATE:3544187&lt;/a&gt; ]&lt;/p&gt;</t>
        </is>
      </c>
      <c r="AD109" s="2" t="inlineStr">
        <is>
          <t>Mecanismo Único de Resolución|
MUR</t>
        </is>
      </c>
      <c r="AE109" s="2" t="inlineStr">
        <is>
          <t>3|
3</t>
        </is>
      </c>
      <c r="AF109" s="2" t="inlineStr">
        <is>
          <t xml:space="preserve">|
</t>
        </is>
      </c>
      <c r="AG109" t="inlineStr">
        <is>
          <t>El previsto por la Comisión para regir la resolución de las crisis bancarias &lt;a href="/entry/result/3510811/all" id="ENTRY_TO_ENTRY_CONVERTER" target="_blank"&gt;IATE:3510811&lt;/a&gt; y coordinar la aplicación de los instrumentos de resolución &lt;a href="/entry/result/3511285/all" id="ENTRY_TO_ENTRY_CONVERTER" target="_blank"&gt;IATE:3511285&lt;/a&gt; a los bancos de la unión bancaria &lt;a href="/entry/result/3544187/all" id="ENTRY_TO_ENTRY_CONVERTER" target="_blank"&gt;IATE:3544187&lt;/a&gt; .</t>
        </is>
      </c>
      <c r="AH109" s="2" t="inlineStr">
        <is>
          <t>ühtne kriisilahenduskord</t>
        </is>
      </c>
      <c r="AI109" s="2" t="inlineStr">
        <is>
          <t>3</t>
        </is>
      </c>
      <c r="AJ109" s="2" t="inlineStr">
        <is>
          <t/>
        </is>
      </c>
      <c r="AK109" t="inlineStr">
        <is>
          <t>mehhanism, mis juhib pangakriiside lahendamist &lt;a href="/entry/result/3510811/all" id="ENTRY_TO_ENTRY_CONVERTER" target="_blank"&gt;IATE:3510811&lt;/a&gt; ja eelkõige koordineerib pankade suhtes kriisilahendusvahendite kasutamist pangandusliidus &lt;a href="/entry/result/3544187/all" id="ENTRY_TO_ENTRY_CONVERTER" target="_blank"&gt;IATE:3544187&lt;/a&gt;</t>
        </is>
      </c>
      <c r="AL109" s="2" t="inlineStr">
        <is>
          <t>yhteinen kriisinratkaisumekanismi</t>
        </is>
      </c>
      <c r="AM109" s="2" t="inlineStr">
        <is>
          <t>3</t>
        </is>
      </c>
      <c r="AN109" s="2" t="inlineStr">
        <is>
          <t/>
        </is>
      </c>
      <c r="AO109" t="inlineStr">
        <is>
          <t>Mekanismi, joka vastaa pankkien toiminnan purkamisesta ja koordinoi kriisinratkaisuvälineiden soveltamista pankkiunionin pankkeihin.</t>
        </is>
      </c>
      <c r="AP109" s="2" t="inlineStr">
        <is>
          <t>mécanisme de résolution unique|
MRU</t>
        </is>
      </c>
      <c r="AQ109" s="2" t="inlineStr">
        <is>
          <t>4|
4</t>
        </is>
      </c>
      <c r="AR109" s="2" t="inlineStr">
        <is>
          <t xml:space="preserve">|
</t>
        </is>
      </c>
      <c r="AS109" t="inlineStr">
        <is>
          <t>mécanisme créé par le règlement (UE) nº 806/2014 afin de résoudre les défaillances bancaires [ &lt;a href="/entry/result/3510811/all" id="ENTRY_TO_ENTRY_CONVERTER" target="_blank"&gt;IATE:3510811&lt;/a&gt; ] et coordonner l'application des instruments de résolution aux banques dans le cadre de l'union bancaire [ &lt;a href="/entry/result/3544187/all" id="ENTRY_TO_ENTRY_CONVERTER" target="_blank"&gt;IATE:3544187&lt;/a&gt; ]</t>
        </is>
      </c>
      <c r="AT109" s="2" t="inlineStr">
        <is>
          <t>sásra aonair réitigh|
sásra réitigh aonair</t>
        </is>
      </c>
      <c r="AU109" s="2" t="inlineStr">
        <is>
          <t>3|
3</t>
        </is>
      </c>
      <c r="AV109" s="2" t="inlineStr">
        <is>
          <t>|
preferred</t>
        </is>
      </c>
      <c r="AW109" t="inlineStr">
        <is>
          <t/>
        </is>
      </c>
      <c r="AX109" s="2" t="inlineStr">
        <is>
          <t>jedinstveni sanacijski mehanizam</t>
        </is>
      </c>
      <c r="AY109" s="2" t="inlineStr">
        <is>
          <t>3</t>
        </is>
      </c>
      <c r="AZ109" s="2" t="inlineStr">
        <is>
          <t/>
        </is>
      </c>
      <c r="BA109" t="inlineStr">
        <is>
          <t>mehanizam u okviru kojeg Jedinstveni sanacijski odbor i nacionalna tijela za sanaciju imaju centralizirane ovlasti za sanaciju i izravno su odgovorni za sanaciju svih banaka u državama članicama koje sudjeluju u bankovnoj uniji</t>
        </is>
      </c>
      <c r="BB109" s="2" t="inlineStr">
        <is>
          <t>Egységes Szanálási Mechanizmus</t>
        </is>
      </c>
      <c r="BC109" s="2" t="inlineStr">
        <is>
          <t>4</t>
        </is>
      </c>
      <c r="BD109" s="2" t="inlineStr">
        <is>
          <t/>
        </is>
      </c>
      <c r="BE109" t="inlineStr">
        <is>
          <t>A bankunióban [ &lt;a href="/entry/result/3544187/all" id="ENTRY_TO_ENTRY_CONVERTER" target="_blank"&gt;IATE:3544187&lt;/a&gt; ] részt vevő tagállamokban letelepedett bankok szanálásáért felelős mechanizmus, amelynek révén az Egységes Szanálási Testület [ &lt;a href="/entry/result/3551172/all" id="ENTRY_TO_ENTRY_CONVERTER" target="_blank"&gt;IATE:3551172&lt;/a&gt; ] és a nemzeti szanálási hatóságok [ &lt;a href="/entry/result/3527925/all" id="ENTRY_TO_ENTRY_CONVERTER" target="_blank"&gt;IATE:3527925&lt;/a&gt; ] közvetlen hatáskört kapnak a fizetésképtelenné vált intézmények szanálására.</t>
        </is>
      </c>
      <c r="BF109" s="2" t="inlineStr">
        <is>
          <t>meccanismo di risoluzione unico|
SRM</t>
        </is>
      </c>
      <c r="BG109" s="2" t="inlineStr">
        <is>
          <t>4|
4</t>
        </is>
      </c>
      <c r="BH109" s="2" t="inlineStr">
        <is>
          <t xml:space="preserve">|
</t>
        </is>
      </c>
      <c r="BI109" t="inlineStr">
        <is>
          <t>meccanismo competente per la risoluzione delle crisi bancarie e per il coordinamento, in particolare, dell’applicazione degli strumenti di risoluzione nell’ambito dell’Unione bancaria [ &lt;a href="/entry/result/3544187/all" id="ENTRY_TO_ENTRY_CONVERTER" target="_blank"&gt;IATE:3544187&lt;/a&gt; ]</t>
        </is>
      </c>
      <c r="BJ109" s="2" t="inlineStr">
        <is>
          <t>bendras pertvarkymo mechanizmas|
BPeM|
bendras bankų pertvarkymo mechanizmas</t>
        </is>
      </c>
      <c r="BK109" s="2" t="inlineStr">
        <is>
          <t>4|
3|
3</t>
        </is>
      </c>
      <c r="BL109" s="2" t="inlineStr">
        <is>
          <t xml:space="preserve">|
|
</t>
        </is>
      </c>
      <c r="BM109" t="inlineStr">
        <is>
          <t>ES bankų sąjungoje (&lt;a href="/entry/result/3544187/all" id="ENTRY_TO_ENTRY_CONVERTER" target="_blank"&gt;IATE:3544187&lt;/a&gt; ) taikomas bankų pertvarkymo (&lt;a href="/entry/result/3510811/all" id="ENTRY_TO_ENTRY_CONVERTER" target="_blank"&gt;IATE:3510811&lt;/a&gt; ) reglamentavimo ir pertvarkymo priemonių (&lt;a href="/entry/result/3511285/all" id="ENTRY_TO_ENTRY_CONVERTER" target="_blank"&gt;IATE:3511285&lt;/a&gt; ) taikymo bankams koordinavimo mechanizmas</t>
        </is>
      </c>
      <c r="BN109" s="2" t="inlineStr">
        <is>
          <t>vienotais noregulējuma mehānisms|
VNM</t>
        </is>
      </c>
      <c r="BO109" s="2" t="inlineStr">
        <is>
          <t>3|
3</t>
        </is>
      </c>
      <c r="BP109" s="2" t="inlineStr">
        <is>
          <t xml:space="preserve">|
</t>
        </is>
      </c>
      <c r="BQ109" t="inlineStr">
        <is>
          <t>mehānisms, ar ko pārvalda banku noregulējumu [ &lt;a href="/entry/result/3510811/all" id="ENTRY_TO_ENTRY_CONVERTER" target="_blank"&gt;IATE:3510811&lt;/a&gt; ] un nodrošina koordināciju, kad ierosinātajā banku savienībā [ &lt;a href="/entry/result/3544187/all" id="ENTRY_TO_ENTRY_CONVERTER" target="_blank"&gt;IATE:3544187&lt;/a&gt; ] bankas izmanto noregulējuma instrumentus</t>
        </is>
      </c>
      <c r="BR109" s="2" t="inlineStr">
        <is>
          <t>mekkaniżmu uniku ta' riżoluzzjoni|
SRM</t>
        </is>
      </c>
      <c r="BS109" s="2" t="inlineStr">
        <is>
          <t>3|
3</t>
        </is>
      </c>
      <c r="BT109" s="2" t="inlineStr">
        <is>
          <t xml:space="preserve">|
</t>
        </is>
      </c>
      <c r="BU109" t="inlineStr">
        <is>
          <t>mekkaniżmu maħsub li jirregola r-riżoluzzjoni tal-banek [ &lt;a href="/entry/result/3510811/all" id="ENTRY_TO_ENTRY_CONVERTER" target="_blank"&gt;IATE:3510811&lt;/a&gt; ] u jikkoordina, b'mod partikolari, l-applikazzjoni ta' għodod ta' riżoluzzjoni fi ħdan l-unjoni bankarja [ &lt;a href="/entry/result/3544187/all" id="ENTRY_TO_ENTRY_CONVERTER" target="_blank"&gt;IATE:3544187&lt;/a&gt; ].</t>
        </is>
      </c>
      <c r="BV109" s="2" t="inlineStr">
        <is>
          <t>gemeenschappelijk afwikkelingsmechanisme|
GAM</t>
        </is>
      </c>
      <c r="BW109" s="2" t="inlineStr">
        <is>
          <t>3|
3</t>
        </is>
      </c>
      <c r="BX109" s="2" t="inlineStr">
        <is>
          <t xml:space="preserve">|
</t>
        </is>
      </c>
      <c r="BY109" t="inlineStr">
        <is>
          <t>in 2014 ingesteld mechanisme voor de tijdige en doeltreffende afwikkeling van banken.&lt;br&gt;Het mechanisme strekt zich alleen uit tot banken en financiële instellingen die in de aan het gemeenschappelijk toezichtsmechanisme [ &lt;a href="/entry/result/3545374/all" id="ENTRY_TO_ENTRY_CONVERTER" target="_blank"&gt;IATE:3545374&lt;/a&gt; ] deelnemende lidstaten zijn gevestigd en die in het kader van het GTM aan het toezicht van de ECB en van de nationale autoriteiten zijn onderworpen.</t>
        </is>
      </c>
      <c r="BZ109" s="2" t="inlineStr">
        <is>
          <t>jednolity mechanizm restrukturyzacji i uporządkowanej likwidacji</t>
        </is>
      </c>
      <c r="CA109" s="2" t="inlineStr">
        <is>
          <t>3</t>
        </is>
      </c>
      <c r="CB109" s="2" t="inlineStr">
        <is>
          <t/>
        </is>
      </c>
      <c r="CC109" t="inlineStr">
        <is>
          <t>mechanizm, w ramach którego Jednolita Rada ds. Restrukturyzacji i Uporządkowanej Likwidacji [ &lt;a href="/entry/result/3551172/all" id="ENTRY_TO_ENTRY_CONVERTER" target="_blank"&gt;IATE:3551172&lt;/a&gt; ] i krajowe organy ds. restrukturyzacji i uporządkowanej likwidacji [ &lt;a href="/entry/result/3527925/all" id="ENTRY_TO_ENTRY_CONVERTER" target="_blank"&gt;IATE:3527925&lt;/a&gt; ] dysponują scentralizowanymi uprawnieniami w zakresie restrukturyzacji i uporządkowanej likwidacji i są bezpośrednio odpowiedzialne za restrukturyzację i uporządkowaną likwidację [ &lt;a href="/entry/result/3510811/all" id="ENTRY_TO_ENTRY_CONVERTER" target="_blank"&gt;IATE:3510811&lt;/a&gt; ] wszystkich banków w państwach członkowskich uczestniczących w unii bankowej [ &lt;a href="/entry/result/3544187/all" id="ENTRY_TO_ENTRY_CONVERTER" target="_blank"&gt;IATE:3544187&lt;/a&gt; ]</t>
        </is>
      </c>
      <c r="CD109" s="2" t="inlineStr">
        <is>
          <t>Mecanismo Único de Resolução|
MUR</t>
        </is>
      </c>
      <c r="CE109" s="2" t="inlineStr">
        <is>
          <t>3|
3</t>
        </is>
      </c>
      <c r="CF109" s="2" t="inlineStr">
        <is>
          <t xml:space="preserve">|
</t>
        </is>
      </c>
      <c r="CG109" t="inlineStr">
        <is>
          <t>Mecanismo destinado a assegurar a &lt;a href="https://iate.europa.eu/entry/result/3510811/pt" target="_blank"&gt;resolução&lt;/a&gt; eficiente dos bancos em situação de insolvência, com o mínimo de custos para os contribuintes e para a economia real, através da intervenção célere do &lt;a href="https://iate.europa.eu/entry/result/3551172/pt" target="_blank"&gt;Conselho Único de Resolução&lt;/a&gt; e das autoridades nacionais de resolução e da aplicação de medidas de resolução pagas com recurso ao &lt;a href="https://iate.europa.eu/entry/result/3555712/pt" target="_blank"&gt;Fundo Único de Resolução&lt;/a&gt;, financiado por contribuições dos bancos.</t>
        </is>
      </c>
      <c r="CH109" s="2" t="inlineStr">
        <is>
          <t>mecanism unic de rezoluție|
MUR</t>
        </is>
      </c>
      <c r="CI109" s="2" t="inlineStr">
        <is>
          <t>3|
3</t>
        </is>
      </c>
      <c r="CJ109" s="2" t="inlineStr">
        <is>
          <t xml:space="preserve">|
</t>
        </is>
      </c>
      <c r="CK109" t="inlineStr">
        <is>
          <t>mecanism în contextul căruia o competență centralizată de rezoluție este încredințată Comitetului unic de rezoluție și autorităților naționale de rezoluție în vederea garantării unor condiții de concurență echitabile pentru toate băncile din statele membre care participă la uniunea bancară</t>
        </is>
      </c>
      <c r="CL109" s="2" t="inlineStr">
        <is>
          <t>jednotný mechanizmus riešenia krízových situácií|
SRM</t>
        </is>
      </c>
      <c r="CM109" s="2" t="inlineStr">
        <is>
          <t>3|
3</t>
        </is>
      </c>
      <c r="CN109" s="2" t="inlineStr">
        <is>
          <t xml:space="preserve">|
</t>
        </is>
      </c>
      <c r="CO109" t="inlineStr">
        <is>
          <t>mechanizmus, v ktorého rámci sa riešia krízové situácie bánk a koordinuje sa uplatňovanie príslušných nástrojov v rámci bankovej únie</t>
        </is>
      </c>
      <c r="CP109" s="2" t="inlineStr">
        <is>
          <t>enotni mehanizem za reševanje|
EMR</t>
        </is>
      </c>
      <c r="CQ109" s="2" t="inlineStr">
        <is>
          <t>3|
3</t>
        </is>
      </c>
      <c r="CR109" s="2" t="inlineStr">
        <is>
          <t xml:space="preserve">|
</t>
        </is>
      </c>
      <c r="CS109" t="inlineStr">
        <is>
          <t>mehanizem, ki naj bi urejal reševanje bank [ &lt;a href="/entry/result/3510811/all" id="ENTRY_TO_ENTRY_CONVERTER" target="_blank"&gt;IATE:3510811&lt;/a&gt; ] in usklajeval uporabo instrumentov za reševanje v bankah v bančni uniji</t>
        </is>
      </c>
      <c r="CT109" s="2" t="inlineStr">
        <is>
          <t>gemensam resolutionsmekanism</t>
        </is>
      </c>
      <c r="CU109" s="2" t="inlineStr">
        <is>
          <t>3</t>
        </is>
      </c>
      <c r="CV109" s="2" t="inlineStr">
        <is>
          <t/>
        </is>
      </c>
      <c r="CW109" t="inlineStr">
        <is>
          <t>mekanism med ansvar för resolution och omstrukturering av banker i medlemsstater som deltar i den gemensamma tillsynsmekanismen</t>
        </is>
      </c>
    </row>
    <row r="110">
      <c r="A110" s="1" t="str">
        <f>HYPERLINK("https://iate.europa.eu/entry/result/3550579/all", "3550579")</f>
        <v>3550579</v>
      </c>
      <c r="B110" t="inlineStr">
        <is>
          <t>EUROPEAN UNION;FINANCE</t>
        </is>
      </c>
      <c r="C110" t="inlineStr">
        <is>
          <t>EUROPEAN UNION|European construction|deepening of the European Union;FINANCE|financial institutions and credit|banking</t>
        </is>
      </c>
      <c r="D110" t="inlineStr">
        <is>
          <t>yes</t>
        </is>
      </c>
      <c r="E110" t="inlineStr">
        <is>
          <t/>
        </is>
      </c>
      <c r="F110" s="2" t="inlineStr">
        <is>
          <t>минимално изискване за собствен капитал и приемливи задължения|
МИПЗ</t>
        </is>
      </c>
      <c r="G110" s="2" t="inlineStr">
        <is>
          <t>4|
3</t>
        </is>
      </c>
      <c r="H110" s="2" t="inlineStr">
        <is>
          <t xml:space="preserve">|
</t>
        </is>
      </c>
      <c r="I110" t="inlineStr">
        <is>
          <t/>
        </is>
      </c>
      <c r="J110" s="2" t="inlineStr">
        <is>
          <t>minimální požadavek na kapitál a způsobilé závazky|
MREL</t>
        </is>
      </c>
      <c r="K110" s="2" t="inlineStr">
        <is>
          <t>3|
3</t>
        </is>
      </c>
      <c r="L110" s="2" t="inlineStr">
        <is>
          <t xml:space="preserve">|
</t>
        </is>
      </c>
      <c r="M110" t="inlineStr">
        <is>
          <t/>
        </is>
      </c>
      <c r="N110" s="2" t="inlineStr">
        <is>
          <t>minimumskrav til kapitalgrundlag og nedskrivningsegnede forpligtelser|
MREL|
minimumskrav til kapitalgrundlag og nedskrivningsegnede passiver</t>
        </is>
      </c>
      <c r="O110" s="2" t="inlineStr">
        <is>
          <t>3|
3|
3</t>
        </is>
      </c>
      <c r="P110" s="2" t="inlineStr">
        <is>
          <t xml:space="preserve">|
|
</t>
        </is>
      </c>
      <c r="Q110" t="inlineStr">
        <is>
          <t/>
        </is>
      </c>
      <c r="R110" s="2" t="inlineStr">
        <is>
          <t>Mindestanforderung an Eigenmittel und berücksichtigungsfähige Verbindlichkeiten</t>
        </is>
      </c>
      <c r="S110" s="2" t="inlineStr">
        <is>
          <t>3</t>
        </is>
      </c>
      <c r="T110" s="2" t="inlineStr">
        <is>
          <t/>
        </is>
      </c>
      <c r="U110" t="inlineStr">
        <is>
          <t/>
        </is>
      </c>
      <c r="V110" s="2" t="inlineStr">
        <is>
          <t>ελάχιστη απαίτηση ιδίων κεφαλαίων και επιλέξιμων υποχρεώσεων|
ελάχιστες απαιτήσεις ιδίων κεφαλαίων και αποδεκτών υποχρεώσεων</t>
        </is>
      </c>
      <c r="W110" s="2" t="inlineStr">
        <is>
          <t>3|
3</t>
        </is>
      </c>
      <c r="X110" s="2" t="inlineStr">
        <is>
          <t xml:space="preserve">|
</t>
        </is>
      </c>
      <c r="Y110" t="inlineStr">
        <is>
          <t/>
        </is>
      </c>
      <c r="Z110" s="2" t="inlineStr">
        <is>
          <t>minimum requirement for own funds and eligible liabilities|
MREL|
minimum requirement for eligible liabilities</t>
        </is>
      </c>
      <c r="AA110" s="2" t="inlineStr">
        <is>
          <t>3|
3|
1</t>
        </is>
      </c>
      <c r="AB110" s="2" t="inlineStr">
        <is>
          <t xml:space="preserve">|
|
</t>
        </is>
      </c>
      <c r="AC110" t="inlineStr">
        <is>
          <t/>
        </is>
      </c>
      <c r="AD110" s="2" t="inlineStr">
        <is>
          <t>requisito mínimo de fondos propios y pasivos admisibles|
MREL</t>
        </is>
      </c>
      <c r="AE110" s="2" t="inlineStr">
        <is>
          <t>3|
3</t>
        </is>
      </c>
      <c r="AF110" s="2" t="inlineStr">
        <is>
          <t xml:space="preserve">|
</t>
        </is>
      </c>
      <c r="AG110" t="inlineStr">
        <is>
          <t/>
        </is>
      </c>
      <c r="AH110" s="2" t="inlineStr">
        <is>
          <t>omavahendite ja kõlblike kohustuste miinimumnõue</t>
        </is>
      </c>
      <c r="AI110" s="2" t="inlineStr">
        <is>
          <t>3</t>
        </is>
      </c>
      <c r="AJ110" s="2" t="inlineStr">
        <is>
          <t/>
        </is>
      </c>
      <c r="AK110" t="inlineStr">
        <is>
          <t/>
        </is>
      </c>
      <c r="AL110" s="2" t="inlineStr">
        <is>
          <t>omia varoja ja hyväksyttäviä velkoja koskeva vähimmäisvaatimus|
MREL-vähimmäisvaatimus</t>
        </is>
      </c>
      <c r="AM110" s="2" t="inlineStr">
        <is>
          <t>3|
3</t>
        </is>
      </c>
      <c r="AN110" s="2" t="inlineStr">
        <is>
          <t xml:space="preserve">|
</t>
        </is>
      </c>
      <c r="AO110" t="inlineStr">
        <is>
          <t/>
        </is>
      </c>
      <c r="AP110" s="2" t="inlineStr">
        <is>
          <t>exigence minimale de fonds propres et d'engagements éligibles|
MREL</t>
        </is>
      </c>
      <c r="AQ110" s="2" t="inlineStr">
        <is>
          <t>3|
3</t>
        </is>
      </c>
      <c r="AR110" s="2" t="inlineStr">
        <is>
          <t xml:space="preserve">|
</t>
        </is>
      </c>
      <c r="AS110" t="inlineStr">
        <is>
          <t/>
        </is>
      </c>
      <c r="AT110" s="2" t="inlineStr">
        <is>
          <t>íoscheanglas le haghaidh cistí dílse agus dliteanais incháilithe|
ICDI</t>
        </is>
      </c>
      <c r="AU110" s="2" t="inlineStr">
        <is>
          <t>3|
3</t>
        </is>
      </c>
      <c r="AV110" s="2" t="inlineStr">
        <is>
          <t xml:space="preserve">|
</t>
        </is>
      </c>
      <c r="AW110" t="inlineStr">
        <is>
          <t/>
        </is>
      </c>
      <c r="AX110" s="2" t="inlineStr">
        <is>
          <t>minimalan zahtjev za regulatorni kapital i prihvatljive obveze</t>
        </is>
      </c>
      <c r="AY110" s="2" t="inlineStr">
        <is>
          <t>3</t>
        </is>
      </c>
      <c r="AZ110" s="2" t="inlineStr">
        <is>
          <t/>
        </is>
      </c>
      <c r="BA110" t="inlineStr">
        <is>
          <t/>
        </is>
      </c>
      <c r="BB110" s="2" t="inlineStr">
        <is>
          <t>a szavatolótőkére és a leírható, illetve átalakítható kötelezettségekre vonatkozó minimumkövetelmény|
MREL</t>
        </is>
      </c>
      <c r="BC110" s="2" t="inlineStr">
        <is>
          <t>4|
4</t>
        </is>
      </c>
      <c r="BD110" s="2" t="inlineStr">
        <is>
          <t xml:space="preserve">|
</t>
        </is>
      </c>
      <c r="BE110" t="inlineStr">
        <is>
          <t/>
        </is>
      </c>
      <c r="BF110" s="2" t="inlineStr">
        <is>
          <t>requisito minimo di fondi propri e passività ammissibili|
MREL</t>
        </is>
      </c>
      <c r="BG110" s="2" t="inlineStr">
        <is>
          <t>3|
3</t>
        </is>
      </c>
      <c r="BH110" s="2" t="inlineStr">
        <is>
          <t xml:space="preserve">|
</t>
        </is>
      </c>
      <c r="BI110" t="inlineStr">
        <is>
          <t>requisito minimo di fondi propri e passività ammissibili in caso di risoluzione bancaria, definito all'articolo 45, par. 1 della direttiva 2014/59/UE, che non è rappresentato da una cifra fissa imposta per legge ma va stabilito caso per caso dale autorità di risoluzione</t>
        </is>
      </c>
      <c r="BJ110" s="2" t="inlineStr">
        <is>
          <t>minimalus nuosavų lėšų ir tinkamų įsipareigojimų reikalavimas|
MREL</t>
        </is>
      </c>
      <c r="BK110" s="2" t="inlineStr">
        <is>
          <t>3|
3</t>
        </is>
      </c>
      <c r="BL110" s="2" t="inlineStr">
        <is>
          <t xml:space="preserve">|
</t>
        </is>
      </c>
      <c r="BM110" t="inlineStr">
        <is>
          <t/>
        </is>
      </c>
      <c r="BN110" s="2" t="inlineStr">
        <is>
          <t>minimuma prasība pašu kapitālam un atbilstīgajām saistībām|
&lt;i&gt;MREL&lt;/i&gt;</t>
        </is>
      </c>
      <c r="BO110" s="2" t="inlineStr">
        <is>
          <t>3|
2</t>
        </is>
      </c>
      <c r="BP110" s="2" t="inlineStr">
        <is>
          <t xml:space="preserve">|
</t>
        </is>
      </c>
      <c r="BQ110" t="inlineStr">
        <is>
          <t/>
        </is>
      </c>
      <c r="BR110" s="2" t="inlineStr">
        <is>
          <t>rekwiżit minimu għal fondi proprji u obbligazzjonijiet eliġibbli</t>
        </is>
      </c>
      <c r="BS110" s="2" t="inlineStr">
        <is>
          <t>3</t>
        </is>
      </c>
      <c r="BT110" s="2" t="inlineStr">
        <is>
          <t/>
        </is>
      </c>
      <c r="BU110" t="inlineStr">
        <is>
          <t/>
        </is>
      </c>
      <c r="BV110" s="2" t="inlineStr">
        <is>
          <t>minimumvereiste voor eigen vermogen en in aanmerking komende passiva|
MREL</t>
        </is>
      </c>
      <c r="BW110" s="2" t="inlineStr">
        <is>
          <t>3|
2</t>
        </is>
      </c>
      <c r="BX110" s="2" t="inlineStr">
        <is>
          <t xml:space="preserve">|
</t>
        </is>
      </c>
      <c r="BY110" t="inlineStr">
        <is>
          <t/>
        </is>
      </c>
      <c r="BZ110" s="2" t="inlineStr">
        <is>
          <t>minimalny wymóg w zakresie funduszy własnych i zobowiązań kwalifikowalnych|
MREL</t>
        </is>
      </c>
      <c r="CA110" s="2" t="inlineStr">
        <is>
          <t>3|
3</t>
        </is>
      </c>
      <c r="CB110" s="2" t="inlineStr">
        <is>
          <t xml:space="preserve">|
</t>
        </is>
      </c>
      <c r="CC110" t="inlineStr">
        <is>
          <t/>
        </is>
      </c>
      <c r="CD110" s="2" t="inlineStr">
        <is>
          <t>requisito mínimo de fundos próprios e passivos elegíveis|
MREL</t>
        </is>
      </c>
      <c r="CE110" s="2" t="inlineStr">
        <is>
          <t>3|
3</t>
        </is>
      </c>
      <c r="CF110" s="2" t="inlineStr">
        <is>
          <t xml:space="preserve">|
</t>
        </is>
      </c>
      <c r="CG110" t="inlineStr">
        <is>
          <t/>
        </is>
      </c>
      <c r="CH110" s="2" t="inlineStr">
        <is>
          <t>cerință minimă de fonduri proprii și datorii eligibile|
MREL</t>
        </is>
      </c>
      <c r="CI110" s="2" t="inlineStr">
        <is>
          <t>3|
3</t>
        </is>
      </c>
      <c r="CJ110" s="2" t="inlineStr">
        <is>
          <t xml:space="preserve">|
</t>
        </is>
      </c>
      <c r="CK110" t="inlineStr">
        <is>
          <t/>
        </is>
      </c>
      <c r="CL110" s="2" t="inlineStr">
        <is>
          <t>minimálna požiadavka na vlastné zdroje a oprávnené záväzky|
MREL</t>
        </is>
      </c>
      <c r="CM110" s="2" t="inlineStr">
        <is>
          <t>3|
3</t>
        </is>
      </c>
      <c r="CN110" s="2" t="inlineStr">
        <is>
          <t xml:space="preserve">|
</t>
        </is>
      </c>
      <c r="CO110" t="inlineStr">
        <is>
          <t/>
        </is>
      </c>
      <c r="CP110" s="2" t="inlineStr">
        <is>
          <t>minimalna zahteva glede kapitala in kvalificiranih obveznosti|
MREL|
minimalna zahteva za kapital in upravičene obveznosti</t>
        </is>
      </c>
      <c r="CQ110" s="2" t="inlineStr">
        <is>
          <t>3|
2|
2</t>
        </is>
      </c>
      <c r="CR110" s="2" t="inlineStr">
        <is>
          <t>|
|
admitted</t>
        </is>
      </c>
      <c r="CS110" t="inlineStr">
        <is>
          <t/>
        </is>
      </c>
      <c r="CT110" s="2" t="inlineStr">
        <is>
          <t>minimikrav för kapitalbas och kvalificerade skulder</t>
        </is>
      </c>
      <c r="CU110" s="2" t="inlineStr">
        <is>
          <t>3</t>
        </is>
      </c>
      <c r="CV110" s="2" t="inlineStr">
        <is>
          <t/>
        </is>
      </c>
      <c r="CW110" t="inlineStr">
        <is>
          <t/>
        </is>
      </c>
    </row>
    <row r="111">
      <c r="A111" s="1" t="str">
        <f>HYPERLINK("https://iate.europa.eu/entry/result/3511285/all", "3511285")</f>
        <v>3511285</v>
      </c>
      <c r="B111" t="inlineStr">
        <is>
          <t>FINANCE</t>
        </is>
      </c>
      <c r="C111" t="inlineStr">
        <is>
          <t>FINANCE|financial institutions and credit</t>
        </is>
      </c>
      <c r="D111" t="inlineStr">
        <is>
          <t>yes</t>
        </is>
      </c>
      <c r="E111" t="inlineStr">
        <is>
          <t/>
        </is>
      </c>
      <c r="F111" s="2" t="inlineStr">
        <is>
          <t>инструмент за преструктуриране</t>
        </is>
      </c>
      <c r="G111" s="2" t="inlineStr">
        <is>
          <t>4</t>
        </is>
      </c>
      <c r="H111" s="2" t="inlineStr">
        <is>
          <t/>
        </is>
      </c>
      <c r="I111" t="inlineStr">
        <is>
          <t>инструменти, предвидени в рамката на ЕС за преструктурирането на кредитни институции и инвестиционни посредници и които са на разположение на 
&lt;i&gt; органите за преструктуриране &lt;/i&gt; [ &lt;a href="/entry/result/3527925/all" id="ENTRY_TO_ENTRY_CONVERTER" target="_blank"&gt;IATE:3527925&lt;/a&gt; ] с цел достатъчно ранна и бърза намеса по отношение на нестабилна или проблемна институция</t>
        </is>
      </c>
      <c r="J111" s="2" t="inlineStr">
        <is>
          <t>nástroj k řešení krize</t>
        </is>
      </c>
      <c r="K111" s="2" t="inlineStr">
        <is>
          <t>3</t>
        </is>
      </c>
      <c r="L111" s="2" t="inlineStr">
        <is>
          <t/>
        </is>
      </c>
      <c r="M111" t="inlineStr">
        <is>
          <t>jakýkoliv nástroj stanovený v rámci EU pro pro ozdravné postupy a řešení krize úvěrových institucí a investičních podniků</t>
        </is>
      </c>
      <c r="N111" s="2" t="inlineStr">
        <is>
          <t>afviklingsværktøj</t>
        </is>
      </c>
      <c r="O111" s="2" t="inlineStr">
        <is>
          <t>3</t>
        </is>
      </c>
      <c r="P111" s="2" t="inlineStr">
        <is>
          <t/>
        </is>
      </c>
      <c r="Q111" t="inlineStr">
        <is>
          <t>værktøj, som anvendes til forebyggende håndtering af bankkriser med henblik på at bevare den finansielle stabilitet og i mindst muligt omfang påføre skatteyderne tab i forbindelse med insolvens, og som hver for sig eller sammen indebærer en vis omstrukturering af banker</t>
        </is>
      </c>
      <c r="R111" s="2" t="inlineStr">
        <is>
          <t>Abwicklungsinstrument|
Bankenabwicklungsinstrument</t>
        </is>
      </c>
      <c r="S111" s="2" t="inlineStr">
        <is>
          <t>3|
3</t>
        </is>
      </c>
      <c r="T111" s="2" t="inlineStr">
        <is>
          <t xml:space="preserve">|
</t>
        </is>
      </c>
      <c r="U111" t="inlineStr">
        <is>
          <t>Instrument bzw. Maßnahme, das/die von Abwicklungsbehörden &lt;a href="/entry/result/3527925/all" id="ENTRY_TO_ENTRY_CONVERTER" target="_blank"&gt;IATE:3527925&lt;/a&gt; zur Abwicklung eines Kreditinstituts angewandt werden kann</t>
        </is>
      </c>
      <c r="V111" s="2" t="inlineStr">
        <is>
          <t>εργαλείο εξυγίανσης</t>
        </is>
      </c>
      <c r="W111" s="2" t="inlineStr">
        <is>
          <t>3</t>
        </is>
      </c>
      <c r="X111" s="2" t="inlineStr">
        <is>
          <t/>
        </is>
      </c>
      <c r="Y111" t="inlineStr">
        <is>
          <t>οποιοδήποτε από τα εργαλεία που προβλέπονται στο πλαίσιο της ΕΕ για την ανάκαμψη και την &lt;a href="https://iate.europa.eu/entry/result/3510811" target="_blank"&gt;εξυγίανση &lt;/a&gt;των &lt;a href="https://iate.europa.eu/entry/result/792555" target="_blank"&gt;πιστωτικών ιδρυμάτων&lt;/a&gt; και των &lt;a href="https://iate.europa.eu/entry/result/1443423" target="_blank"&gt;επιχειρήσεων επενδύσεων&lt;/a&gt;&lt;small&gt;,&lt;/small&gt; τα οποία διατίθενται στις &lt;a href="https://iate.europa.eu/entry/result/3527925" target="_blank"&gt;αρχές εξυγίανσης&lt;/a&gt; για να διασφαλιστεί ότι οι βασικές λειτουργίες ενός ασθενούς ιδρύματος διατηρούνται χωρίς την ανάγκη αυτό να διασωθεί</t>
        </is>
      </c>
      <c r="Z111" s="2" t="inlineStr">
        <is>
          <t>bank resolution tool|
resolution tool</t>
        </is>
      </c>
      <c r="AA111" s="2" t="inlineStr">
        <is>
          <t>2|
3</t>
        </is>
      </c>
      <c r="AB111" s="2" t="inlineStr">
        <is>
          <t xml:space="preserve">|
</t>
        </is>
      </c>
      <c r="AC111" t="inlineStr">
        <is>
          <t>any of the tools provided for under the EU framework for the recovery and resolution of credit institutions and investment firms available to resolution authorities
&lt;sup&gt;1&lt;/sup&gt; to ensure that the essential functions of a failing institution are preserved without the need to bail it out
&lt;p&gt;&lt;sup&gt;1&lt;/sup&gt; resolution authority [ &lt;a href="/entry/result/3527925/all" id="ENTRY_TO_ENTRY_CONVERTER" target="_blank"&gt;IATE:3527925&lt;/a&gt; ]&lt;/p&gt;</t>
        </is>
      </c>
      <c r="AD111" s="2" t="inlineStr">
        <is>
          <t>instrumento de resolución</t>
        </is>
      </c>
      <c r="AE111" s="2" t="inlineStr">
        <is>
          <t>3</t>
        </is>
      </c>
      <c r="AF111" s="2" t="inlineStr">
        <is>
          <t/>
        </is>
      </c>
      <c r="AG111" t="inlineStr">
        <is>
          <t>Cada uno de los cuatro instrumentos previstos en el &lt;a href="https://iate.europa.eu/entry/result/3544303/es" target="_blank"&gt;marco de recuperación y resolución de entidades de crédito y empresas de inversión&lt;/a&gt; a los que pueden recurrir las &lt;a href="https://iate.europa.eu/entry/result/3527925/es" target="_blank"&gt;autoridades de resolución&lt;/a&gt; para garantizar la continuidad de las funciones esenciales de una entidad inviable sin necesidad de rescatarla con fondos públicos.</t>
        </is>
      </c>
      <c r="AH111" s="2" t="inlineStr">
        <is>
          <t>kriisilahenduse vahend</t>
        </is>
      </c>
      <c r="AI111" s="2" t="inlineStr">
        <is>
          <t>3</t>
        </is>
      </c>
      <c r="AJ111" s="2" t="inlineStr">
        <is>
          <t/>
        </is>
      </c>
      <c r="AK111" t="inlineStr">
        <is>
          <t>neli vahendit, mida kriisilahendusasutused &lt;a href="/entry/result/3527925/all" id="ENTRY_TO_ENTRY_CONVERTER" target="_blank"&gt;IATE:3527925&lt;/a&gt; saavad kasutada, et tegeleda ennetavalt pangakriisidega, tagades sellega finantsstabiilsuse ja minimeerides pankade maksevõimetusest tekkiva maksumaksja kahju</t>
        </is>
      </c>
      <c r="AL111" s="2" t="inlineStr">
        <is>
          <t>kriisinratkaisuväline|
pankkialan kriisinratkaisuväline</t>
        </is>
      </c>
      <c r="AM111" s="2" t="inlineStr">
        <is>
          <t>3|
3</t>
        </is>
      </c>
      <c r="AN111" s="2" t="inlineStr">
        <is>
          <t xml:space="preserve">|
</t>
        </is>
      </c>
      <c r="AO111" t="inlineStr">
        <is>
          <t>EU:n pankkialan kriisinratkaisukehyksen mukainen väline, jota kriisinratkaisuviranomaiset &lt;a href="/entry/result/3527925/all" id="ENTRY_TO_ENTRY_CONVERTER" target="_blank"&gt;IATE:3527925&lt;/a&gt; voivat käyttää luottolaitoksen maksukyvyttömyyden ennalta ehkäisemiseksi tai ilmenneen maksukyvyttömyyden kielteisten vaikutusten rajaamiseksi mahdollisimman vähiin säilyttämällä kyseisen laitoksen järjestelmän kannalta tärkeät toiminnot.</t>
        </is>
      </c>
      <c r="AP111" s="2" t="inlineStr">
        <is>
          <t>instrument de résolution de défaillance bancaire|
instrument de résolution</t>
        </is>
      </c>
      <c r="AQ111" s="2" t="inlineStr">
        <is>
          <t>3|
3</t>
        </is>
      </c>
      <c r="AR111" s="2" t="inlineStr">
        <is>
          <t xml:space="preserve">|
</t>
        </is>
      </c>
      <c r="AS111" t="inlineStr">
        <is>
          <t>un des quatre instruments prévus dans le cadre de l'UE pour le redressement et la résolution des défaillances d'établissements de crédit et d'entreprises d'investissement, qui sont mis à la disposition des autorités de résolution [ &lt;a href="/entry/result/3527925/all" id="ENTRY_TO_ENTRY_CONVERTER" target="_blank"&gt;IATE:3527925&lt;/a&gt; ] pour leur permettre de s'attaquer préventivement aux crises bancaires, préserver la stabilité financière et réduire au minimum l'exposition des contribuables aux pertes</t>
        </is>
      </c>
      <c r="AT111" s="2" t="inlineStr">
        <is>
          <t>uirlis réitigh|
uirlis réitigh bainc</t>
        </is>
      </c>
      <c r="AU111" s="2" t="inlineStr">
        <is>
          <t>3|
3</t>
        </is>
      </c>
      <c r="AV111" s="2" t="inlineStr">
        <is>
          <t xml:space="preserve">|
</t>
        </is>
      </c>
      <c r="AW111" t="inlineStr">
        <is>
          <t/>
        </is>
      </c>
      <c r="AX111" s="2" t="inlineStr">
        <is>
          <t>sanacijski instrument</t>
        </is>
      </c>
      <c r="AY111" s="2" t="inlineStr">
        <is>
          <t>3</t>
        </is>
      </c>
      <c r="AZ111" s="2" t="inlineStr">
        <is>
          <t/>
        </is>
      </c>
      <c r="BA111" t="inlineStr">
        <is>
          <t>bilo koji instrument predviđen okvirom EU-a za oporavak i sanaciju kreditinih institucija i investicijskih društava koji je dostupan tijelima za sanaciju kako bi se osiguralo da su ključne funkcije posrnulih institucija sačuvane bez potrebe za sanacijom javnim sredstvima</t>
        </is>
      </c>
      <c r="BB111" s="2" t="inlineStr">
        <is>
          <t>szanálási eszköz</t>
        </is>
      </c>
      <c r="BC111" s="2" t="inlineStr">
        <is>
          <t>4</t>
        </is>
      </c>
      <c r="BD111" s="2" t="inlineStr">
        <is>
          <t/>
        </is>
      </c>
      <c r="BE111" t="inlineStr">
        <is>
          <t>A szanálási irányelv értelmében a szanálási hatóságok rendelkezésére álló mechanizmus.</t>
        </is>
      </c>
      <c r="BF111" s="2" t="inlineStr">
        <is>
          <t>strumento di risoluzione</t>
        </is>
      </c>
      <c r="BG111" s="2" t="inlineStr">
        <is>
          <t>3</t>
        </is>
      </c>
      <c r="BH111" s="2" t="inlineStr">
        <is>
          <t/>
        </is>
      </c>
      <c r="BI111" t="inlineStr">
        <is>
          <t>Strumento previsto nel quadro proposto dall'UE per il risanamento e la risoluzione delle crisi bancarie, a disposizione delle autorità di risoluzione per consentire loro di affrontare preventivamente le crisi, preservare la stabilità finanziaria e ridurre al minimo l'esposizione dei contribuenti alle perdite.La proposta individua quattro tipi di strumento di risoluzione:
&lt;br&gt;strumento per la vendita dell'attività d'impresa [ &lt;a href="/entry/result/3549682/all" id="ENTRY_TO_ENTRY_CONVERTER" target="_blank"&gt;IATE:3549682&lt;/a&gt; ]
&lt;br&gt;strumento dell'ente-ponte [ &lt;a href="/entry/result/3547787/all" id="ENTRY_TO_ENTRY_CONVERTER" target="_blank"&gt;IATE:3547787&lt;/a&gt; ] 
&lt;br&gt;strumento di separazione delle attività [ &lt;a href="/entry/result/3547771/all" id="ENTRY_TO_ENTRY_CONVERTER" target="_blank"&gt;IATE:3547771&lt;/a&gt; ]
&lt;br&gt;strumento del bail-in [ &lt;a href="/entry/result/3546169/all" id="ENTRY_TO_ENTRY_CONVERTER" target="_blank"&gt;IATE:3546169&lt;/a&gt; ]</t>
        </is>
      </c>
      <c r="BJ111" s="2" t="inlineStr">
        <is>
          <t>pertvarkymo priemonė</t>
        </is>
      </c>
      <c r="BK111" s="2" t="inlineStr">
        <is>
          <t>3</t>
        </is>
      </c>
      <c r="BL111" s="2" t="inlineStr">
        <is>
          <t/>
        </is>
      </c>
      <c r="BM111" t="inlineStr">
        <is>
          <t>viena iš keturių priemonių, kurią pasitelkusios 
&lt;i&gt;pertvarkymo institucijos&lt;/i&gt; ( &lt;a href="/entry/result/3527925/all" id="ENTRY_TO_ENTRY_CONVERTER" target="_blank"&gt;IATE:3527925&lt;/a&gt; ) galėtų užkirsti kelią bankų sektoriaus krizėms, išsaugoti finansinį stabilumą ir kiek įmanoma sumažinti mokesčių mokėtojams tenkančius nuostolius</t>
        </is>
      </c>
      <c r="BN111" s="2" t="inlineStr">
        <is>
          <t>banku noregulējuma instruments|
noregulējuma instruments</t>
        </is>
      </c>
      <c r="BO111" s="2" t="inlineStr">
        <is>
          <t>3|
3</t>
        </is>
      </c>
      <c r="BP111" s="2" t="inlineStr">
        <is>
          <t xml:space="preserve">|
</t>
        </is>
      </c>
      <c r="BQ111" t="inlineStr">
        <is>
          <t>jebkurš no četriem instrumentiem, kas paredzēts, lai savlaicīgi risinātu ar banku krīzēm saistītās problēmas, aizsargājot finanšu stabilitāti un pēc iespējas samazinot zaudējumus, kas nodokļu maksātājiem varētu rasties kredītiestāžu maksātnespējas gadījumos</t>
        </is>
      </c>
      <c r="BR111" s="2" t="inlineStr">
        <is>
          <t>għodda ta' riżoluzzjoni bankarja|
għodda ta' riżoluzzjoni</t>
        </is>
      </c>
      <c r="BS111" s="2" t="inlineStr">
        <is>
          <t>2|
3</t>
        </is>
      </c>
      <c r="BT111" s="2" t="inlineStr">
        <is>
          <t xml:space="preserve">|
</t>
        </is>
      </c>
      <c r="BU111" t="inlineStr">
        <is>
          <t/>
        </is>
      </c>
      <c r="BV111" s="2" t="inlineStr">
        <is>
          <t>instrument voor de afwikkeling van banken|
afwikkelingsinstrument</t>
        </is>
      </c>
      <c r="BW111" s="2" t="inlineStr">
        <is>
          <t>3|
3</t>
        </is>
      </c>
      <c r="BX111" s="2" t="inlineStr">
        <is>
          <t xml:space="preserve">|
</t>
        </is>
      </c>
      <c r="BY111" t="inlineStr">
        <is>
          <t>instrument waarover afwikkelingsautoriteiten [ &lt;a href="/entry/result/3527925/all" id="ENTRY_TO_ENTRY_CONVERTER" target="_blank"&gt;IATE:3527925&lt;/a&gt; ] beschikken om met situaties om te gaan waarbij er sprake is van zowel systeemcrises als het falen van individuele instellingen</t>
        </is>
      </c>
      <c r="BZ111" s="2" t="inlineStr">
        <is>
          <t>instrument restrukturyzacji i uporządkowanej likwidacji banku|
instrument restrukturyzacji i uporządkowanej likwidacji</t>
        </is>
      </c>
      <c r="CA111" s="2" t="inlineStr">
        <is>
          <t>3|
3</t>
        </is>
      </c>
      <c r="CB111" s="2" t="inlineStr">
        <is>
          <t xml:space="preserve">|
</t>
        </is>
      </c>
      <c r="CC111" t="inlineStr">
        <is>
          <t>jeden z czterech instrumentów przewidzianych w ramach proponowanej dyrektywy dotyczącej działań naprawczych oraz restrukturyzacji i uporządkowanej likwidacji instytucji kredytowych i firm inwestycyjnych; instrumenty te byłyby wykorzystywane przez 
&lt;i&gt;organy ds. restrukturyzacji i uporządkowanej likwidacji&lt;/i&gt; [&lt;a href="/entry/result/3527925/all" id="ENTRY_TO_ENTRY_CONVERTER" target="_blank"&gt;IATE:3527925&lt;/a&gt; ] do przeciwdziałania sytuacjom kryzysowym w sektorze bankowym, aby zapewnić stabilność finansową i ograniczyć do minimum ewentualne obciążenia dla podatników</t>
        </is>
      </c>
      <c r="CD111" s="2" t="inlineStr">
        <is>
          <t>instrumento de resolução|
instrumento de resolução bancária</t>
        </is>
      </c>
      <c r="CE111" s="2" t="inlineStr">
        <is>
          <t>3|
3</t>
        </is>
      </c>
      <c r="CF111" s="2" t="inlineStr">
        <is>
          <t xml:space="preserve">|
</t>
        </is>
      </c>
      <c r="CG111" t="inlineStr">
        <is>
          <t>Um dos quatro instrumentos previstos no enquadramento da UE para a recuperação e resolução de instituições de crédito e empresas de investimento à disposição das 
&lt;i&gt;&lt;b&gt;autoridades de resolução&lt;/b&gt;&lt;/i&gt; [ &lt;a href="/entry/result/3527925/all" id="ENTRY_TO_ENTRY_CONVERTER" target="_blank"&gt;IATE:3527925&lt;/a&gt; ] para prevenir crises bancárias, preservar a estabilidade financeira e reduzir os riscos para os contribuintes.
&lt;br&gt;Nos termos da Diretiva 2014/59/UE os quatro instrumentos de resolução são:
&lt;br&gt;- a alienação da atividade [ &lt;a href="/entry/result/3549682/all" id="ENTRY_TO_ENTRY_CONVERTER" target="_blank"&gt;IATE:3549682&lt;/a&gt; ];
&lt;br&gt;- a criação de uma instituição de transição [ &lt;a href="/entry/result/3547787/all" id="ENTRY_TO_ENTRY_CONVERTER" target="_blank"&gt;IATE:3547787&lt;/a&gt;];
&lt;br&gt;- a segregação de ativos [ &lt;a href="/entry/result/3547771/all" id="ENTRY_TO_ENTRY_CONVERTER" target="_blank"&gt;IATE:3547771&lt;/a&gt; ];
&lt;br&gt;- a recapitalização interna [ &lt;a href="/entry/result/3546169/all" id="ENTRY_TO_ENTRY_CONVERTER" target="_blank"&gt;IATE:3546169&lt;/a&gt; ].
&lt;br&gt;Cf. 
&lt;i&gt;&lt;b&gt;resolução bancária&lt;/b&gt;&lt;/i&gt; [ &lt;a href="/entry/result/3510811/all" id="ENTRY_TO_ENTRY_CONVERTER" target="_blank"&gt;IATE:3510811&lt;/a&gt; ]</t>
        </is>
      </c>
      <c r="CH111" s="2" t="inlineStr">
        <is>
          <t>instrument de rezoluție|
instrument de rezoluție bancară</t>
        </is>
      </c>
      <c r="CI111" s="2" t="inlineStr">
        <is>
          <t>3|
3</t>
        </is>
      </c>
      <c r="CJ111" s="2" t="inlineStr">
        <is>
          <t xml:space="preserve">|
</t>
        </is>
      </c>
      <c r="CK111" t="inlineStr">
        <is>
          <t>unul dintre cele patru instrumente menționate în cadrul propus al UE pentru redresarea și rezoluția instituțiilor de credit și a întreprinderilor de investiții, care ar putea fi utilizat de autoritățile de rezoluție [ &lt;a href="/entry/result/3527925/all" id="ENTRY_TO_ENTRY_CONVERTER" target="_blank"&gt;IATE:3527925&lt;/a&gt; ] pentru prevenirea crizelor bancare, protejând astfel stabilitatea financiară și reducând expunerea la riscuri a contribuabililor</t>
        </is>
      </c>
      <c r="CL111" s="2" t="inlineStr">
        <is>
          <t>nástroj riešenia krízových situácií bánk|
nástroj riešenia krízovej situácie</t>
        </is>
      </c>
      <c r="CM111" s="2" t="inlineStr">
        <is>
          <t>2|
3</t>
        </is>
      </c>
      <c r="CN111" s="2" t="inlineStr">
        <is>
          <t xml:space="preserve">|
</t>
        </is>
      </c>
      <c r="CO111" t="inlineStr">
        <is>
          <t>jeden zo štyroch nástrojov, pomocou ktorého môžu orgány pre riešenie krízových situácií účinne riešiť situáciu nezdravých alebo zlyhávajúcich úverových inštitúcii a investičných spoločností, aby sa zabránilo platobnej neschopnosti, alebo v prípade, keď platobná neschopnosť nastane, aby sa minimalizovali nepriaznivé následky pomocou zachovania systémovo dôležitých funkcií príslušnej inštitúcie</t>
        </is>
      </c>
      <c r="CP111" s="2" t="inlineStr">
        <is>
          <t>instrument za reševanje|
instrument za reševanje bank</t>
        </is>
      </c>
      <c r="CQ111" s="2" t="inlineStr">
        <is>
          <t>3|
3</t>
        </is>
      </c>
      <c r="CR111" s="2" t="inlineStr">
        <is>
          <t xml:space="preserve">|
</t>
        </is>
      </c>
      <c r="CS111" t="inlineStr">
        <is>
          <t>kateri koli od štirih instrumentov, ki jih ob izpolnitvi določenih pogojev uporabijo 
&lt;b&gt;organi za reševanje&lt;/b&gt; [ &lt;a href="/entry/result/3527925/all" id="ENTRY_TO_ENTRY_CONVERTER" target="_blank"&gt;IATE:3527925&lt;/a&gt; ] in so namenjeni predhodni obravnavi bančnih kriz, zaščiti finančne stabilnosti in zmanjšanju izpostavljenosti davkoplačevalcev izgubam zaradi insolventnosti</t>
        </is>
      </c>
      <c r="CT111" s="2" t="inlineStr">
        <is>
          <t>resolutionsverktyg</t>
        </is>
      </c>
      <c r="CU111" s="2" t="inlineStr">
        <is>
          <t>3</t>
        </is>
      </c>
      <c r="CV111" s="2" t="inlineStr">
        <is>
          <t/>
        </is>
      </c>
      <c r="CW111" t="inlineStr">
        <is>
          <t/>
        </is>
      </c>
    </row>
    <row r="112">
      <c r="A112" s="1" t="str">
        <f>HYPERLINK("https://iate.europa.eu/entry/result/3537886/all", "3537886")</f>
        <v>3537886</v>
      </c>
      <c r="B112" t="inlineStr">
        <is>
          <t>FINANCE</t>
        </is>
      </c>
      <c r="C112" t="inlineStr">
        <is>
          <t>FINANCE|financial institutions and credit</t>
        </is>
      </c>
      <c r="D112" t="inlineStr">
        <is>
          <t>yes</t>
        </is>
      </c>
      <c r="E112" t="inlineStr">
        <is>
          <t/>
        </is>
      </c>
      <c r="F112" s="2" t="inlineStr">
        <is>
          <t>комбинирано изискване за буфер</t>
        </is>
      </c>
      <c r="G112" s="2" t="inlineStr">
        <is>
          <t>3</t>
        </is>
      </c>
      <c r="H112" s="2" t="inlineStr">
        <is>
          <t/>
        </is>
      </c>
      <c r="I112" t="inlineStr">
        <is>
          <t>общият размер на базовия собствен капитал от първи ред, който е необходим за покриване на изискването за предпазния капиталов буфер, допълнен със следното, както е приложимо: а) специфичен за институцията антицикличен капиталов буфер; б) буфер за Г-СЗИ; в) буфер за Д-СЗИ; г) буфер за системен риск</t>
        </is>
      </c>
      <c r="J112" s="2" t="inlineStr">
        <is>
          <t>požadavek kombinovaných kapitálových rezerv</t>
        </is>
      </c>
      <c r="K112" s="2" t="inlineStr">
        <is>
          <t>3</t>
        </is>
      </c>
      <c r="L112" s="2" t="inlineStr">
        <is>
          <t/>
        </is>
      </c>
      <c r="M112" t="inlineStr">
        <is>
          <t>celková výše kmenového kapitálu tier 1 nutná ke splnění požadavku bezpečnostní kapitálové rezervy a případně rozšířená o následující položky: 
&lt;br&gt;a) proticyklickou kapitálovou rezervu stanovenou konkrétně pro danou instituci; 
&lt;br&gt;b) kapitálovou rezervu pro G-SVI; 
&lt;br&gt;c) kapitálovou rezervu pro J-SVI; 
&lt;br&gt;d) kapitálovou rezervu pro krytí systémového rizika</t>
        </is>
      </c>
      <c r="N112" s="2" t="inlineStr">
        <is>
          <t>kombineret bufferkrav</t>
        </is>
      </c>
      <c r="O112" s="2" t="inlineStr">
        <is>
          <t>3</t>
        </is>
      </c>
      <c r="P112" s="2" t="inlineStr">
        <is>
          <t/>
        </is>
      </c>
      <c r="Q112" t="inlineStr">
        <is>
          <t>den samlede egentlige kernekapital, der er nødvendig for at opfylde kravet om en kapitalbevaringsbuffer forhøjet med følgende, alt efter hvad der er gældende: a) en institutspecifik kontracyklisk kapitalbuffer, b) en G-SII-buffer, c) en O-SII-buffer, d) en systemisk buffer</t>
        </is>
      </c>
      <c r="R112" s="2" t="inlineStr">
        <is>
          <t>kombinierte Kapitalpufferanforderung</t>
        </is>
      </c>
      <c r="S112" s="2" t="inlineStr">
        <is>
          <t>3</t>
        </is>
      </c>
      <c r="T112" s="2" t="inlineStr">
        <is>
          <t/>
        </is>
      </c>
      <c r="U112" t="inlineStr">
        <is>
          <t>das
gesamte harte Kernkapital eines Institut, das erforderlich ist, um die
Anforderungen der folgenden Kapitalpuffer einzuhalten: &lt;div&gt;Kapitalerhaltungspuffer &lt;a href="/entry/result/3523244/all" id="ENTRY_TO_ENTRY_CONVERTER" target="_blank"&gt;IATE:3523244&lt;/a&gt; &lt;/div&gt;&lt;div&gt;antizyklischer Kapitalpuffer &lt;a href="/entry/result/3504803/all" id="ENTRY_TO_ENTRY_CONVERTER" target="_blank"&gt;IATE:3504803&lt;/a&gt; &lt;/div&gt;&lt;div&gt;Kapitalpuffer für systemische Risiken, &lt;/div&gt;&lt;div&gt;Kapitalpuffer
für global systemrelevante Institute und &lt;/div&gt;&lt;div&gt;Kapitalpuffer für anderweitig
systemrelevante Institute&lt;/div&gt;</t>
        </is>
      </c>
      <c r="V112" s="2" t="inlineStr">
        <is>
          <t>συνδυασμένη απαίτηση αποθέματος ασφαλείας</t>
        </is>
      </c>
      <c r="W112" s="2" t="inlineStr">
        <is>
          <t>3</t>
        </is>
      </c>
      <c r="X112" s="2" t="inlineStr">
        <is>
          <t/>
        </is>
      </c>
      <c r="Y112" t="inlineStr">
        <is>
          <t>το συνολικό Κεφάλαιο Κοινών Μετοχών της Κατηγορίας 1 που απαιτείται για να ικανοποιηθεί η απαίτηση του Αποθέματος Ασφαλείας Διατήρησης Κεφαλαίου, αυξημένου κατά το Αντικυκλικό Κεφαλαιακό Απόθεμα Ασφαλείας ειδικά για το κάθε ίδρυμα (αν είναι περισσότερο από 0% του σταθμισμένου ως προς τον κίνδυνο ενεργητικού)</t>
        </is>
      </c>
      <c r="Z112" s="2" t="inlineStr">
        <is>
          <t>combined buffer requirement|
combined capital buffer requirement|
CBR</t>
        </is>
      </c>
      <c r="AA112" s="2" t="inlineStr">
        <is>
          <t>3|
1|
1</t>
        </is>
      </c>
      <c r="AB112" s="2" t="inlineStr">
        <is>
          <t xml:space="preserve">|
|
</t>
        </is>
      </c>
      <c r="AC112" t="inlineStr">
        <is>
          <t>total Common Equity Tier 1 capital required to meet the requirement for the capital conservation buffer extended by the following, as applicable: 
&lt;br&gt;(a) an institution-specific countercyclical capital buffer; 
&lt;br&gt;(b) a G-SII buffer; 
&lt;br&gt;(c) an O-SII buffer; 
&lt;br&gt;(d) a systemic risk buffer;</t>
        </is>
      </c>
      <c r="AD112" s="2" t="inlineStr">
        <is>
          <t>requisitos combinados de colchón|
requerimiento combinado de colchones</t>
        </is>
      </c>
      <c r="AE112" s="2" t="inlineStr">
        <is>
          <t>3|
3</t>
        </is>
      </c>
      <c r="AF112" s="2" t="inlineStr">
        <is>
          <t xml:space="preserve">preferred|
</t>
        </is>
      </c>
      <c r="AG112" t="inlineStr">
        <is>
          <t>Total de &lt;a href="https://iate.europa.eu/entry/result/3537887/es" target="_blank"&gt;capital de nivel 1 ordinario&lt;/a&gt; exigido para cumplir con la obligación de disponer de un &lt;a href="https://iate.europa.eu/entry/result/3523244/es" target="_blank"&gt;colchón de conservación de capital&lt;/a&gt;, al que se suma, según corresponda, lo siguiente:&lt;div&gt;&lt;div&gt;a) en el caso de las entidades de crédito y las empresas de inversión, el &lt;a href="https://iate.europa.eu/entry/result/3504803/es" target="_blank"&gt;colchón de capital anticíclico&lt;/a&gt; específico de cada entidad,&lt;/div&gt;&lt;div&gt;b) en el caso de las entidades de importancia sistémica a escala mundial (EISM), el &lt;a href="https://iate.europa.eu/entry/result/3574048/es" target="_blank"&gt;colchón para EISM&lt;/a&gt;,&lt;/div&gt;&lt;div&gt;c) para otros tipos de entidades de importancia sistémica (OEIS), el &lt;a href="https://iate.europa.eu/entry/result/3576019/es" target="_blank"&gt;colchón para OEIS&lt;/a&gt;, y&lt;/div&gt;&lt;div&gt;d) el &lt;a href="https://iate.europa.eu/entry/result/3576022/es" target="_blank"&gt;colchón contra riesgos sistémicos&lt;/a&gt;.&lt;/div&gt;&lt;/div&gt;</t>
        </is>
      </c>
      <c r="AH112" s="2" t="inlineStr">
        <is>
          <t>kombineeritud puhvri nõue</t>
        </is>
      </c>
      <c r="AI112" s="2" t="inlineStr">
        <is>
          <t>3</t>
        </is>
      </c>
      <c r="AJ112" s="2" t="inlineStr">
        <is>
          <t/>
        </is>
      </c>
      <c r="AK112" t="inlineStr">
        <is>
          <t>kõik &lt;i&gt;esimese taseme põhiomavahendid&lt;/i&gt; &lt;a href="/entry/result/3537887/all" id="ENTRY_TO_ENTRY_CONVERTER" target="_blank"&gt;IATE:3537887&lt;/a&gt;, mida nõutakse, et täita &lt;i&gt;kapitali säilitamise puhvri&lt;/i&gt; &lt;a href="/entry/result/3523244/all" id="ENTRY_TO_ENTRY_CONVERTER" target="_blank"&gt;IATE:3523244&lt;/a&gt; nõue, millele lisanduvad järgmised, nagu kohaldatav:&lt;div&gt;a) finantsinstitutsioonipõhine &lt;i&gt;vastutsükliline kapitalipuhver&lt;/i&gt; &lt;a href="/entry/result/3504803/all" id="ENTRY_TO_ENTRY_CONVERTER" target="_blank"&gt;IATE:3504803&lt;/a&gt; ;&lt;/div&gt;&lt;div&gt;b) globaalse süsteemselt olulise ettevõtja puhver &lt;a href="/entry/result/3574048/all" id="ENTRY_TO_ENTRY_CONVERTER" target="_blank"&gt;IATE:3574048&lt;/a&gt; ;&lt;/div&gt;&lt;div&gt;c) &lt;i&gt;muu süsteemselt olulise ettevõtja puhver&lt;/i&gt; &lt;a href="/entry/result/3576019/all" id="ENTRY_TO_ENTRY_CONVERTER" target="_blank"&gt;IATE:3576019&lt;/a&gt;; &lt;/div&gt;&lt;div&gt;d) &lt;i&gt;süsteemse riski puhver &lt;/i&gt;&lt;a href="/entry/result/3576022/all" id="ENTRY_TO_ENTRY_CONVERTER" target="_blank"&gt;IATE:3576022&lt;/a&gt; &lt;/div&gt;</t>
        </is>
      </c>
      <c r="AL112" s="2" t="inlineStr">
        <is>
          <t>yhteenlaskettu puskurivaatimus</t>
        </is>
      </c>
      <c r="AM112" s="2" t="inlineStr">
        <is>
          <t>3</t>
        </is>
      </c>
      <c r="AN112" s="2" t="inlineStr">
        <is>
          <t/>
        </is>
      </c>
      <c r="AO112" t="inlineStr">
        <is>
          <t>kaikki ydinpääoma (CET1), joka vaaditaan yleistä pääomapuskuria koskevan vaatimuksen täyttämiseksi, täydennettynä tapauksesta riippuen seuraavilla: a) laitoskohtainen vastasyklinen pääomapuskuri; b) G-SII-puskuri; c) O-SII-puskuri; d järjestelmäriskipuskuri</t>
        </is>
      </c>
      <c r="AP112" s="2" t="inlineStr">
        <is>
          <t>exigence globale de coussin de fonds propres</t>
        </is>
      </c>
      <c r="AQ112" s="2" t="inlineStr">
        <is>
          <t>3</t>
        </is>
      </c>
      <c r="AR112" s="2" t="inlineStr">
        <is>
          <t/>
        </is>
      </c>
      <c r="AS112" t="inlineStr">
        <is>
          <t>montant total des fonds propres de base de catégorie 1 nécessaire pour satisfaire à l'exigence de coussin de conservation des fonds propres, augmenté, le cas échéant: 
&lt;br&gt;a) du coussin de fonds propres contracyclique spécifique à l'établissement; 
&lt;br&gt;b) du coussin pour les EIS; 
&lt;br&gt;c) du coussin pour les autres EIS; 
&lt;br&gt;du coussin pour le risque systémique</t>
        </is>
      </c>
      <c r="AT112" s="2" t="inlineStr">
        <is>
          <t>ceanglas maoláin chomhcheangailte</t>
        </is>
      </c>
      <c r="AU112" s="2" t="inlineStr">
        <is>
          <t>3</t>
        </is>
      </c>
      <c r="AV112" s="2" t="inlineStr">
        <is>
          <t/>
        </is>
      </c>
      <c r="AW112" t="inlineStr">
        <is>
          <t/>
        </is>
      </c>
      <c r="AX112" s="2" t="inlineStr">
        <is>
          <t>zahtjev za kombinirani zaštitni sloj</t>
        </is>
      </c>
      <c r="AY112" s="2" t="inlineStr">
        <is>
          <t>3</t>
        </is>
      </c>
      <c r="AZ112" s="2" t="inlineStr">
        <is>
          <t/>
        </is>
      </c>
      <c r="BA112" t="inlineStr">
        <is>
          <t>redovni osnovni kapital koji je potreban za ispunjavanje zahtjeva za zaštitni sloj za očuvanje kapitala, uvećan za zaštitne slojeve ovisno o tome što je primjenjivo: 
&lt;br&gt;(a) protuciklički zaštitni sloj kapitala specifičan za instituciju; 
&lt;br&gt;(b) zaštitni sloj za GSV instituciju; 
&lt;br&gt;(c) zaštitni sloj za OSV instituciju; 
&lt;br&gt;(d) zaštitni sloj za sistemski rizik;</t>
        </is>
      </c>
      <c r="BB112" s="2" t="inlineStr">
        <is>
          <t>kombinált pufferkövetelmény</t>
        </is>
      </c>
      <c r="BC112" s="2" t="inlineStr">
        <is>
          <t>4</t>
        </is>
      </c>
      <c r="BD112" s="2" t="inlineStr">
        <is>
          <t/>
        </is>
      </c>
      <c r="BE112" t="inlineStr">
        <is>
          <t>a tőkefenntartási pufferre vonatkozó követelmény teljesítéséhez szükséges összes elsődleges alapvető tőke, kibővítve az alábbiakkal, az adott esettől függően: 
&lt;br&gt;a) egy intézményspecifikus anticiklikus tőkepuffer; 
&lt;br&gt;b) egy globálisan rendszerszinten jelentős intézményekre vonatkozó tőkepuffer; 
&lt;br&gt;c) egy egyéb rendszerszinten jelentős intézményekre vonatkozó tőkepuffer; 
&lt;br&gt;d) egy rendszerkockázati tőkepuffer</t>
        </is>
      </c>
      <c r="BF112" s="2" t="inlineStr">
        <is>
          <t>requisito combinato di riserva di capitale</t>
        </is>
      </c>
      <c r="BG112" s="2" t="inlineStr">
        <is>
          <t>3</t>
        </is>
      </c>
      <c r="BH112" s="2" t="inlineStr">
        <is>
          <t/>
        </is>
      </c>
      <c r="BI112" t="inlineStr">
        <is>
          <t>importo totale del capitale primario di classe 1 necessario per soddisfare il requisito relativo alla riserva di conservazione del capitale, aumentato della riserva di capitale anticiclica specifica dell'ente, della riserva per i G-SII, della riserva per gli O-SII o della riserva di capitale a fronte del rischio sistemico, ove applicabili</t>
        </is>
      </c>
      <c r="BJ112" s="2" t="inlineStr">
        <is>
          <t>jungtinio rezervo reikalavimas</t>
        </is>
      </c>
      <c r="BK112" s="2" t="inlineStr">
        <is>
          <t>3</t>
        </is>
      </c>
      <c r="BL112" s="2" t="inlineStr">
        <is>
          <t/>
        </is>
      </c>
      <c r="BM112" t="inlineStr">
        <is>
          <t>viso bendro 1 lygio nuosavo kapitalo, kuris reikalingas kapitalo apsaugos rezervo reikalavimui patenkinti, dydis</t>
        </is>
      </c>
      <c r="BN112" s="2" t="inlineStr">
        <is>
          <t>apvienoto rezervju prasība</t>
        </is>
      </c>
      <c r="BO112" s="2" t="inlineStr">
        <is>
          <t>3</t>
        </is>
      </c>
      <c r="BP112" s="2" t="inlineStr">
        <is>
          <t/>
        </is>
      </c>
      <c r="BQ112" t="inlineStr">
        <is>
          <t>kopējais pirmā līmeņa pamata kapitāls, kas vajadzīgs, lai izpildītu kapitāla saglabāšanas rezervju prasību, kura attiecīgi ir papildināta ar:&lt;div&gt;a) iestādes specifiskajām pretcikliskajām kapitāla rezervēm;&lt;/div&gt;&lt;div&gt;b) G-SII rezervi;&lt;/div&gt;&lt;div&gt;c) O-SII rezervi;&lt;br&gt;&lt;/div&gt;&lt;div&gt;d) sistēmiskā riska rezervi&lt;br&gt;&lt;/div&gt;</t>
        </is>
      </c>
      <c r="BR112" s="2" t="inlineStr">
        <is>
          <t>rekwiżit ta’ bafer kombinat|
rekwiżit ta' riżerva kombinata</t>
        </is>
      </c>
      <c r="BS112" s="2" t="inlineStr">
        <is>
          <t>3|
3</t>
        </is>
      </c>
      <c r="BT112" s="2" t="inlineStr">
        <is>
          <t xml:space="preserve">|
</t>
        </is>
      </c>
      <c r="BU112" t="inlineStr">
        <is>
          <t>il-kapital totali tal-Grad 1 ta’ Ekwità Komuni meħtieġ biex jissodisfa r-rekwiżit għar-riżerva ta' konservazzjoni ta' kapital estiż b'dawn li ġejjin, skont il-każ:&lt;br&gt;(a)riżerva ta' kapital kontroċiklika speċifika għall-istituzzjoni;&lt;br&gt;(b)'riżerva ta' G-SII;&lt;br&gt;(c)riżerva ta' O-SII;&lt;br&gt;(d)riżerva għal riskju sistemiku;</t>
        </is>
      </c>
      <c r="BV112" s="2" t="inlineStr">
        <is>
          <t>gecombineerd buffervereiste</t>
        </is>
      </c>
      <c r="BW112" s="2" t="inlineStr">
        <is>
          <t>3</t>
        </is>
      </c>
      <c r="BX112" s="2" t="inlineStr">
        <is>
          <t/>
        </is>
      </c>
      <c r="BY112" t="inlineStr">
        <is>
          <t>totaal tier 1-kernkapitaal dat nodig is om te voldoen aan het vereiste voor de kapitaalconserveringsbuffer, uitgebreid met het volgende, naar gelang toepasselijk:&lt;div&gt;a) een instellingsspecifieke contracyclische kapitaalbuffer;&lt;/div&gt;&lt;div&gt;b) een MSI-buffer;&lt;/div&gt;&lt;div&gt;c) een ASI-buffer;&lt;/div&gt;&lt;div&gt;d) een systeemrisicobuffer&lt;/div&gt;</t>
        </is>
      </c>
      <c r="BZ112" s="2" t="inlineStr">
        <is>
          <t>wymóg połączonego bufora|
łączny wymóg w zakresie buforów</t>
        </is>
      </c>
      <c r="CA112" s="2" t="inlineStr">
        <is>
          <t>3|
3</t>
        </is>
      </c>
      <c r="CB112" s="2" t="inlineStr">
        <is>
          <t xml:space="preserve">preferred|
</t>
        </is>
      </c>
      <c r="CC112" t="inlineStr">
        <is>
          <t>łączny kapitał podstawowy Tier I, który jest wymagany do pokrycia wymaganego bufora zabezpieczającego oraz specyficznego dla instytucji bufora antycyklicznego, jeżeli jego poziom jest wyższy niż 0 % aktywów ważonych ryzykiem</t>
        </is>
      </c>
      <c r="CD112" s="2" t="inlineStr">
        <is>
          <t>requisito combinado de reservas de fundos próprios</t>
        </is>
      </c>
      <c r="CE112" s="2" t="inlineStr">
        <is>
          <t>3</t>
        </is>
      </c>
      <c r="CF112" s="2" t="inlineStr">
        <is>
          <t/>
        </is>
      </c>
      <c r="CG112" t="inlineStr">
        <is>
          <t>Total dos fundos próprios principais de nível 1 necessário para cumprir o requisito de reserva de conservação de fundos próprios, aumentado, conforme o caso:&lt;br&gt;a) 
Pela reserva contracíclica de fundos próprios específica da instituição;&lt;br&gt;b) 
Pela reserva de G-SII;&lt;br&gt;c) 
Pela reserva de O-SII;&lt;br&gt;d) 
Pela reserva para risco sistémico.</t>
        </is>
      </c>
      <c r="CH112" s="2" t="inlineStr">
        <is>
          <t>cerință a amortizorului combinat</t>
        </is>
      </c>
      <c r="CI112" s="2" t="inlineStr">
        <is>
          <t>3</t>
        </is>
      </c>
      <c r="CJ112" s="2" t="inlineStr">
        <is>
          <t/>
        </is>
      </c>
      <c r="CK112" t="inlineStr">
        <is>
          <t>total al fondurilor proprii de nivel 1 de bază necesare pentru a îndeplini cerința amortizorului de conservare a capitalului, căreia i se adaugă cerințele aferente următoarelor amortizoare, după caz: 
&lt;br&gt;a) amortizorul anticiclic de capital specific instituției de credit; 
&lt;br&gt;b) amortizorul G-SII; 
&lt;br&gt;c) amortizorul O-SII; 
&lt;br&gt;d) amortizorul de capital pentru riscul sistemic</t>
        </is>
      </c>
      <c r="CL112" s="2" t="inlineStr">
        <is>
          <t>požiadavka na kombinovaný vankúš</t>
        </is>
      </c>
      <c r="CM112" s="2" t="inlineStr">
        <is>
          <t>3</t>
        </is>
      </c>
      <c r="CN112" s="2" t="inlineStr">
        <is>
          <t/>
        </is>
      </c>
      <c r="CO112" t="inlineStr">
        <is>
          <t>celkový vlastný kapitál Tier 1 požadovaný na splnenie požiadavky na vankúš na zachovanie kapitálu rozšírený, podľa potreby, o: 
&lt;br&gt;a) proticyklický kapitálový vankúš špecifický pre inštitúciu; 
&lt;br&gt;b) vankúš pre G-SII; 
&lt;br&gt;c) vankúš pre O-SII, 
&lt;br&gt;d) vankúš na krytie systémového rizika</t>
        </is>
      </c>
      <c r="CP112" s="2" t="inlineStr">
        <is>
          <t>zahteva po skupnem blažilniku</t>
        </is>
      </c>
      <c r="CQ112" s="2" t="inlineStr">
        <is>
          <t>3</t>
        </is>
      </c>
      <c r="CR112" s="2" t="inlineStr">
        <is>
          <t/>
        </is>
      </c>
      <c r="CS112" t="inlineStr">
        <is>
          <t>celoten kapital, ki ga mora banka zagotavljati za izpolnjevanje zahtev v zvezi z: 
&lt;br&gt;- varovalnim kapitalskim blažilnikom, 
&lt;br&gt;- posamezni banki lastnim proticikličnim kapitalskim blažilnikom, 
&lt;br&gt;- blažilnikom za GSPB, 
&lt;br&gt;- blažilnikom za DSPB, 
&lt;br&gt;- blažilnikom sistemskih tveganj</t>
        </is>
      </c>
      <c r="CT112" s="2" t="inlineStr">
        <is>
          <t>kombinerat buffertkrav</t>
        </is>
      </c>
      <c r="CU112" s="2" t="inlineStr">
        <is>
          <t>3</t>
        </is>
      </c>
      <c r="CV112" s="2" t="inlineStr">
        <is>
          <t/>
        </is>
      </c>
      <c r="CW112" t="inlineStr">
        <is>
          <t>det totala kärnprimärkapital som krävs för att uppfylla kravet om en kapitalkonserveringsbuffert utökat, i tillämpliga fall, med följande:&lt;div&gt;&lt;br&gt;&lt;div&gt;&lt;div&gt;kontracykliskt buffertvärde: det värde som instituten måste tillämpa för att beräkna sin institutspecifika kontracykliska kapitalbuffert och som fastställs i enlighet med artikel 136 eller artikel 137 eller av en behörig myndighet i ett tredjeland, beroende på situationen,&lt;/div&gt;&lt;div&gt;nationellt auktoriserat institut: ett institut som har auktoriserats i medlemsstaten och för vilket en särskilt utsedd myndighet är ansvarig för att fastställa det kontracykliska buffertvärdet,&lt;/div&gt;&lt;div&gt;buffertriktvärde: ett referensbuffertvärde beräknat i enlighet med de principer som anges i artikel 135.1&lt;br&gt;&lt;/div&gt;&lt;/div&gt;&lt;/div&gt;</t>
        </is>
      </c>
    </row>
    <row r="113">
      <c r="A113" s="1" t="str">
        <f>HYPERLINK("https://iate.europa.eu/entry/result/3528142/all", "3528142")</f>
        <v>3528142</v>
      </c>
      <c r="B113" t="inlineStr">
        <is>
          <t>FINANCE</t>
        </is>
      </c>
      <c r="C113" t="inlineStr">
        <is>
          <t>FINANCE|financial institutions and credit</t>
        </is>
      </c>
      <c r="D113" t="inlineStr">
        <is>
          <t>yes</t>
        </is>
      </c>
      <c r="E113" t="inlineStr">
        <is>
          <t/>
        </is>
      </c>
      <c r="F113" s="2" t="inlineStr">
        <is>
          <t>колегия за преструктуриране</t>
        </is>
      </c>
      <c r="G113" s="2" t="inlineStr">
        <is>
          <t>3</t>
        </is>
      </c>
      <c r="H113" s="2" t="inlineStr">
        <is>
          <t/>
        </is>
      </c>
      <c r="I113" t="inlineStr">
        <is>
          <t>колегия, създадена с цел да осигури рамката, в която органът за преструктуриране на ниво група, другите органи за преструктуриране и, когато е приложимо, съответните компетентни органи и консолидиращи надзорници изпълняват съответни задачи, вкл. обмен на информация, разработване на планове за преструктуриране на групи, оценка на възможността за преструктуриране на групи</t>
        </is>
      </c>
      <c r="J113" s="2" t="inlineStr">
        <is>
          <t>kolegium k řešení krize</t>
        </is>
      </c>
      <c r="K113" s="2" t="inlineStr">
        <is>
          <t>3</t>
        </is>
      </c>
      <c r="L113" s="2" t="inlineStr">
        <is>
          <t/>
        </is>
      </c>
      <c r="M113" t="inlineStr">
        <is>
          <t>kolegium zřízené orgány příslušnými k řešení krize na úrovni skupiny ( &lt;a href="/entry/result/3528143/all" id="ENTRY_TO_ENTRY_CONVERTER" target="_blank"&gt;IATE:3528143&lt;/a&gt; ) a určené k výkonu stanovených úkolů a případně k zajištění spolupráce a koordinace s orgány příslušnými k řešení krize ( &lt;a href="/entry/result/3527925/all" id="ENTRY_TO_ENTRY_CONVERTER" target="_blank"&gt;IATE:3527925&lt;/a&gt; ) ve třetích zemích</t>
        </is>
      </c>
      <c r="N113" s="2" t="inlineStr">
        <is>
          <t>afviklingskollegium</t>
        </is>
      </c>
      <c r="O113" s="2" t="inlineStr">
        <is>
          <t>3</t>
        </is>
      </c>
      <c r="P113" s="2" t="inlineStr">
        <is>
          <t/>
        </is>
      </c>
      <c r="Q113" t="inlineStr">
        <is>
          <t>kollegium bestående af kompetente afviklingsmyndigheder, tilsynsmyndigheder, ministerier mm., som fastsætter rammer for afvikling af koncerner</t>
        </is>
      </c>
      <c r="R113" s="2" t="inlineStr">
        <is>
          <t>Abwicklungskollegium</t>
        </is>
      </c>
      <c r="S113" s="2" t="inlineStr">
        <is>
          <t>3</t>
        </is>
      </c>
      <c r="T113" s="2" t="inlineStr">
        <is>
          <t/>
        </is>
      </c>
      <c r="U113" t="inlineStr">
        <is>
          <t>von den für die Gruppenabwicklung zuständigen Behörden &lt;a href="/entry/result/3528143/all" id="ENTRY_TO_ENTRY_CONVERTER" target="_blank"&gt;IATE:3528143&lt;/a&gt; im Kontext der Bankenabwicklung eingerichtetes Kollegium, das aus der für die Gruppenabwicklung zuständigen Behörde, den Abwicklungsbehörden &lt;a href="/entry/result/3527925/all" id="ENTRY_TO_ENTRY_CONVERTER" target="_blank"&gt;IATE:3527925&lt;/a&gt; der einzelnen Mitgliedstaaten, in denen ein der Beaufsichtigung auf konsolidierter Basis unterliegendes Mitglied der Gruppe niedergelassen ist, und der EBA besteht</t>
        </is>
      </c>
      <c r="V113" s="2" t="inlineStr">
        <is>
          <t>σώμα εξυγίανσης</t>
        </is>
      </c>
      <c r="W113" s="2" t="inlineStr">
        <is>
          <t>3</t>
        </is>
      </c>
      <c r="X113" s="2" t="inlineStr">
        <is>
          <t/>
        </is>
      </c>
      <c r="Y113" t="inlineStr">
        <is>
          <t/>
        </is>
      </c>
      <c r="Z113" s="2" t="inlineStr">
        <is>
          <t>resolution college</t>
        </is>
      </c>
      <c r="AA113" s="2" t="inlineStr">
        <is>
          <t>3</t>
        </is>
      </c>
      <c r="AB113" s="2" t="inlineStr">
        <is>
          <t/>
        </is>
      </c>
      <c r="AC113" t="inlineStr">
        <is>
          <t>group charged with developing EU-wide plans for resolving banking and investment firm groups operating in two or more member states, comprised of the group-level resolution authority
&lt;sup&gt;1&lt;/sup&gt;, the resolution authorities
&lt;sup&gt;2&lt;/sup&gt; in each member state in which a group member subject to consolidated supervision is established, and the EBA
&lt;p&gt;&lt;sup&gt;1&lt;/sup&gt; group-level resolution authority [ &lt;a href="/entry/result/3528143/all" id="ENTRY_TO_ENTRY_CONVERTER" target="_blank"&gt;IATE:3528143&lt;/a&gt; ]&lt;br&gt;&lt;sup&gt;2&lt;/sup&gt; resolution authority [ &lt;a href="/entry/result/3527925/all" id="ENTRY_TO_ENTRY_CONVERTER" target="_blank"&gt;IATE:3527925&lt;/a&gt; ]&lt;/p&gt;</t>
        </is>
      </c>
      <c r="AD113" s="2" t="inlineStr">
        <is>
          <t>colegio de autoridades de resolución</t>
        </is>
      </c>
      <c r="AE113" s="2" t="inlineStr">
        <is>
          <t>3</t>
        </is>
      </c>
      <c r="AF113" s="2" t="inlineStr">
        <is>
          <t/>
        </is>
      </c>
      <c r="AG113" t="inlineStr">
        <is>
          <t>Foro de intercambio de información y de coordinación para las medidas de resolución en caso de crisis bancaria, integrados en torno al núcleo de los colegios de autoridades de supervisión &lt;a href="/entry/result/2251146/all" id="ENTRY_TO_ENTRY_CONVERTER" target="_blank"&gt;IATE:2251146&lt;/a&gt; existentes mediante la inclusión de las autoridades de resolución a nivel de grupo &lt;a href="/entry/result/3528143/all" id="ENTRY_TO_ENTRY_CONVERTER" target="_blank"&gt;IATE:3528143&lt;/a&gt; y las autoridades de resolución &lt;a href="/entry/result/3527925/all" id="ENTRY_TO_ENTRY_CONVERTER" target="_blank"&gt;IATE:3527925&lt;/a&gt; de las filiales de las entidades de grupo, con la participación, cuando proceda, de los Ministerios de Hacienda y, en su caso, de la Autoridad Bancaria Europea.
&lt;br&gt;El objetivo consiste, en lo posible, en elaborar planes de resolución de grupo &lt;a href="/entry/result/3528146/all" id="ENTRY_TO_ENTRY_CONVERTER" target="_blank"&gt;IATE:3528146&lt;/a&gt; .</t>
        </is>
      </c>
      <c r="AH113" s="2" t="inlineStr">
        <is>
          <t>kriisilahenduse kolleegium</t>
        </is>
      </c>
      <c r="AI113" s="2" t="inlineStr">
        <is>
          <t>3</t>
        </is>
      </c>
      <c r="AJ113" s="2" t="inlineStr">
        <is>
          <t/>
        </is>
      </c>
      <c r="AK113" t="inlineStr">
        <is>
          <t>kolleegium, mille eesmärk on koostada teatavate ülesannete jaoks õigusraamistik, sealhulgas konsolideerimisgrupi kriisilahenduse kavade väljatöötamiseks, konsolideerimisgrupi kriisilahenduskõlblikkuse hindamiseks jne</t>
        </is>
      </c>
      <c r="AL113" s="2" t="inlineStr">
        <is>
          <t>kriisinratkaisukollegio</t>
        </is>
      </c>
      <c r="AM113" s="2" t="inlineStr">
        <is>
          <t>3</t>
        </is>
      </c>
      <c r="AN113" s="2" t="inlineStr">
        <is>
          <t/>
        </is>
      </c>
      <c r="AO113" t="inlineStr">
        <is>
          <t>Foorumi, jossa kriisinratkaisuviranomaiset kuulevat toisiaan ja tekevät yhteistyötä ratkaistessaan konserniyhteisöjen kriisejä, jotta voidaan sopia koko konsernin kattavista kriisinratkaisun erityissuunnitelmista.</t>
        </is>
      </c>
      <c r="AP113" s="2" t="inlineStr">
        <is>
          <t>collège d’autorités de résolution</t>
        </is>
      </c>
      <c r="AQ113" s="2" t="inlineStr">
        <is>
          <t>3</t>
        </is>
      </c>
      <c r="AR113" s="2" t="inlineStr">
        <is>
          <t/>
        </is>
      </c>
      <c r="AS113" t="inlineStr">
        <is>
          <t>collège fournissant un cadre aux autorités de résolution leur permettant d'effectuer certaines tâches, comme l'échange d'informations, l'élaboration de plans de résolution de groupe, etc.</t>
        </is>
      </c>
      <c r="AT113" s="2" t="inlineStr">
        <is>
          <t>coláiste réitigh</t>
        </is>
      </c>
      <c r="AU113" s="2" t="inlineStr">
        <is>
          <t>3</t>
        </is>
      </c>
      <c r="AV113" s="2" t="inlineStr">
        <is>
          <t/>
        </is>
      </c>
      <c r="AW113" t="inlineStr">
        <is>
          <t/>
        </is>
      </c>
      <c r="AX113" s="2" t="inlineStr">
        <is>
          <t>sanacijski kolegij</t>
        </is>
      </c>
      <c r="AY113" s="2" t="inlineStr">
        <is>
          <t>3</t>
        </is>
      </c>
      <c r="AZ113" s="2" t="inlineStr">
        <is>
          <t/>
        </is>
      </c>
      <c r="BA113" t="inlineStr">
        <is>
          <t>kolegij koji za zadatak ima izradi planova za grupe banaka i investicijskih društava koje posluju u dvije ili više država članica te koje se sastoji od sanacijskog tijela za grupu, sanacijskih tijela u svakoj državi članici u kojoj član grupe koji podliježe konsolidiranom nadzoru ima poslovni nastan te EBA-e</t>
        </is>
      </c>
      <c r="BB113" s="2" t="inlineStr">
        <is>
          <t>szanálási kollégium</t>
        </is>
      </c>
      <c r="BC113" s="2" t="inlineStr">
        <is>
          <t>4</t>
        </is>
      </c>
      <c r="BD113" s="2" t="inlineStr">
        <is>
          <t/>
        </is>
      </c>
      <c r="BE113" t="inlineStr">
        <is>
          <t>A szanálási kérdésekben a határokon átnyúló, illetve uniós koordináció, együttműködés és döntéselőkészítés céljára szolgáló testület.</t>
        </is>
      </c>
      <c r="BF113" s="2" t="inlineStr">
        <is>
          <t>collegio di risoluzione</t>
        </is>
      </c>
      <c r="BG113" s="2" t="inlineStr">
        <is>
          <t>4</t>
        </is>
      </c>
      <c r="BH113" s="2" t="inlineStr">
        <is>
          <t/>
        </is>
      </c>
      <c r="BI113" t="inlineStr">
        <is>
          <t>Collegio che costituisce un quadro in cui l’autorità di risoluzione a livello di gruppo, le altre autorità di risoluzione e, se del caso, le autorità competenti e le autorità di vigilanza su base consolidata possono svolgere una serie di compiti. Sono membri del collegio l’autorità di risoluzione a livello di gruppo, le autorità di risoluzione di ciascuno Stato membro in cui è stabilita una filiazione interessata dalla vigilanza su base consolidata, e l’ABE.</t>
        </is>
      </c>
      <c r="BJ113" s="2" t="inlineStr">
        <is>
          <t>pertvarkymo kolegija</t>
        </is>
      </c>
      <c r="BK113" s="2" t="inlineStr">
        <is>
          <t>3</t>
        </is>
      </c>
      <c r="BL113" s="2" t="inlineStr">
        <is>
          <t/>
        </is>
      </c>
      <c r="BM113" t="inlineStr">
        <is>
          <t/>
        </is>
      </c>
      <c r="BN113" s="2" t="inlineStr">
        <is>
          <t>noregulējuma kolēģija</t>
        </is>
      </c>
      <c r="BO113" s="2" t="inlineStr">
        <is>
          <t>3</t>
        </is>
      </c>
      <c r="BP113" s="2" t="inlineStr">
        <is>
          <t/>
        </is>
      </c>
      <c r="BQ113" t="inlineStr">
        <is>
          <t/>
        </is>
      </c>
      <c r="BR113" s="2" t="inlineStr">
        <is>
          <t>kulleġġ ta' riżoluzzjoni</t>
        </is>
      </c>
      <c r="BS113" s="2" t="inlineStr">
        <is>
          <t>3</t>
        </is>
      </c>
      <c r="BT113" s="2" t="inlineStr">
        <is>
          <t/>
        </is>
      </c>
      <c r="BU113" t="inlineStr">
        <is>
          <t>kulleġġ stabbilit biex jipprovdi qafas għat-twettiq ta' ċerti kompiti, inkluż l-iżvilupp ta' pjanijiet ta' riżoluzzjoni fi grupp, il-valutazzjoni tar-riżolvibbiltà tal-gruppi, l-iskambju ta' informazzjoni, il-koordinazzjoni tal-komunikazzjoni pubblika ta' strateġiji u skemi ta' riżoluzzjoni fi grupp, eċċ.</t>
        </is>
      </c>
      <c r="BV113" s="2" t="inlineStr">
        <is>
          <t>afwikkelingscollege</t>
        </is>
      </c>
      <c r="BW113" s="2" t="inlineStr">
        <is>
          <t>3</t>
        </is>
      </c>
      <c r="BX113" s="2" t="inlineStr">
        <is>
          <t/>
        </is>
      </c>
      <c r="BY113" t="inlineStr">
        <is>
          <t>college dat is ingesteld voor het uitvoeren van bepaalde taken in verband met bankenafwikkeling, zoals het opstellen van groepsafwikkelingsplannen, het beoordelen van de afwikkelbaarheid van groepen, het uitwisselen van informatie, het coördineren van openbare communicatie van groepsafwikkelingsstrategieën en -plannen, enz.</t>
        </is>
      </c>
      <c r="BZ113" s="2" t="inlineStr">
        <is>
          <t>kolegium ds. restrukturyzacji i uporządkowanej likwidacji</t>
        </is>
      </c>
      <c r="CA113" s="2" t="inlineStr">
        <is>
          <t>3</t>
        </is>
      </c>
      <c r="CB113" s="2" t="inlineStr">
        <is>
          <t/>
        </is>
      </c>
      <c r="CC113" t="inlineStr">
        <is>
          <t>gremium zapewniające grupowemu organowi ds. restrukturyzacji i uporządkowanej likwidacji [ &lt;a href="/entry/result/3528143/all" id="ENTRY_TO_ENTRY_CONVERTER" target="_blank"&gt;IATE:3528143&lt;/a&gt; ] oraz innym organom ds. restrukturyzacji i uporządkowanej likwidacji , a także, w stosownych przypadkach, właściwym organom i organom sprawującym nadzór skonsolidowany warunki ramowe umożliwiające realizację zadań okreslonych w art. 88 dyrektywy &lt;a href="http://eur-lex.europa.eu/legal-content/PL/TXT/?uri=CELEX:32014L0059" target="_blank"&gt;CELEX:32014L0059/PL&lt;/a&gt;</t>
        </is>
      </c>
      <c r="CD113" s="2" t="inlineStr">
        <is>
          <t>colégio de resolução</t>
        </is>
      </c>
      <c r="CE113" s="2" t="inlineStr">
        <is>
          <t>3</t>
        </is>
      </c>
      <c r="CF113" s="2" t="inlineStr">
        <is>
          <t/>
        </is>
      </c>
      <c r="CG113" t="inlineStr">
        <is>
          <t>Plataforma criada em torno dos 
&lt;i&gt;colégios de autoridades de supervisão&lt;/i&gt; [&lt;a href="/entry/result/2251146/all" id="ENTRY_TO_ENTRY_CONVERTER" target="_blank"&gt;IATE:2251146&lt;/a&gt; ] existentes, através da inclusão das 
&lt;i&gt;autoridades de resolução&lt;/i&gt; [&lt;a href="/entry/result/3527925/all" id="ENTRY_TO_ENTRY_CONVERTER" target="_blank"&gt;IATE:3527925&lt;/a&gt; ] e do envolvimento dos ministérios competentes, dos bancos centrais, da EBA e, se for caso disso, das autoridades responsáveis pelos sistemas de garantia de depósitos. É estabelecida e presidida por uma 
&lt;i&gt;autoridade de resolução a nível do grupo&lt;/i&gt; [&lt;a href="/entry/result/3528143/all" id="ENTRY_TO_ENTRY_CONVERTER" target="_blank"&gt;IATE:3528143&lt;/a&gt; ]. Em caso de crise, o colégio de resolução deverá constituir um fórum para o intercâmbio de informações e a coordenação das medidas de resolução, para que as autoridades de resolução se possam consultar e cooperar mutuamente quando procederem à resolução de entidades de um grupo (uma empresa-mãe e suas filiais), com o objetivo de chegar a um acordo quanto a um programa de resolução desse grupo.</t>
        </is>
      </c>
      <c r="CH113" s="2" t="inlineStr">
        <is>
          <t>colegiu de rezoluție</t>
        </is>
      </c>
      <c r="CI113" s="2" t="inlineStr">
        <is>
          <t>3</t>
        </is>
      </c>
      <c r="CJ113" s="2" t="inlineStr">
        <is>
          <t/>
        </is>
      </c>
      <c r="CK113" t="inlineStr">
        <is>
          <t>grup responsabil cu întocmirea unor planuri la nivelul UE privind rezoluția unor grupuri bancare și a unor grupuri de întreprinderi de investiții care își desfășoară activitatea în două sau mai multe state membre, compus din autoritatea de rezoluție a grupului
&lt;sup&gt;1&lt;/sup&gt;, autoritățile de rezoluție
&lt;sup&gt;2&lt;/sup&gt; din fiecare stat membru în care este stabilit un membru al grupului care face obiectul supravegherii consolidate și Autoritatea Bancară Europeană
&lt;sup&gt;3&lt;/sup&gt;</t>
        </is>
      </c>
      <c r="CL113" s="2" t="inlineStr">
        <is>
          <t>kolégium pre riešenie krízových situácií</t>
        </is>
      </c>
      <c r="CM113" s="2" t="inlineStr">
        <is>
          <t>3</t>
        </is>
      </c>
      <c r="CN113" s="2" t="inlineStr">
        <is>
          <t/>
        </is>
      </c>
      <c r="CO113" t="inlineStr">
        <is>
          <t>kolégiá zriaďované orgánmi pre riešenie krízových situácií na úrovni skupiny, ktoré poskytujú rámec pre riešenie stanovených úloh v súvislosti s riešením krízových situáciía vrátane vypracúvania plánov riešenia krízových situácií na úrovni skupiny, výmeny informácií atď.</t>
        </is>
      </c>
      <c r="CP113" s="2" t="inlineStr">
        <is>
          <t>kolegij za reševanje</t>
        </is>
      </c>
      <c r="CQ113" s="2" t="inlineStr">
        <is>
          <t>3</t>
        </is>
      </c>
      <c r="CR113" s="2" t="inlineStr">
        <is>
          <t/>
        </is>
      </c>
      <c r="CS113" t="inlineStr">
        <is>
          <t>v kontekstu 
&lt;b&gt;reševanja bank&lt;/b&gt; [ &lt;a href="/entry/result/3510811/all" id="ENTRY_TO_ENTRY_CONVERTER" target="_blank"&gt;IATE:3510811&lt;/a&gt; ] kolegij, ki zagotovi okvir za izvajanje različnih nalog, npr. izmenjavo informacij, pomembnih za pripravo 
&lt;b&gt;načrtov reševanja&lt;/b&gt; [ &lt;a href="/entry/result/3527931/all" id="ENTRY_TO_ENTRY_CONVERTER" target="_blank"&gt;IATE:3527931&lt;/a&gt; ] (zadevne skupine), ocenjevanje rešljivosti (te skupine) ipd.</t>
        </is>
      </c>
      <c r="CT113" s="2" t="inlineStr">
        <is>
          <t>resolutionskollegium</t>
        </is>
      </c>
      <c r="CU113" s="2" t="inlineStr">
        <is>
          <t>3</t>
        </is>
      </c>
      <c r="CV113" s="2" t="inlineStr">
        <is>
          <t/>
        </is>
      </c>
      <c r="CW113" t="inlineStr">
        <is>
          <t/>
        </is>
      </c>
    </row>
    <row r="114">
      <c r="A114" s="1" t="str">
        <f>HYPERLINK("https://iate.europa.eu/entry/result/3562365/all", "3562365")</f>
        <v>3562365</v>
      </c>
      <c r="B114" t="inlineStr">
        <is>
          <t>FINANCE</t>
        </is>
      </c>
      <c r="C114" t="inlineStr">
        <is>
          <t>FINANCE|financial institutions and credit</t>
        </is>
      </c>
      <c r="D114" t="inlineStr">
        <is>
          <t>yes</t>
        </is>
      </c>
      <c r="E114" t="inlineStr">
        <is>
          <t/>
        </is>
      </c>
      <c r="F114" s="2" t="inlineStr">
        <is>
          <t>план за преструктуриране на група</t>
        </is>
      </c>
      <c r="G114" s="2" t="inlineStr">
        <is>
          <t>3</t>
        </is>
      </c>
      <c r="H114" s="2" t="inlineStr">
        <is>
          <t/>
        </is>
      </c>
      <c r="I114" t="inlineStr">
        <is>
          <t>&lt;i&gt;план за преструктуриране&lt;/i&gt; [ &lt;a href="/entry/result/3527931/all" id="ENTRY_TO_ENTRY_CONVERTER" target="_blank"&gt;IATE:3527931&lt;/a&gt; ], изготвен за група от кредитни институции, подлежащи на надзор на консолидирана основа</t>
        </is>
      </c>
      <c r="J114" s="2" t="inlineStr">
        <is>
          <t>skupinový plán řešení krize</t>
        </is>
      </c>
      <c r="K114" s="2" t="inlineStr">
        <is>
          <t>3</t>
        </is>
      </c>
      <c r="L114" s="2" t="inlineStr">
        <is>
          <t/>
        </is>
      </c>
      <c r="M114" t="inlineStr">
        <is>
          <t>plán pro řešení krize pro celou skupinu vedenou mateřským podnikem v Unii, a to buď v podobě řešení krize na úrovni mateřského podniku v Unii, nebo v podobě rozpuštění skupiny a řešení krize na úrovni dceřiných podniků</t>
        </is>
      </c>
      <c r="N114" s="2" t="inlineStr">
        <is>
          <t>koncernafviklingsplan</t>
        </is>
      </c>
      <c r="O114" s="2" t="inlineStr">
        <is>
          <t>3</t>
        </is>
      </c>
      <c r="P114" s="2" t="inlineStr">
        <is>
          <t/>
        </is>
      </c>
      <c r="Q114" t="inlineStr">
        <is>
          <t>plan for koncernafvikling udarbejdet af koncernafviklingsmyndighederne sammen med datterselskabernes afviklingsmyndigheder</t>
        </is>
      </c>
      <c r="R114" s="2" t="inlineStr">
        <is>
          <t>Gruppenabwicklungsplan</t>
        </is>
      </c>
      <c r="S114" s="2" t="inlineStr">
        <is>
          <t>3</t>
        </is>
      </c>
      <c r="T114" s="2" t="inlineStr">
        <is>
          <t/>
        </is>
      </c>
      <c r="U114" t="inlineStr">
        <is>
          <t>für Gruppen von Kreditinstituten, die auf konsolidierter Basis überwacht werden, erstellter Abwicklungsplan &lt;a href="/entry/result/3527931/all" id="ENTRY_TO_ENTRY_CONVERTER" target="_blank"&gt;IATE:3527931&lt;/a&gt;</t>
        </is>
      </c>
      <c r="V114" s="2" t="inlineStr">
        <is>
          <t>σχέδιο εξυγίανσης ομίλου</t>
        </is>
      </c>
      <c r="W114" s="2" t="inlineStr">
        <is>
          <t>3</t>
        </is>
      </c>
      <c r="X114" s="2" t="inlineStr">
        <is>
          <t/>
        </is>
      </c>
      <c r="Y114" t="inlineStr">
        <is>
          <t/>
        </is>
      </c>
      <c r="Z114" s="2" t="inlineStr">
        <is>
          <t>group resolution plan</t>
        </is>
      </c>
      <c r="AA114" s="2" t="inlineStr">
        <is>
          <t>3</t>
        </is>
      </c>
      <c r="AB114" s="2" t="inlineStr">
        <is>
          <t/>
        </is>
      </c>
      <c r="AC114" t="inlineStr">
        <is>
          <t>resolution plan 
&lt;sup&gt;1&lt;/sup&gt; drawn up for a group of institutions supervised on a consolidated basis 
&lt;p&gt;&lt;sup&gt;1&lt;/sup&gt; resolution plan [ &lt;a href="/entry/result/3527931/all" id="ENTRY_TO_ENTRY_CONVERTER" target="_blank"&gt;IATE:3527931&lt;/a&gt; ]&lt;/p&gt;</t>
        </is>
      </c>
      <c r="AD114" s="2" t="inlineStr">
        <is>
          <t>plan de resolución de grupo</t>
        </is>
      </c>
      <c r="AE114" s="2" t="inlineStr">
        <is>
          <t>3</t>
        </is>
      </c>
      <c r="AF114" s="2" t="inlineStr">
        <is>
          <t/>
        </is>
      </c>
      <c r="AG114" t="inlineStr">
        <is>
          <t>Plan de resolución &lt;a href="/entry/result/3527931/all" id="ENTRY_TO_ENTRY_CONVERTER" target="_blank"&gt;IATE:3527931&lt;/a&gt; elaborado para un grupo de entidades supervisadas de manera consolidada &lt;a href="/entry/result/781236/all" id="ENTRY_TO_ENTRY_CONVERTER" target="_blank"&gt;IATE:781236&lt;/a&gt; .</t>
        </is>
      </c>
      <c r="AH114" s="2" t="inlineStr">
        <is>
          <t>konsolideerimisgrupi kriisilahenduse kava</t>
        </is>
      </c>
      <c r="AI114" s="2" t="inlineStr">
        <is>
          <t>3</t>
        </is>
      </c>
      <c r="AJ114" s="2" t="inlineStr">
        <is>
          <t/>
        </is>
      </c>
      <c r="AK114" t="inlineStr">
        <is>
          <t/>
        </is>
      </c>
      <c r="AL114" s="2" t="inlineStr">
        <is>
          <t>konsernin kriisinratkaisusuunnitelma</t>
        </is>
      </c>
      <c r="AM114" s="2" t="inlineStr">
        <is>
          <t>3</t>
        </is>
      </c>
      <c r="AN114" s="2" t="inlineStr">
        <is>
          <t/>
        </is>
      </c>
      <c r="AO114" t="inlineStr">
        <is>
          <t>Suunitelma konsernin kriisinratkaisua varten.</t>
        </is>
      </c>
      <c r="AP114" s="2" t="inlineStr">
        <is>
          <t>plan de résolution de groupe</t>
        </is>
      </c>
      <c r="AQ114" s="2" t="inlineStr">
        <is>
          <t>3</t>
        </is>
      </c>
      <c r="AR114" s="2" t="inlineStr">
        <is>
          <t/>
        </is>
      </c>
      <c r="AS114" t="inlineStr">
        <is>
          <t>plan de résolution [ &lt;a href="/entry/result/3527931/all" id="ENTRY_TO_ENTRY_CONVERTER" target="_blank"&gt;IATE:3527931&lt;/a&gt; ] établi pour une entreprise mère et ses filiales</t>
        </is>
      </c>
      <c r="AT114" s="2" t="inlineStr">
        <is>
          <t>plean réitigh grúpa</t>
        </is>
      </c>
      <c r="AU114" s="2" t="inlineStr">
        <is>
          <t>3</t>
        </is>
      </c>
      <c r="AV114" s="2" t="inlineStr">
        <is>
          <t/>
        </is>
      </c>
      <c r="AW114" t="inlineStr">
        <is>
          <t/>
        </is>
      </c>
      <c r="AX114" s="2" t="inlineStr">
        <is>
          <t>plan sanacije grupe</t>
        </is>
      </c>
      <c r="AY114" s="2" t="inlineStr">
        <is>
          <t>2</t>
        </is>
      </c>
      <c r="AZ114" s="2" t="inlineStr">
        <is>
          <t/>
        </is>
      </c>
      <c r="BA114" t="inlineStr">
        <is>
          <t>plan sanacije grupe sastavljen za grupu institucija nad kojima se provodi nadzor na konsolidiranoj osnovi</t>
        </is>
      </c>
      <c r="BB114" s="2" t="inlineStr">
        <is>
          <t>csoportszintű szanálási terv</t>
        </is>
      </c>
      <c r="BC114" s="2" t="inlineStr">
        <is>
          <t>4</t>
        </is>
      </c>
      <c r="BD114" s="2" t="inlineStr">
        <is>
          <t/>
        </is>
      </c>
      <c r="BE114" t="inlineStr">
        <is>
          <t>Az EU-szintű anyavállalat által vezetett csoportnak akár az EU-szintű anyavállalat szintjén végrehajtandó szanálására, akár a csoportnak a leányvállalatok feldarabolásán és szanálásán keresztüli szanálására vonatkozó szanálási terv.</t>
        </is>
      </c>
      <c r="BF114" s="2" t="inlineStr">
        <is>
          <t>piano di risoluzione di gruppo</t>
        </is>
      </c>
      <c r="BG114" s="2" t="inlineStr">
        <is>
          <t>3</t>
        </is>
      </c>
      <c r="BH114" s="2" t="inlineStr">
        <is>
          <t/>
        </is>
      </c>
      <c r="BI114" t="inlineStr">
        <is>
          <t>piano elaborato dalle autorità di risoluzione delle crisi, in consultazione con le autorità competenti, per un gruppo - ossia un’impresa madre e le sue filiazioni - in dissesto. Il piano è approntato e mantenuto indipendentemente dalla situazione finanziaria del gruppo, mentre il programma di risoluzione di gruppo [ &lt;a href="/entry/result/3528146/all" id="ENTRY_TO_ENTRY_CONVERTER" target="_blank"&gt;IATE:3528146&lt;/a&gt; ] è proposto solo quando si ritiene che l'entità del gruppo sia in grado di soddisfare le condizioni per la risoluzione</t>
        </is>
      </c>
      <c r="BJ114" s="2" t="inlineStr">
        <is>
          <t>grupės pertvarkymo planas</t>
        </is>
      </c>
      <c r="BK114" s="2" t="inlineStr">
        <is>
          <t>3</t>
        </is>
      </c>
      <c r="BL114" s="2" t="inlineStr">
        <is>
          <t/>
        </is>
      </c>
      <c r="BM114" t="inlineStr">
        <is>
          <t>įstaigų, kurioms taikoma konsoliduota priežiūra, grupės pertvarkymo planas (&lt;a href="/entry/result/3527931/all" id="ENTRY_TO_ENTRY_CONVERTER" target="_blank"&gt;IATE:3527931&lt;/a&gt; )</t>
        </is>
      </c>
      <c r="BN114" s="2" t="inlineStr">
        <is>
          <t>grupas noregulējuma plāns</t>
        </is>
      </c>
      <c r="BO114" s="2" t="inlineStr">
        <is>
          <t>3</t>
        </is>
      </c>
      <c r="BP114" s="2" t="inlineStr">
        <is>
          <t/>
        </is>
      </c>
      <c r="BQ114" t="inlineStr">
        <is>
          <t>plāns, ko izstrādā konsolidētā veidā uzraudzītas iestāžu grupas noregulēšanai saskaņā ar 12. un 13. pantu</t>
        </is>
      </c>
      <c r="BR114" s="2" t="inlineStr">
        <is>
          <t>pjan ta' riżoluzzjoni ta' grupp</t>
        </is>
      </c>
      <c r="BS114" s="2" t="inlineStr">
        <is>
          <t>3</t>
        </is>
      </c>
      <c r="BT114" s="2" t="inlineStr">
        <is>
          <t/>
        </is>
      </c>
      <c r="BU114" t="inlineStr">
        <is>
          <t>pjan ta' riżoluzzjoni [ &lt;a href="/entry/result/3527931/all" id="ENTRY_TO_ENTRY_CONVERTER" target="_blank"&gt;IATE:3527931&lt;/a&gt; ] li jitfassal minn grupp ta' entitajiet li jkunu ssorveljati fuq bażi kkonsolidata</t>
        </is>
      </c>
      <c r="BV114" s="2" t="inlineStr">
        <is>
          <t>groepsafwikkelingsplan</t>
        </is>
      </c>
      <c r="BW114" s="2" t="inlineStr">
        <is>
          <t>3</t>
        </is>
      </c>
      <c r="BX114" s="2" t="inlineStr">
        <is>
          <t/>
        </is>
      </c>
      <c r="BY114" t="inlineStr">
        <is>
          <t>een plan met maatregelen voor de afwikkeling van een door de EU-moederonderneming geleide groep</t>
        </is>
      </c>
      <c r="BZ114" s="2" t="inlineStr">
        <is>
          <t>grupowy plan restrukturyzacji i uporządkowanej likwidacji</t>
        </is>
      </c>
      <c r="CA114" s="2" t="inlineStr">
        <is>
          <t>3</t>
        </is>
      </c>
      <c r="CB114" s="2" t="inlineStr">
        <is>
          <t/>
        </is>
      </c>
      <c r="CC114" t="inlineStr">
        <is>
          <t>plan dotyczący restrukturyzacji i uporządkowanej likwidacji w odniesieniu do grupy</t>
        </is>
      </c>
      <c r="CD114" s="2" t="inlineStr">
        <is>
          <t>plano de resolução de grupo</t>
        </is>
      </c>
      <c r="CE114" s="2" t="inlineStr">
        <is>
          <t>3</t>
        </is>
      </c>
      <c r="CF114" s="2" t="inlineStr">
        <is>
          <t/>
        </is>
      </c>
      <c r="CG114" t="inlineStr">
        <is>
          <t>&lt;i&gt;plano de resolução&lt;/i&gt; [&lt;a href="/entry/result/3527931/all" id="ENTRY_TO_ENTRY_CONVERTER" target="_blank"&gt;IATE:3527931&lt;/a&gt; ] para um grupo de instituições de crédito ou empresas de investimento</t>
        </is>
      </c>
      <c r="CH114" s="2" t="inlineStr">
        <is>
          <t>plan de rezoluție a grupului</t>
        </is>
      </c>
      <c r="CI114" s="2" t="inlineStr">
        <is>
          <t>3</t>
        </is>
      </c>
      <c r="CJ114" s="2" t="inlineStr">
        <is>
          <t/>
        </is>
      </c>
      <c r="CK114" t="inlineStr">
        <is>
          <t>plan de rezoluție 
&lt;sup&gt;1&lt;/sup&gt; întocmit pentru un grup de instituții supervizate pe o bază consolidată</t>
        </is>
      </c>
      <c r="CL114" s="2" t="inlineStr">
        <is>
          <t>plán riešenia krízovej situácie na úrovni skupiny|
plán riešenia krízových situácií na úrovni skupiny</t>
        </is>
      </c>
      <c r="CM114" s="2" t="inlineStr">
        <is>
          <t>3|
3</t>
        </is>
      </c>
      <c r="CN114" s="2" t="inlineStr">
        <is>
          <t xml:space="preserve">|
</t>
        </is>
      </c>
      <c r="CO114" t="inlineStr">
        <is>
          <t>plán riešenia krízovej situácie vypracovaný pre skupiny inštitúcií, nad ktorými sa dohľad vykonáva na konsolidovanom základe</t>
        </is>
      </c>
      <c r="CP114" s="2" t="inlineStr">
        <is>
          <t>načrt reševanja skupine</t>
        </is>
      </c>
      <c r="CQ114" s="2" t="inlineStr">
        <is>
          <t>3</t>
        </is>
      </c>
      <c r="CR114" s="2" t="inlineStr">
        <is>
          <t/>
        </is>
      </c>
      <c r="CS114" t="inlineStr">
        <is>
          <t/>
        </is>
      </c>
      <c r="CT114" s="2" t="inlineStr">
        <is>
          <t>koncernresolutionsplan</t>
        </is>
      </c>
      <c r="CU114" s="2" t="inlineStr">
        <is>
          <t>3</t>
        </is>
      </c>
      <c r="CV114" s="2" t="inlineStr">
        <is>
          <t/>
        </is>
      </c>
      <c r="CW114" t="inlineStr">
        <is>
          <t/>
        </is>
      </c>
    </row>
    <row r="115">
      <c r="A115" s="1" t="str">
        <f>HYPERLINK("https://iate.europa.eu/entry/result/3502552/all", "3502552")</f>
        <v>3502552</v>
      </c>
      <c r="B115" t="inlineStr">
        <is>
          <t>FINANCE;BUSINESS AND COMPETITION</t>
        </is>
      </c>
      <c r="C115" t="inlineStr">
        <is>
          <t>FINANCE;FINANCE|financial institutions and credit;FINANCE|free movement of capital|free movement of capital;BUSINESS AND COMPETITION|accounting</t>
        </is>
      </c>
      <c r="D115" t="inlineStr">
        <is>
          <t>yes</t>
        </is>
      </c>
      <c r="E115" t="inlineStr">
        <is>
          <t/>
        </is>
      </c>
      <c r="F115" s="2" t="inlineStr">
        <is>
          <t>обезценен актив|
несъбираем актив|
токсичен актив|
проблемен актив</t>
        </is>
      </c>
      <c r="G115" s="2" t="inlineStr">
        <is>
          <t>3|
3|
3|
2</t>
        </is>
      </c>
      <c r="H115" s="2" t="inlineStr">
        <is>
          <t xml:space="preserve">|
|
|
</t>
        </is>
      </c>
      <c r="I115" t="inlineStr">
        <is>
          <t>актив, чиято балансова стойност е по-голяма от очакваната му възстановима стойност</t>
        </is>
      </c>
      <c r="J115" s="2" t="inlineStr">
        <is>
          <t>znehodnocená aktiva|
toxická aktiva|
špatné aktivum</t>
        </is>
      </c>
      <c r="K115" s="2" t="inlineStr">
        <is>
          <t>3|
3|
3</t>
        </is>
      </c>
      <c r="L115" s="2" t="inlineStr">
        <is>
          <t xml:space="preserve">|
|
</t>
        </is>
      </c>
      <c r="M115" t="inlineStr">
        <is>
          <t/>
        </is>
      </c>
      <c r="N115" s="2" t="inlineStr">
        <is>
          <t>dårligt aktiv|
problemaktiv|
problematisk aktiv|
giftigt aktiv|
værdiforringet aktiv|
nødlidende aktiv</t>
        </is>
      </c>
      <c r="O115" s="2" t="inlineStr">
        <is>
          <t>4|
4|
4|
4|
4|
3</t>
        </is>
      </c>
      <c r="P115" s="2" t="inlineStr">
        <is>
          <t xml:space="preserve">|
|
|
|
|
</t>
        </is>
      </c>
      <c r="Q115" t="inlineStr">
        <is>
          <t/>
        </is>
      </c>
      <c r="R115" s="2" t="inlineStr">
        <is>
          <t>wertgeminderter Vermögensgegenstand|
wertgemindertes Aktivum|
wertgeminderte Vermögensposition</t>
        </is>
      </c>
      <c r="S115" s="2" t="inlineStr">
        <is>
          <t>3|
3|
3</t>
        </is>
      </c>
      <c r="T115" s="2" t="inlineStr">
        <is>
          <t xml:space="preserve">|
|
</t>
        </is>
      </c>
      <c r="U115" t="inlineStr">
        <is>
          <t/>
        </is>
      </c>
      <c r="V115" s="2" t="inlineStr">
        <is>
          <t>τοξικό στοιχείο του ενεργητικού|
προβληματικό στοιχείο του ενεργητικού|
τοξικό περιουσιακό στοιχείο</t>
        </is>
      </c>
      <c r="W115" s="2" t="inlineStr">
        <is>
          <t>4|
3|
3</t>
        </is>
      </c>
      <c r="X115" s="2" t="inlineStr">
        <is>
          <t xml:space="preserve">preferred|
|
</t>
        </is>
      </c>
      <c r="Y115" t="inlineStr">
        <is>
          <t/>
        </is>
      </c>
      <c r="Z115" s="2" t="inlineStr">
        <is>
          <t>impaired asset|
toxic asset|
troubled asset|
bad asset|
bad assets</t>
        </is>
      </c>
      <c r="AA115" s="2" t="inlineStr">
        <is>
          <t>3|
3|
3|
3|
1</t>
        </is>
      </c>
      <c r="AB115" s="2" t="inlineStr">
        <is>
          <t xml:space="preserve">|
|
|
|
</t>
        </is>
      </c>
      <c r="AC115" t="inlineStr">
        <is>
          <t>an asset whose market value has fallen below its carrying amount and is not expected to recover</t>
        </is>
      </c>
      <c r="AD115" s="2" t="inlineStr">
        <is>
          <t>activo deteriorado|
activo tóxico|
activo defectuoso|
activo problemático</t>
        </is>
      </c>
      <c r="AE115" s="2" t="inlineStr">
        <is>
          <t>3|
3|
3|
2</t>
        </is>
      </c>
      <c r="AF115" s="2" t="inlineStr">
        <is>
          <t xml:space="preserve">|
|
|
</t>
        </is>
      </c>
      <c r="AG115" t="inlineStr">
        <is>
          <t>Activo contabilizado por un importe superior a su valor recuperable a través de su utilización o de su venta.</t>
        </is>
      </c>
      <c r="AH115" s="2" t="inlineStr">
        <is>
          <t>langenud väärtusega vara|
nn toksiline vara|
probleemne vara|
nn rämpsvara</t>
        </is>
      </c>
      <c r="AI115" s="2" t="inlineStr">
        <is>
          <t>3|
3|
3|
3</t>
        </is>
      </c>
      <c r="AJ115" s="2" t="inlineStr">
        <is>
          <t xml:space="preserve">|
|
|
</t>
        </is>
      </c>
      <c r="AK115" t="inlineStr">
        <is>
          <t>Vara, mille bilansiline (jääk)maksumus ületab vara kasutamisest või müügist saadavat summat.</t>
        </is>
      </c>
      <c r="AL115" s="2" t="inlineStr">
        <is>
          <t>arvoltaan alentunut omaisuuserä</t>
        </is>
      </c>
      <c r="AM115" s="2" t="inlineStr">
        <is>
          <t>3</t>
        </is>
      </c>
      <c r="AN115" s="2" t="inlineStr">
        <is>
          <t/>
        </is>
      </c>
      <c r="AO115" t="inlineStr">
        <is>
          <t>"Omaisuuserä on merkitty taseeseen kerrytettävissä olevaa rahamäärää suurempaan arvoon, jos sen kirjanpitoarvo ylittää määrän, joka on kerrytettävissä omaisuuserän käytöstä tai myynnistä. Jos näin on, omaisuuserän arvon katsotaan olevan alentunut ja yhteisön on standardin mukaan kirjattava arvonalentumistappio."</t>
        </is>
      </c>
      <c r="AP115" s="2" t="inlineStr">
        <is>
          <t>actif toxique|
actif compromis</t>
        </is>
      </c>
      <c r="AQ115" s="2" t="inlineStr">
        <is>
          <t>3|
3</t>
        </is>
      </c>
      <c r="AR115" s="2" t="inlineStr">
        <is>
          <t xml:space="preserve">|
</t>
        </is>
      </c>
      <c r="AS115" t="inlineStr">
        <is>
          <t>un produit dérivé (donc un actif financier) plus ou moins sophistiqué, dont le sous-jacent est un actif potentiellement générateur de cash flows et porteur d’un risque variable; il est soit titrisé, donc échangeable sur un marché, soit matérialisé par un contrat de gré à gré, ce qui implique qu’il n’apparaît pas sur les marchés classiques, qu’il se situe hors bilan des institutions concernées et échappe le plus souvent aux normes de ratio bilancielles (cas des CDS)</t>
        </is>
      </c>
      <c r="AT115" s="2" t="inlineStr">
        <is>
          <t>sócmhainn bhearnaithe</t>
        </is>
      </c>
      <c r="AU115" s="2" t="inlineStr">
        <is>
          <t>3</t>
        </is>
      </c>
      <c r="AV115" s="2" t="inlineStr">
        <is>
          <t/>
        </is>
      </c>
      <c r="AW115" t="inlineStr">
        <is>
          <t/>
        </is>
      </c>
      <c r="AX115" s="2" t="inlineStr">
        <is>
          <t>imovina umanjene vrijednosti|
toksična imovina|
loša imovina|
loša aktiva</t>
        </is>
      </c>
      <c r="AY115" s="2" t="inlineStr">
        <is>
          <t>3|
2|
3|
3</t>
        </is>
      </c>
      <c r="AZ115" s="2" t="inlineStr">
        <is>
          <t xml:space="preserve">|
|
|
</t>
        </is>
      </c>
      <c r="BA115" t="inlineStr">
        <is>
          <t/>
        </is>
      </c>
      <c r="BB115" s="2" t="inlineStr">
        <is>
          <t>értékvesztett eszköz|
elértéktelenedett eszköz|
rossz eszköz</t>
        </is>
      </c>
      <c r="BC115" s="2" t="inlineStr">
        <is>
          <t>4|
3|
3</t>
        </is>
      </c>
      <c r="BD115" s="2" t="inlineStr">
        <is>
          <t xml:space="preserve">preferred|
|
</t>
        </is>
      </c>
      <c r="BE115" t="inlineStr">
        <is>
          <t>olyan pénzügyi eszköz, amelynek könyv szerinti értéke tartósan és jelentős összegben meghaladja a piaci értékét, és nem várható, hogy visszanyeri azt – vagyis nincs esély arra, hogy megszűnnek az értékvesztés elszámolásának okai, és ennek megfelelően sor kerülhet az értékvesztés visszaírására</t>
        </is>
      </c>
      <c r="BF115" s="2" t="inlineStr">
        <is>
          <t>attività che ha subito una riduzione di valore|
attività tossiche|
attività deteriorata|
attività problematiche</t>
        </is>
      </c>
      <c r="BG115" s="2" t="inlineStr">
        <is>
          <t>3|
4|
3|
3</t>
        </is>
      </c>
      <c r="BH115" s="2" t="inlineStr">
        <is>
          <t xml:space="preserve">|
|
|
</t>
        </is>
      </c>
      <c r="BI115" t="inlineStr">
        <is>
          <t>"Tossico è ora sinonimo di "titolo illiquido", di "investimento erroneamente valutato" ma anche di "attività rischiosa" o ancor più genericamente di "qualcosa di cattivo"; in lingua inglese toxic sta per legacy, distressed, troubled, risky, bad. Si spazia dal subprime alle cartolarizzazioni, dai Cdo ai derivati per finire alle sofferenze bancarie più tradizionali generate da recessione e/o scoppio di bolle immobiliari: credito al consumo, mutui ipotecari, prestito alle imprese piccole, medie, grandi."</t>
        </is>
      </c>
      <c r="BJ115" s="2" t="inlineStr">
        <is>
          <t>nuvertėjęs turtas|
nelikvidus turtas|
blogas turtas</t>
        </is>
      </c>
      <c r="BK115" s="2" t="inlineStr">
        <is>
          <t>3|
3|
3</t>
        </is>
      </c>
      <c r="BL115" s="2" t="inlineStr">
        <is>
          <t xml:space="preserve">|
|
</t>
        </is>
      </c>
      <c r="BM115" t="inlineStr">
        <is>
          <t>turtas, kurio balansinė vertė yra didesnė už jo atsiperkamąją vertę</t>
        </is>
      </c>
      <c r="BN115" s="2" t="inlineStr">
        <is>
          <t>aktīvs, kura vērtība ir samazinājusies</t>
        </is>
      </c>
      <c r="BO115" s="2" t="inlineStr">
        <is>
          <t>3</t>
        </is>
      </c>
      <c r="BP115" s="2" t="inlineStr">
        <is>
          <t/>
        </is>
      </c>
      <c r="BQ115" t="inlineStr">
        <is>
          <t/>
        </is>
      </c>
      <c r="BR115" s="2" t="inlineStr">
        <is>
          <t>assi danneġġat|
assi indebolit|
assi tossiku</t>
        </is>
      </c>
      <c r="BS115" s="2" t="inlineStr">
        <is>
          <t>3|
3|
3</t>
        </is>
      </c>
      <c r="BT115" s="2" t="inlineStr">
        <is>
          <t xml:space="preserve">|
|
</t>
        </is>
      </c>
      <c r="BU115" t="inlineStr">
        <is>
          <t>assi li l-valur tas-suq tagħhom ikun waqa' taħt l-ammont li jista' jinġabar għalihom u li ma jkunux mistennija li jirkupraw</t>
        </is>
      </c>
      <c r="BV115" s="2" t="inlineStr">
        <is>
          <t>probleemactiva|
giftige activa|
toxische activa</t>
        </is>
      </c>
      <c r="BW115" s="2" t="inlineStr">
        <is>
          <t>3|
3|
3</t>
        </is>
      </c>
      <c r="BX115" s="2" t="inlineStr">
        <is>
          <t xml:space="preserve">|
|
</t>
        </is>
      </c>
      <c r="BY115" t="inlineStr">
        <is>
          <t/>
        </is>
      </c>
      <c r="BZ115" s="2" t="inlineStr">
        <is>
          <t>aktywa o obniżonej jakości|
toksyczne aktywa|
kłopotliwe aktywa</t>
        </is>
      </c>
      <c r="CA115" s="2" t="inlineStr">
        <is>
          <t>3|
3|
2</t>
        </is>
      </c>
      <c r="CB115" s="2" t="inlineStr">
        <is>
          <t xml:space="preserve">preferred|
|
</t>
        </is>
      </c>
      <c r="CC115" t="inlineStr">
        <is>
          <t>ujęte w bilansie aktywa, które z jednej strony przynoszą straty, a z drugiej są praktycznie niemożliwe do sprzedania na rynku</t>
        </is>
      </c>
      <c r="CD115" s="2" t="inlineStr">
        <is>
          <t>ativo depreciado|
ativo tóxico|
ativo com imparidade|
mau ativo</t>
        </is>
      </c>
      <c r="CE115" s="2" t="inlineStr">
        <is>
          <t>3|
3|
3|
3</t>
        </is>
      </c>
      <c r="CF115" s="2" t="inlineStr">
        <is>
          <t xml:space="preserve">|
|
|
</t>
        </is>
      </c>
      <c r="CG115" t="inlineStr">
        <is>
          <t>Ativo que perdeu o seu valor de mercado e se tornou invendável (caso típico dos ativos constituídos por produtos de risco como os créditos hipotecários " 
&lt;i&gt;subprime&lt;/i&gt;"), e que se encontra assim escriturado por um valor superior ao valor recuperável. 
&lt;br&gt;A aplicação do princípio do justo valor, conforme preconizado pelas Normas Internacionais de Contabilidade (NIC), exige a correcão dessa diferença através do reconhecimento da perda de valor ("perda por imparidade"), provocando uma forte depreciação do acivo.</t>
        </is>
      </c>
      <c r="CH115" s="2" t="inlineStr">
        <is>
          <t>activ depreciat|
activ toxic|
activ „rău”</t>
        </is>
      </c>
      <c r="CI115" s="2" t="inlineStr">
        <is>
          <t>3|
2|
2</t>
        </is>
      </c>
      <c r="CJ115" s="2" t="inlineStr">
        <is>
          <t xml:space="preserve">|
|
</t>
        </is>
      </c>
      <c r="CK115" t="inlineStr">
        <is>
          <t>un activ a cărui valoare recuperabilă este inferioară valorii sale contabile</t>
        </is>
      </c>
      <c r="CL115" s="2" t="inlineStr">
        <is>
          <t>aktíva so zníženou hodnotou|
toxické aktíva</t>
        </is>
      </c>
      <c r="CM115" s="2" t="inlineStr">
        <is>
          <t>3|
2</t>
        </is>
      </c>
      <c r="CN115" s="2" t="inlineStr">
        <is>
          <t xml:space="preserve">|
</t>
        </is>
      </c>
      <c r="CO115" t="inlineStr">
        <is>
          <t>Aktíva, ktorých účtovná hodnota je vyššia ako ich získateľná hodnota.</t>
        </is>
      </c>
      <c r="CP115" s="2" t="inlineStr">
        <is>
          <t>oslabljeno sredstvo|
slabo sredstvo</t>
        </is>
      </c>
      <c r="CQ115" s="2" t="inlineStr">
        <is>
          <t>3|
3</t>
        </is>
      </c>
      <c r="CR115" s="2" t="inlineStr">
        <is>
          <t xml:space="preserve">|
</t>
        </is>
      </c>
      <c r="CS115" t="inlineStr">
        <is>
          <t>sredstvo, katerega knjigovodska vrednost presega njegovo nadomestljivo vrednost</t>
        </is>
      </c>
      <c r="CT115" s="2" t="inlineStr">
        <is>
          <t>tillgång som minskat i värde|
osäker tillgång|
giftig tillgång|
problemtillgång</t>
        </is>
      </c>
      <c r="CU115" s="2" t="inlineStr">
        <is>
          <t>2|
3|
3|
3</t>
        </is>
      </c>
      <c r="CV115" s="2" t="inlineStr">
        <is>
          <t xml:space="preserve">|
|
|
</t>
        </is>
      </c>
      <c r="CW115" t="inlineStr">
        <is>
          <t/>
        </is>
      </c>
    </row>
    <row r="116">
      <c r="A116" s="1" t="str">
        <f>HYPERLINK("https://iate.europa.eu/entry/result/3528143/all", "3528143")</f>
        <v>3528143</v>
      </c>
      <c r="B116" t="inlineStr">
        <is>
          <t>FINANCE</t>
        </is>
      </c>
      <c r="C116" t="inlineStr">
        <is>
          <t>FINANCE|financial institutions and credit</t>
        </is>
      </c>
      <c r="D116" t="inlineStr">
        <is>
          <t>yes</t>
        </is>
      </c>
      <c r="E116" t="inlineStr">
        <is>
          <t/>
        </is>
      </c>
      <c r="F116" s="2" t="inlineStr">
        <is>
          <t>орган за преструктуриране на ниво група</t>
        </is>
      </c>
      <c r="G116" s="2" t="inlineStr">
        <is>
          <t>3</t>
        </is>
      </c>
      <c r="H116" s="2" t="inlineStr">
        <is>
          <t/>
        </is>
      </c>
      <c r="I116" t="inlineStr">
        <is>
          <t>органът за преструктуриране в държавата членка, в която се намира консолидиращият надзорник</t>
        </is>
      </c>
      <c r="J116" s="2" t="inlineStr">
        <is>
          <t>orgán příslušný k řešení krize na úrovni skupiny</t>
        </is>
      </c>
      <c r="K116" s="2" t="inlineStr">
        <is>
          <t>3</t>
        </is>
      </c>
      <c r="L116" s="2" t="inlineStr">
        <is>
          <t/>
        </is>
      </c>
      <c r="M116" t="inlineStr">
        <is>
          <t>orgán příslušný k řešení krize ( &lt;a href="/entry/result/3527925/all" id="ENTRY_TO_ENTRY_CONVERTER" target="_blank"&gt;IATE:3527925&lt;/a&gt; ) v členském státě, ve kterém se nachází orgán vykonávající dohled na konsolidovaném základě</t>
        </is>
      </c>
      <c r="N116" s="2" t="inlineStr">
        <is>
          <t>koncernafviklingsmyndighed</t>
        </is>
      </c>
      <c r="O116" s="2" t="inlineStr">
        <is>
          <t>3</t>
        </is>
      </c>
      <c r="P116" s="2" t="inlineStr">
        <is>
          <t/>
        </is>
      </c>
      <c r="Q116" t="inlineStr">
        <is>
          <t>afviklingsmyndigheden i den medlemsstat, hvor den konsoliderende tilsynsmyndighed (dvs. den myndighed, som fører tilsyn på et konsolideret grundlag) befinder sig</t>
        </is>
      </c>
      <c r="R116" s="2" t="inlineStr">
        <is>
          <t>für die Gruppenabwicklung zuständige Behörde</t>
        </is>
      </c>
      <c r="S116" s="2" t="inlineStr">
        <is>
          <t>3</t>
        </is>
      </c>
      <c r="T116" s="2" t="inlineStr">
        <is>
          <t/>
        </is>
      </c>
      <c r="U116" t="inlineStr">
        <is>
          <t>Abwicklungsbehörde &lt;a href="/entry/result/3527925/all" id="ENTRY_TO_ENTRY_CONVERTER" target="_blank"&gt;IATE:3527925&lt;/a&gt; in dem Mitgliedstaat, in dem sich die konsolidierende Aufsichtsbehörde &lt;a href="/entry/result/2250016/all" id="ENTRY_TO_ENTRY_CONVERTER" target="_blank"&gt;IATE:2250016&lt;/a&gt; befindet</t>
        </is>
      </c>
      <c r="V116" s="2" t="inlineStr">
        <is>
          <t>αρχή εξυγίανσης σε επίπεδο ομίλου</t>
        </is>
      </c>
      <c r="W116" s="2" t="inlineStr">
        <is>
          <t>3</t>
        </is>
      </c>
      <c r="X116" s="2" t="inlineStr">
        <is>
          <t/>
        </is>
      </c>
      <c r="Y116" t="inlineStr">
        <is>
          <t>«αρχή εξυγίανσης σε επίπεδο ομίλου»: η αρχή εξυγίανσης στο κράτος μέλος στο οποίο είναι εγκατεστημένη η αρχή ενοποιημένης εποπτείας.</t>
        </is>
      </c>
      <c r="Z116" s="2" t="inlineStr">
        <is>
          <t>group-level resolution authority</t>
        </is>
      </c>
      <c r="AA116" s="2" t="inlineStr">
        <is>
          <t>3</t>
        </is>
      </c>
      <c r="AB116" s="2" t="inlineStr">
        <is>
          <t/>
        </is>
      </c>
      <c r="AC116" t="inlineStr">
        <is>
          <t>resolution authority
&lt;sup&gt;1&lt;/sup&gt; in the Member State in which the consolidating supervisor
&lt;sup&gt;2&lt;/sup&gt; is situated
&lt;p&gt;&lt;sup&gt;1&lt;/sup&gt; resolution authority [ &lt;a href="/entry/result/3527925/all" id="ENTRY_TO_ENTRY_CONVERTER" target="_blank"&gt;IATE:3527925&lt;/a&gt; ]&lt;br&gt;&lt;sup&gt;2&lt;/sup&gt; consolidating supervisor [ &lt;a href="/entry/result/2250016/all" id="ENTRY_TO_ENTRY_CONVERTER" target="_blank"&gt;IATE:2250016&lt;/a&gt; ]&lt;/p&gt;</t>
        </is>
      </c>
      <c r="AD116" s="2" t="inlineStr">
        <is>
          <t>autoridad de resolución a nivel de grupo</t>
        </is>
      </c>
      <c r="AE116" s="2" t="inlineStr">
        <is>
          <t>3</t>
        </is>
      </c>
      <c r="AF116" s="2" t="inlineStr">
        <is>
          <t/>
        </is>
      </c>
      <c r="AG116" t="inlineStr">
        <is>
          <t>La autoridad de resolución &lt;a href="/entry/result/3527925/all" id="ENTRY_TO_ENTRY_CONVERTER" target="_blank"&gt;IATE:3527925&lt;/a&gt; en el Estado miembro en el que se encuentra el supervisor en base consolidada &lt;a href="/entry/result/2250016/all" id="ENTRY_TO_ENTRY_CONVERTER" target="_blank"&gt;IATE:2250016&lt;/a&gt; .</t>
        </is>
      </c>
      <c r="AH116" s="2" t="inlineStr">
        <is>
          <t>konsolideerimisgrupi tasandi kriisilahendusasutus</t>
        </is>
      </c>
      <c r="AI116" s="2" t="inlineStr">
        <is>
          <t>3</t>
        </is>
      </c>
      <c r="AJ116" s="2" t="inlineStr">
        <is>
          <t/>
        </is>
      </c>
      <c r="AK116" t="inlineStr">
        <is>
          <t>&lt;i&gt;kriisilahendusasutus&lt;/i&gt; [ &lt;a href="/entry/result/3527925/all" id="ENTRY_TO_ENTRY_CONVERTER" target="_blank"&gt;IATE:3527925&lt;/a&gt; ] liikmesriigis, kus asub 
&lt;i&gt;konsolideeritud järelevalvet teostav asutus&lt;/i&gt; [ &lt;a href="/entry/result/2250016/all" id="ENTRY_TO_ENTRY_CONVERTER" target="_blank"&gt;IATE:2250016&lt;/a&gt; ]</t>
        </is>
      </c>
      <c r="AL116" s="2" t="inlineStr">
        <is>
          <t>konsernitason kriisinratkaisuviranomainen</t>
        </is>
      </c>
      <c r="AM116" s="2" t="inlineStr">
        <is>
          <t>3</t>
        </is>
      </c>
      <c r="AN116" s="2" t="inlineStr">
        <is>
          <t/>
        </is>
      </c>
      <c r="AO116" t="inlineStr">
        <is>
          <t>"sen jäsenvaltion kriisinratkaisuviranomainen, jossa konsolidointiryhmän valvoja sijaitsee"</t>
        </is>
      </c>
      <c r="AP116" s="2" t="inlineStr">
        <is>
          <t>autorité de résolution au niveau du groupe|
autorité de résolution de groupe</t>
        </is>
      </c>
      <c r="AQ116" s="2" t="inlineStr">
        <is>
          <t>3|
3</t>
        </is>
      </c>
      <c r="AR116" s="2" t="inlineStr">
        <is>
          <t xml:space="preserve">preferred|
</t>
        </is>
      </c>
      <c r="AS116" t="inlineStr">
        <is>
          <t>autorité de résolution de l’État membre où se trouve l’autorité de surveillance sur base consolidée</t>
        </is>
      </c>
      <c r="AT116" s="2" t="inlineStr">
        <is>
          <t>údarás réitigh ar ghrúpleibhéal</t>
        </is>
      </c>
      <c r="AU116" s="2" t="inlineStr">
        <is>
          <t>3</t>
        </is>
      </c>
      <c r="AV116" s="2" t="inlineStr">
        <is>
          <t/>
        </is>
      </c>
      <c r="AW116" t="inlineStr">
        <is>
          <t/>
        </is>
      </c>
      <c r="AX116" s="2" t="inlineStr">
        <is>
          <t>sanacijsko tijelo za grupu</t>
        </is>
      </c>
      <c r="AY116" s="2" t="inlineStr">
        <is>
          <t>3</t>
        </is>
      </c>
      <c r="AZ116" s="2" t="inlineStr">
        <is>
          <t/>
        </is>
      </c>
      <c r="BA116" t="inlineStr">
        <is>
          <t>sanacijsko tijelo u državi članici u kojoj se nalazi konsolidirajuće nadzorno tijelo</t>
        </is>
      </c>
      <c r="BB116" s="2" t="inlineStr">
        <is>
          <t>csoportszintű szanálási hatóság</t>
        </is>
      </c>
      <c r="BC116" s="2" t="inlineStr">
        <is>
          <t>4</t>
        </is>
      </c>
      <c r="BD116" s="2" t="inlineStr">
        <is>
          <t/>
        </is>
      </c>
      <c r="BE116" t="inlineStr">
        <is>
          <t>az összevont felügyeletet ellátó hatóság [ &lt;a href="/entry/result/2250016/all" id="ENTRY_TO_ENTRY_CONVERTER" target="_blank"&gt;IATE:2250016&lt;/a&gt; ] székhelye szerinti tagállamban működő szanálási hatóság [ &lt;a href="/entry/result/3527925/all" id="ENTRY_TO_ENTRY_CONVERTER" target="_blank"&gt;IATE:3527925&lt;/a&gt; ]</t>
        </is>
      </c>
      <c r="BF116" s="2" t="inlineStr">
        <is>
          <t>autorità di risoluzione a livello di gruppo</t>
        </is>
      </c>
      <c r="BG116" s="2" t="inlineStr">
        <is>
          <t>3</t>
        </is>
      </c>
      <c r="BH116" s="2" t="inlineStr">
        <is>
          <t/>
        </is>
      </c>
      <c r="BI116" t="inlineStr">
        <is>
          <t>Autorità di risoluzione [ &lt;a href="/entry/result/3527925/all" id="ENTRY_TO_ENTRY_CONVERTER" target="_blank"&gt;IATE:3527925&lt;/a&gt; ]nello Stato membro in cui si trova l’autorità di vigilanza su base consolidata</t>
        </is>
      </c>
      <c r="BJ116" s="2" t="inlineStr">
        <is>
          <t>grupės lygmens pertvarkymo institucija</t>
        </is>
      </c>
      <c r="BK116" s="2" t="inlineStr">
        <is>
          <t>3</t>
        </is>
      </c>
      <c r="BL116" s="2" t="inlineStr">
        <is>
          <t/>
        </is>
      </c>
      <c r="BM116" t="inlineStr">
        <is>
          <t>pertvarkymo institucija valstybėje narėje, kurioje yra konsoliduotos priežiūros institucija</t>
        </is>
      </c>
      <c r="BN116" s="2" t="inlineStr">
        <is>
          <t>grupas līmeņa noregulējuma iestāde</t>
        </is>
      </c>
      <c r="BO116" s="2" t="inlineStr">
        <is>
          <t>3</t>
        </is>
      </c>
      <c r="BP116" s="2" t="inlineStr">
        <is>
          <t/>
        </is>
      </c>
      <c r="BQ116" t="inlineStr">
        <is>
          <t>noregulējuma iestāde [ &lt;a href="/entry/result/3527925/all" id="ENTRY_TO_ENTRY_CONVERTER" target="_blank"&gt;IATE:3527925&lt;/a&gt; ] dalībvalstī, kurā atrodas konsolidētās uzraudzības iestāde [ &lt;a href="/entry/result/2250016/all" id="ENTRY_TO_ENTRY_CONVERTER" target="_blank"&gt;IATE:2250016&lt;/a&gt; ]</t>
        </is>
      </c>
      <c r="BR116" s="2" t="inlineStr">
        <is>
          <t>awtorità ta' riżoluzzjoni fil-livell tal-grupp</t>
        </is>
      </c>
      <c r="BS116" s="2" t="inlineStr">
        <is>
          <t>3</t>
        </is>
      </c>
      <c r="BT116" s="2" t="inlineStr">
        <is>
          <t/>
        </is>
      </c>
      <c r="BU116" t="inlineStr">
        <is>
          <t>awtorità ta’ riżoluzzjoni fl-Istat Membru fejn ikun jinsab is-superviżur li jikkonsolida</t>
        </is>
      </c>
      <c r="BV116" s="2" t="inlineStr">
        <is>
          <t>afwikkelingsautoriteit op groepsniveau</t>
        </is>
      </c>
      <c r="BW116" s="2" t="inlineStr">
        <is>
          <t>3</t>
        </is>
      </c>
      <c r="BX116" s="2" t="inlineStr">
        <is>
          <t/>
        </is>
      </c>
      <c r="BY116" t="inlineStr">
        <is>
          <t>de afwikkelingsautoriteit in de lidstaat waar de consoliderende toezichthouder is gevestigd</t>
        </is>
      </c>
      <c r="BZ116" s="2" t="inlineStr">
        <is>
          <t>grupowy organ ds. restrukturyzacji i uporządkowanej likwidacji</t>
        </is>
      </c>
      <c r="CA116" s="2" t="inlineStr">
        <is>
          <t>3</t>
        </is>
      </c>
      <c r="CB116" s="2" t="inlineStr">
        <is>
          <t/>
        </is>
      </c>
      <c r="CC116" t="inlineStr">
        <is>
          <t>organ ds. restrukturyzacji i uporządkowanej likwidacji w państwie członkowskim, w którym znajduje się siedziba organu sprawującego nadzór skonsolidowany</t>
        </is>
      </c>
      <c r="CD116" s="2" t="inlineStr">
        <is>
          <t>autoridade de resolução a nível do grupo</t>
        </is>
      </c>
      <c r="CE116" s="2" t="inlineStr">
        <is>
          <t>3</t>
        </is>
      </c>
      <c r="CF116" s="2" t="inlineStr">
        <is>
          <t/>
        </is>
      </c>
      <c r="CG116" t="inlineStr">
        <is>
          <t>Autoridade de resolução no Estado-Membro em que a 
&lt;i&gt;autoridade responsável pela supervisão em base consolidada&lt;/i&gt; [&lt;a href="/entry/result/2250016/all" id="ENTRY_TO_ENTRY_CONVERTER" target="_blank"&gt;IATE:2250016&lt;/a&gt; ] está situada.</t>
        </is>
      </c>
      <c r="CH116" s="2" t="inlineStr">
        <is>
          <t>autoritate de rezoluție a grupului</t>
        </is>
      </c>
      <c r="CI116" s="2" t="inlineStr">
        <is>
          <t>3</t>
        </is>
      </c>
      <c r="CJ116" s="2" t="inlineStr">
        <is>
          <t/>
        </is>
      </c>
      <c r="CK116" t="inlineStr">
        <is>
          <t>autoritatea de rezoluție
&lt;sup&gt;1&lt;/sup&gt; din statul membru în care se află sediul autorității supraveghetorului consolidant
&lt;sup&gt;2&lt;/sup&gt; 
&lt;p&gt;&lt;sup&gt;1&lt;/sup&gt; autoritate de rezoluție [ &lt;a href="/entry/result/3527925/all" id="ENTRY_TO_ENTRY_CONVERTER" target="_blank"&gt;IATE:3527925&lt;/a&gt; ]&lt;br&gt;&lt;sup&gt;2&lt;/sup&gt; supraveghetor consolidant [ &lt;a href="/entry/result/2250016/all" id="ENTRY_TO_ENTRY_CONVERTER" target="_blank"&gt;IATE:2250016&lt;/a&gt; ]&lt;/p&gt;</t>
        </is>
      </c>
      <c r="CL116" s="2" t="inlineStr">
        <is>
          <t>orgán pre riešenie krízových situácií na úrovni skupiny</t>
        </is>
      </c>
      <c r="CM116" s="2" t="inlineStr">
        <is>
          <t>3</t>
        </is>
      </c>
      <c r="CN116" s="2" t="inlineStr">
        <is>
          <t/>
        </is>
      </c>
      <c r="CO116" t="inlineStr">
        <is>
          <t>orgán pre riešenie krízových situácií v členskom štáte, v ktorom sa nachádza orgán vykonávajúci dohľad na konsolidovanom základe</t>
        </is>
      </c>
      <c r="CP116" s="2" t="inlineStr">
        <is>
          <t>organ za reševanje, pristojen na ravni skupine</t>
        </is>
      </c>
      <c r="CQ116" s="2" t="inlineStr">
        <is>
          <t>3</t>
        </is>
      </c>
      <c r="CR116" s="2" t="inlineStr">
        <is>
          <t/>
        </is>
      </c>
      <c r="CS116" t="inlineStr">
        <is>
          <t>&lt;b&gt;organ za reševanje&lt;/b&gt; [ &lt;a href="/entry/result/3527925/all" id="ENTRY_TO_ENTRY_CONVERTER" target="_blank"&gt;IATE:3527925&lt;/a&gt; ] v državi članici, v kateri se nahaja 
&lt;b&gt;konsolidacijski nadzornik&lt;/b&gt; [ &lt;a href="/entry/result/2250016/all" id="ENTRY_TO_ENTRY_CONVERTER" target="_blank"&gt;IATE:2250016&lt;/a&gt; ]</t>
        </is>
      </c>
      <c r="CT116" s="2" t="inlineStr">
        <is>
          <t>resolutionsmyndighet på koncernnivå</t>
        </is>
      </c>
      <c r="CU116" s="2" t="inlineStr">
        <is>
          <t>3</t>
        </is>
      </c>
      <c r="CV116" s="2" t="inlineStr">
        <is>
          <t/>
        </is>
      </c>
      <c r="CW116" t="inlineStr">
        <is>
          <t/>
        </is>
      </c>
    </row>
    <row r="117">
      <c r="A117" s="1" t="str">
        <f>HYPERLINK("https://iate.europa.eu/entry/result/3555702/all", "3555702")</f>
        <v>3555702</v>
      </c>
      <c r="B117" t="inlineStr">
        <is>
          <t>FINANCE</t>
        </is>
      </c>
      <c r="C117" t="inlineStr">
        <is>
          <t>FINANCE;FINANCE|financial institutions and credit</t>
        </is>
      </c>
      <c r="D117" t="inlineStr">
        <is>
          <t>yes</t>
        </is>
      </c>
      <c r="E117" t="inlineStr">
        <is>
          <t/>
        </is>
      </c>
      <c r="F117" s="2" t="inlineStr">
        <is>
          <t>институция в режим на преструктуриране</t>
        </is>
      </c>
      <c r="G117" s="2" t="inlineStr">
        <is>
          <t>4</t>
        </is>
      </c>
      <c r="H117" s="2" t="inlineStr">
        <is>
          <t/>
        </is>
      </c>
      <c r="I117" t="inlineStr">
        <is>
          <t>субект, посочен в член 2 от Регламент (ЕС) № 806/2014 на Европейския парламент и на Съвета от 15 юли 2014 г. за установяването на еднообразни правила и еднообразна процедура за преструктурирането на кредитни институции и някои инвестиционни посредници, по отношение на който е предприето действие по преструктуриране</t>
        </is>
      </c>
      <c r="J117" s="2" t="inlineStr">
        <is>
          <t>instituce v režimu řešení krize</t>
        </is>
      </c>
      <c r="K117" s="2" t="inlineStr">
        <is>
          <t>3</t>
        </is>
      </c>
      <c r="L117" s="2" t="inlineStr">
        <is>
          <t/>
        </is>
      </c>
      <c r="M117" t="inlineStr">
        <is>
          <t>instituce, finanční instituce, finanční holdingová společnost, smíšená finanční holdingová společnost, holdingová společnost se smíšenou činností, mateřská finanční holdingová společnost v členském státě, mateřská finanční holdingová společnost v Unii, mateřská smíšená finanční holdingová společnost v členském státě nebo mateřská smíšená finanční holdingová společnost v Unii, vůči níž se přijímá opatření k řešení krize</t>
        </is>
      </c>
      <c r="N117" s="2" t="inlineStr">
        <is>
          <t>institut under afvikling</t>
        </is>
      </c>
      <c r="O117" s="2" t="inlineStr">
        <is>
          <t>3</t>
        </is>
      </c>
      <c r="P117" s="2" t="inlineStr">
        <is>
          <t/>
        </is>
      </c>
      <c r="Q117" t="inlineStr">
        <is>
          <t>et institut, et finansielt institut, et finansielt holdingselskab, et blandet finansielt holdingselskab, et blandet holdingselskab, et finansielt moderholdingselskab i en medlemsstat, et finansielt moderholdingselskab i Unionen, et blandet finansielt moderholdingselskab i en medlemsstat eller et blandet finansielt moderholdingselskab i Unionen, over for hvilket der træffes en afviklingshandling</t>
        </is>
      </c>
      <c r="R117" s="2" t="inlineStr">
        <is>
          <t>in Abwicklung befindliches Institut</t>
        </is>
      </c>
      <c r="S117" s="2" t="inlineStr">
        <is>
          <t>3</t>
        </is>
      </c>
      <c r="T117" s="2" t="inlineStr">
        <is>
          <t/>
        </is>
      </c>
      <c r="U117" t="inlineStr">
        <is>
          <t>ein Institut, ein Finanzinstitut oder eine Finanzholdinggesellschaft, in Bezug auf das bzw. die eine Abwicklungsmaßnahme &lt;a href="/entry/result/3552830/all" id="ENTRY_TO_ENTRY_CONVERTER" target="_blank"&gt;IATE:3552830&lt;/a&gt; getroffen wird</t>
        </is>
      </c>
      <c r="V117" s="2" t="inlineStr">
        <is>
          <t>ίδρυμα υπό εξυγίανση</t>
        </is>
      </c>
      <c r="W117" s="2" t="inlineStr">
        <is>
          <t>3</t>
        </is>
      </c>
      <c r="X117" s="2" t="inlineStr">
        <is>
          <t/>
        </is>
      </c>
      <c r="Y117" t="inlineStr">
        <is>
          <t>«ίδρυμα υπό εξυγίανση»: ίδρυμα, χρηματοδοτικό ίδρυμα, χρηματοδοτική εταιρεία συμμετοχών, μεικτή χρηματοοικονομική εταιρεία συμμετοχών, μεικτή εταιρεία συμμετοχών, μητρική χρηματοδοτική εταιρεία συμμετοχών εγκατεστημένη σε κράτος μέλος, μητρική χρηματοδοτική εταιρεία συμμετοχών εγκατεστημένη στην Ένωση, μητρική μεικτή χρηματοοικονομική εταιρεία συμμετοχών εγκατεστημένη σε κράτος μέλος ή μητρική μεικτή χρηματοοικονομική εταιρεία συμμετοχών εγκατεστημένη στην Ένωση, για το οποίο ή την οποία αναλαμβάνεται δράση εξυγίανσης.</t>
        </is>
      </c>
      <c r="Z117" s="2" t="inlineStr">
        <is>
          <t>institution under resolution</t>
        </is>
      </c>
      <c r="AA117" s="2" t="inlineStr">
        <is>
          <t>3</t>
        </is>
      </c>
      <c r="AB117" s="2" t="inlineStr">
        <is>
          <t/>
        </is>
      </c>
      <c r="AC117" t="inlineStr">
        <is>
          <t>credit institution, investment firm or financial holding company in respect of which a resolution action
&lt;sup&gt;1&lt;/sup&gt; is taken
&lt;p&gt;&lt;sup&gt;1&lt;/sup&gt; resolution action [ &lt;a href="/entry/result/3552830/all" id="ENTRY_TO_ENTRY_CONVERTER" target="_blank"&gt;IATE:3552830&lt;/a&gt; ]&lt;/p&gt;</t>
        </is>
      </c>
      <c r="AD117" s="2" t="inlineStr">
        <is>
          <t>entidad objeto de resolución</t>
        </is>
      </c>
      <c r="AE117" s="2" t="inlineStr">
        <is>
          <t>3</t>
        </is>
      </c>
      <c r="AF117" s="2" t="inlineStr">
        <is>
          <t/>
        </is>
      </c>
      <c r="AG117" t="inlineStr">
        <is>
          <t>Entidad de crédito, empresa de inversión o sociedad financiera de cartera a la que se aplica una &lt;a href="https://iate.europa.eu/entry/result/3552830/es" target="_blank"&gt;medida de resolución&lt;/a&gt;.</t>
        </is>
      </c>
      <c r="AH117" s="2" t="inlineStr">
        <is>
          <t>kriisilahendusmenetluses olev finantsinstitutsioon</t>
        </is>
      </c>
      <c r="AI117" s="2" t="inlineStr">
        <is>
          <t>3</t>
        </is>
      </c>
      <c r="AJ117" s="2" t="inlineStr">
        <is>
          <t/>
        </is>
      </c>
      <c r="AK117" t="inlineStr">
        <is>
          <t>finantsinstitutsioon, finantseerimisasutus, finantsvaldusettevõtja, segafinantsvaldusettevõtja, segavaldusettevõtja, liikmesriigis emaettevõtjana tegutsev finantsvaldusettevõtja, liidus emaettevõtjana tegutsev finantsvaldusettevõtja, liikmesriigis emaettevõtjana tegutsev finantsvaldusettevõtja või liidus emaettevõtjana tegutsev segafinantsvaldusettevõtja, mille suhtes võetakse kriisilahenduse meede</t>
        </is>
      </c>
      <c r="AL117" s="2" t="inlineStr">
        <is>
          <t>kriisinratkaisun kohteena oleva laitos</t>
        </is>
      </c>
      <c r="AM117" s="2" t="inlineStr">
        <is>
          <t>3</t>
        </is>
      </c>
      <c r="AN117" s="2" t="inlineStr">
        <is>
          <t/>
        </is>
      </c>
      <c r="AO117" t="inlineStr">
        <is>
          <t/>
        </is>
      </c>
      <c r="AP117" s="2" t="inlineStr">
        <is>
          <t>établissement soumis à une procédure de résolution</t>
        </is>
      </c>
      <c r="AQ117" s="2" t="inlineStr">
        <is>
          <t>3</t>
        </is>
      </c>
      <c r="AR117" s="2" t="inlineStr">
        <is>
          <t/>
        </is>
      </c>
      <c r="AS117" t="inlineStr">
        <is>
          <t>un établissement, un établissement financier, une compagnie financière holding, une compagnie financière holding mixte, une compagnie holding mixte, une compagnie financière holding mère dans un État membre, une compagnie financière holding mère dans l'Union, une compagnie financière holding mixte mère dans un État membre, ou une compagnie financière holding mixte mère dans l'Union, qui fait l'objet d'une mesure de résolution</t>
        </is>
      </c>
      <c r="AT117" s="2" t="inlineStr">
        <is>
          <t>institiúid faoi réiteach</t>
        </is>
      </c>
      <c r="AU117" s="2" t="inlineStr">
        <is>
          <t>3</t>
        </is>
      </c>
      <c r="AV117" s="2" t="inlineStr">
        <is>
          <t/>
        </is>
      </c>
      <c r="AW117" t="inlineStr">
        <is>
          <t>eintiteas dá dtagraítear in Airteagal 2 a ndéantar gníomhaíocht réitigh ina leith</t>
        </is>
      </c>
      <c r="AX117" s="2" t="inlineStr">
        <is>
          <t>institucija u sanaciji</t>
        </is>
      </c>
      <c r="AY117" s="2" t="inlineStr">
        <is>
          <t>3</t>
        </is>
      </c>
      <c r="AZ117" s="2" t="inlineStr">
        <is>
          <t/>
        </is>
      </c>
      <c r="BA117" t="inlineStr">
        <is>
          <t>institucija, financijska institucija, financijski holding, mješoviti financijski holding, mješoviti holding, matični financijski holding u državi članici, matični financijski holding u Uniji, matični mješoviti financijski holding u zemlji članici ili matični mješoviti holding u Uniji, u vezi s kojim se provodi mjera sanacije</t>
        </is>
      </c>
      <c r="BB117" s="2" t="inlineStr">
        <is>
          <t>szanálás alatt álló intézmény</t>
        </is>
      </c>
      <c r="BC117" s="2" t="inlineStr">
        <is>
          <t>4</t>
        </is>
      </c>
      <c r="BD117" s="2" t="inlineStr">
        <is>
          <t/>
        </is>
      </c>
      <c r="BE117" t="inlineStr">
        <is>
          <t>intézmény, amelynek tekintetében szanálási intézkedésre kerül sor</t>
        </is>
      </c>
      <c r="BF117" s="2" t="inlineStr">
        <is>
          <t>ente soggetto a risoluzione</t>
        </is>
      </c>
      <c r="BG117" s="2" t="inlineStr">
        <is>
          <t>3</t>
        </is>
      </c>
      <c r="BH117" s="2" t="inlineStr">
        <is>
          <t/>
        </is>
      </c>
      <c r="BI117" t="inlineStr">
        <is>
          <t>entità ai sensi dell'articolo 2 del regolamento (UE) n. 806/2014per la quale è stata avviata un'azione di risoluzione</t>
        </is>
      </c>
      <c r="BJ117" s="2" t="inlineStr">
        <is>
          <t>pertvarkoma įstaiga</t>
        </is>
      </c>
      <c r="BK117" s="2" t="inlineStr">
        <is>
          <t>3</t>
        </is>
      </c>
      <c r="BL117" s="2" t="inlineStr">
        <is>
          <t/>
        </is>
      </c>
      <c r="BM117" t="inlineStr">
        <is>
          <t>įstaiga ar bendrovė, kuriai taikomi pertvarkymo veiksmai</t>
        </is>
      </c>
      <c r="BN117" s="2" t="inlineStr">
        <is>
          <t>noregulējamā iestāde</t>
        </is>
      </c>
      <c r="BO117" s="2" t="inlineStr">
        <is>
          <t>3</t>
        </is>
      </c>
      <c r="BP117" s="2" t="inlineStr">
        <is>
          <t/>
        </is>
      </c>
      <c r="BQ117" t="inlineStr">
        <is>
          <t>iestāde, finanšu iestāde, finanšu pārvaldītājsabiedrība, jaukta finanšu pārvaldītājsabiedrība, jauktas darbības finanšu pārvaldītājsabiedrība, dalībvalsts mātes finanšu pārvaldītājsabiedrība, Savienības mātes finanšu pārvaldītājsabiedrība, dalībvalsts mātes jaukta finanšu pārvaldītājsabiedrība vai Savienības mātes jaukta finanšu pārvaldītājsabiedrība, attiecībā uz kuru tiek veikta noregulējuma darbība</t>
        </is>
      </c>
      <c r="BR117" s="2" t="inlineStr">
        <is>
          <t>istituzzjoni taħt riżoluzzjoni</t>
        </is>
      </c>
      <c r="BS117" s="2" t="inlineStr">
        <is>
          <t>3</t>
        </is>
      </c>
      <c r="BT117" s="2" t="inlineStr">
        <is>
          <t/>
        </is>
      </c>
      <c r="BU117" t="inlineStr">
        <is>
          <t>istituzzjoni, istituzzjoni finanzjarja, kumpanija holding finanzjarja, kumpanija holding finanzjarja mħallta, kumpanija holding b’attività mħallta, kumpanija holding finanzjarja prinċipali fi Stat Membru, kumpanija holding finanzjarja prinċipali tal-Unjoni, kumpanija holding finanzjarja prinċipali mħallta fi Stat Membru, jew kumpanija holding finanzjarja prinċipali mħallta tal-Unjoni, li fir-rigward tagħha qed tittieħed azzjoni tar-riżoluzzjoni;</t>
        </is>
      </c>
      <c r="BV117" s="2" t="inlineStr">
        <is>
          <t>instelling in afwikkeling</t>
        </is>
      </c>
      <c r="BW117" s="2" t="inlineStr">
        <is>
          <t>3</t>
        </is>
      </c>
      <c r="BX117" s="2" t="inlineStr">
        <is>
          <t/>
        </is>
      </c>
      <c r="BY117" t="inlineStr">
        <is>
          <t>een instelling, een financiële instelling, een financiële holding, een gemengde financiële holding, een gemengde holding, een financiële moederholding in een lidstaat, een financiële EU-moederholding, een gemengde financiële moederholding in een lidstaat of een gemengde financiële EU-moederholding ten aanzien waarvan een afwikkelingsmaatregel [ &lt;a href="/entry/result/3552830/all" id="ENTRY_TO_ENTRY_CONVERTER" target="_blank"&gt;IATE:3552830&lt;/a&gt; ] wordt genomen</t>
        </is>
      </c>
      <c r="BZ117" s="2" t="inlineStr">
        <is>
          <t>instytucja objęta restrukturyzacją i uporządkowaną likwidacją</t>
        </is>
      </c>
      <c r="CA117" s="2" t="inlineStr">
        <is>
          <t>3</t>
        </is>
      </c>
      <c r="CB117" s="2" t="inlineStr">
        <is>
          <t/>
        </is>
      </c>
      <c r="CC117" t="inlineStr">
        <is>
          <t>instytucja, względem której podejmowane jest działanie w ramach restrukturyzacji i uporządkowanej likwidacji</t>
        </is>
      </c>
      <c r="CD117" s="2" t="inlineStr">
        <is>
          <t>instituição objeto de resolução</t>
        </is>
      </c>
      <c r="CE117" s="2" t="inlineStr">
        <is>
          <t>3</t>
        </is>
      </c>
      <c r="CF117" s="2" t="inlineStr">
        <is>
          <t/>
        </is>
      </c>
      <c r="CG117" t="inlineStr">
        <is>
          <t>Instituição, instituição financeira ou companhia financeira em relação às quais são tomadas 
&lt;i&gt;&lt;b&gt;medidas de resolução&lt;/b&gt;&lt;/i&gt; [ &lt;a href="/entry/result/3552830/all" id="ENTRY_TO_ENTRY_CONVERTER" target="_blank"&gt;IATE:3552830&lt;/a&gt; ].</t>
        </is>
      </c>
      <c r="CH117" s="2" t="inlineStr">
        <is>
          <t>instituție aflată în rezoluție</t>
        </is>
      </c>
      <c r="CI117" s="2" t="inlineStr">
        <is>
          <t>3</t>
        </is>
      </c>
      <c r="CJ117" s="2" t="inlineStr">
        <is>
          <t/>
        </is>
      </c>
      <c r="CK117" t="inlineStr">
        <is>
          <t>instituție, instituție financiară, societate financiară holding, societate financiară holding mixtă, societate holding cu activitate mixtă, societate financiară holding-mamă dintr-un stat membru, societate financiară holding-mamă din Uniune, societate financiară holding mixtă-mamă dintr-un stat membru sau societate financiară holding mixtă-mamă din Uniune care face obiectul unei măsuri de rezoluție
&lt;sup&gt;1&lt;/sup&gt; 
&lt;p&gt; &lt;sup&gt;1&lt;/sup&gt; măsură de rezoluție [ &lt;a href="/entry/result/3552830/all" id="ENTRY_TO_ENTRY_CONVERTER" target="_blank"&gt;IATE:3552830&lt;/a&gt; ]&lt;/p&gt;</t>
        </is>
      </c>
      <c r="CL117" s="2" t="inlineStr">
        <is>
          <t>inštitúcia, ktorej krízová situácia sa rieši</t>
        </is>
      </c>
      <c r="CM117" s="2" t="inlineStr">
        <is>
          <t>3</t>
        </is>
      </c>
      <c r="CN117" s="2" t="inlineStr">
        <is>
          <t/>
        </is>
      </c>
      <c r="CO117" t="inlineStr">
        <is>
          <t>inštitúcia, finančná inštitúcia, finančná holdingová spoločnosť, zmiešaná finančná holdingová spoločnosť, holdingová spoločnosť so zmiešanou činnosťou, materská finančná holdingová spoločnosť v členskom štáte, materská finančná holdingová spoločnosť v Únii, materská zmiešaná finančná holdingová spoločnosť v členskom štáte alebo materská zmiešaná finančná holdingová spoločnosť v Únii, vzhľadom na ktorú sa prijíma opatrenie na riešenie krízovej situácie</t>
        </is>
      </c>
      <c r="CP117" s="2" t="inlineStr">
        <is>
          <t>institucija v postopku reševanja</t>
        </is>
      </c>
      <c r="CQ117" s="2" t="inlineStr">
        <is>
          <t>3</t>
        </is>
      </c>
      <c r="CR117" s="2" t="inlineStr">
        <is>
          <t/>
        </is>
      </c>
      <c r="CS117" t="inlineStr">
        <is>
          <t>institucija, finančna institucija, finančni holding, mešani finančni holding, mešani poslovni holding, nadrejeni finančni holding v državi članici, nadrejeni finančni holding v Uniji, nadrejeni mešani finančni holding v državi članici ali nadrejeni mešani finančni holding v Uniji, v zvezi s katerimi se izvajajo 
&lt;b&gt;ukrepi za reševanje&lt;/b&gt; [ &lt;a href="/entry/result/3552830/all" id="ENTRY_TO_ENTRY_CONVERTER" target="_blank"&gt;IATE:3552830&lt;/a&gt; ]</t>
        </is>
      </c>
      <c r="CT117" s="2" t="inlineStr">
        <is>
          <t>institut under resolution</t>
        </is>
      </c>
      <c r="CU117" s="2" t="inlineStr">
        <is>
          <t>3</t>
        </is>
      </c>
      <c r="CV117" s="2" t="inlineStr">
        <is>
          <t/>
        </is>
      </c>
      <c r="CW117" t="inlineStr">
        <is>
          <t>institut med avseende på vilket resolutionsåtgärder vidtas</t>
        </is>
      </c>
    </row>
    <row r="118">
      <c r="A118" s="1" t="str">
        <f>HYPERLINK("https://iate.europa.eu/entry/result/760005/all", "760005")</f>
        <v>760005</v>
      </c>
      <c r="B118" t="inlineStr">
        <is>
          <t>FINANCE</t>
        </is>
      </c>
      <c r="C118" t="inlineStr">
        <is>
          <t>FINANCE|financial institutions and credit</t>
        </is>
      </c>
      <c r="D118" t="inlineStr">
        <is>
          <t>yes</t>
        </is>
      </c>
      <c r="E118" t="inlineStr">
        <is>
          <t/>
        </is>
      </c>
      <c r="F118" s="2" t="inlineStr">
        <is>
          <t>банкова несъстоятелност|
несъстоятелност на банка|
неплатежоспособност на банка</t>
        </is>
      </c>
      <c r="G118" s="2" t="inlineStr">
        <is>
          <t>3|
3|
3</t>
        </is>
      </c>
      <c r="H118" s="2" t="inlineStr">
        <is>
          <t xml:space="preserve">|
|
</t>
        </is>
      </c>
      <c r="I118" t="inlineStr">
        <is>
          <t/>
        </is>
      </c>
      <c r="J118" s="2" t="inlineStr">
        <is>
          <t>selhání banky|
krizová situace banky</t>
        </is>
      </c>
      <c r="K118" s="2" t="inlineStr">
        <is>
          <t>3|
3</t>
        </is>
      </c>
      <c r="L118" s="2" t="inlineStr">
        <is>
          <t>|
preferred</t>
        </is>
      </c>
      <c r="M118" t="inlineStr">
        <is>
          <t>kterákoli z těchto situací nebo jejich kombinace:&lt;div&gt;- pokud banka porušuje požadavky nezbytné k tomu, aby si udržela povolení k výkonu své činnosti,&lt;br&gt;&lt;/div&gt;&lt;div&gt;- pokud jsou její aktiva nižší než její závazky, &lt;/div&gt;&lt;div&gt;- pokud není schopna dostát svým splatným závazkům, &lt;/div&gt;&lt;div&gt;- pokud požaduje mimořádnou veřejnou
finanční podporu (s výjimkou přesně specifikovaných případů)&lt;/div&gt;</t>
        </is>
      </c>
      <c r="N118" s="2" t="inlineStr">
        <is>
          <t>bankkrak|
banksammenbrud|
bank, der er nødlidende</t>
        </is>
      </c>
      <c r="O118" s="2" t="inlineStr">
        <is>
          <t>3|
4|
4</t>
        </is>
      </c>
      <c r="P118" s="2" t="inlineStr">
        <is>
          <t xml:space="preserve">|
|
</t>
        </is>
      </c>
      <c r="Q118" t="inlineStr">
        <is>
          <t>situation, der opstår, når en bank eller et tilsvarende institut ikke lever op til solvenskravet, er i likvidation, betalingsstandsning og konkurs eller på vej dertil</t>
        </is>
      </c>
      <c r="R118" s="2" t="inlineStr">
        <is>
          <t>Bankzusammenbruch</t>
        </is>
      </c>
      <c r="S118" s="2" t="inlineStr">
        <is>
          <t>3</t>
        </is>
      </c>
      <c r="T118" s="2" t="inlineStr">
        <is>
          <t/>
        </is>
      </c>
      <c r="U118" t="inlineStr">
        <is>
          <t/>
        </is>
      </c>
      <c r="V118" s="2" t="inlineStr">
        <is>
          <t>χρεωκοπία τραπεζών|
τραπεζική χρεωκοπία|
πτώχευση τράπεζας</t>
        </is>
      </c>
      <c r="W118" s="2" t="inlineStr">
        <is>
          <t>3|
3|
3</t>
        </is>
      </c>
      <c r="X118" s="2" t="inlineStr">
        <is>
          <t xml:space="preserve">|
|
</t>
        </is>
      </c>
      <c r="Y118" t="inlineStr">
        <is>
          <t/>
        </is>
      </c>
      <c r="Z118" s="2" t="inlineStr">
        <is>
          <t>bank failure|
banking failure</t>
        </is>
      </c>
      <c r="AA118" s="2" t="inlineStr">
        <is>
          <t>3|
3</t>
        </is>
      </c>
      <c r="AB118" s="2" t="inlineStr">
        <is>
          <t xml:space="preserve">|
</t>
        </is>
      </c>
      <c r="AC118" t="inlineStr">
        <is>
          <t>situation that arises when a bank becomes technically insolvent, i.e. when the value of its assets has fallen below the value of its liabilities</t>
        </is>
      </c>
      <c r="AD118" s="2" t="inlineStr">
        <is>
          <t>quiebra bancaria</t>
        </is>
      </c>
      <c r="AE118" s="2" t="inlineStr">
        <is>
          <t>3</t>
        </is>
      </c>
      <c r="AF118" s="2" t="inlineStr">
        <is>
          <t/>
        </is>
      </c>
      <c r="AG118" t="inlineStr">
        <is>
          <t>Situación de insolvencia de un banco, en la que éste no puede hacer frente a sus obligaciones de pago.</t>
        </is>
      </c>
      <c r="AH118" s="2" t="inlineStr">
        <is>
          <t>panga maksejõuetus</t>
        </is>
      </c>
      <c r="AI118" s="2" t="inlineStr">
        <is>
          <t>3</t>
        </is>
      </c>
      <c r="AJ118" s="2" t="inlineStr">
        <is>
          <t/>
        </is>
      </c>
      <c r="AK118" t="inlineStr">
        <is>
          <t/>
        </is>
      </c>
      <c r="AL118" s="2" t="inlineStr">
        <is>
          <t>pankkikonkurssi|
pankin kaatuminen</t>
        </is>
      </c>
      <c r="AM118" s="2" t="inlineStr">
        <is>
          <t>2|
3</t>
        </is>
      </c>
      <c r="AN118" s="2" t="inlineStr">
        <is>
          <t xml:space="preserve">|
</t>
        </is>
      </c>
      <c r="AO118" t="inlineStr">
        <is>
          <t/>
        </is>
      </c>
      <c r="AP118" s="2" t="inlineStr">
        <is>
          <t>défaillance bancaire</t>
        </is>
      </c>
      <c r="AQ118" s="2" t="inlineStr">
        <is>
          <t>3</t>
        </is>
      </c>
      <c r="AR118" s="2" t="inlineStr">
        <is>
          <t/>
        </is>
      </c>
      <c r="AS118" t="inlineStr">
        <is>
          <t>situation qui survient lorsque le débiteur (en l'occurrence, la banque) ne peut plus faire face à son passif avec son actif disponible</t>
        </is>
      </c>
      <c r="AT118" s="2" t="inlineStr">
        <is>
          <t>teip bainc|
teip na mbanc</t>
        </is>
      </c>
      <c r="AU118" s="2" t="inlineStr">
        <is>
          <t>3|
3</t>
        </is>
      </c>
      <c r="AV118" s="2" t="inlineStr">
        <is>
          <t xml:space="preserve">|
</t>
        </is>
      </c>
      <c r="AW118" t="inlineStr">
        <is>
          <t/>
        </is>
      </c>
      <c r="AX118" s="2" t="inlineStr">
        <is>
          <t>propast banke</t>
        </is>
      </c>
      <c r="AY118" s="2" t="inlineStr">
        <is>
          <t>3</t>
        </is>
      </c>
      <c r="AZ118" s="2" t="inlineStr">
        <is>
          <t/>
        </is>
      </c>
      <c r="BA118" t="inlineStr">
        <is>
          <t/>
        </is>
      </c>
      <c r="BB118" s="2" t="inlineStr">
        <is>
          <t>a bank fizetésképtelensége|
bankcsőd</t>
        </is>
      </c>
      <c r="BC118" s="2" t="inlineStr">
        <is>
          <t>3|
3</t>
        </is>
      </c>
      <c r="BD118" s="2" t="inlineStr">
        <is>
          <t xml:space="preserve">|
</t>
        </is>
      </c>
      <c r="BE118" t="inlineStr">
        <is>
          <t/>
        </is>
      </c>
      <c r="BF118" s="2" t="inlineStr">
        <is>
          <t>dissesto di una banca|
fallimento bancario</t>
        </is>
      </c>
      <c r="BG118" s="2" t="inlineStr">
        <is>
          <t>4|
3</t>
        </is>
      </c>
      <c r="BH118" s="2" t="inlineStr">
        <is>
          <t xml:space="preserve">|
</t>
        </is>
      </c>
      <c r="BI118" t="inlineStr">
        <is>
          <t>situazione in cui una banca diventa insolvibile, ossia non più in grado di soddisfare le obbligazioni verso i propri clienti. Con la nuova regolamentazione dell'unione bancaria &lt;a href="/entry/result/3544187/all" id="ENTRY_TO_ENTRY_CONVERTER" target="_blank"&gt;IATE:3544187&lt;/a&gt; questa situazione, per le banche di importanza sistemica, è disciplinata a livello europeo mediante nuovi strumenti diversi da quelli usati nelle procedure fallimentari. Di conseguenza quando si tratti di situazioni di crisi affrontate nel contesto dell'unione bancaria la terminologia è diversa da quella del diritto fallimentare</t>
        </is>
      </c>
      <c r="BJ118" s="2" t="inlineStr">
        <is>
          <t>banko įsipareigojimų nevykdymas</t>
        </is>
      </c>
      <c r="BK118" s="2" t="inlineStr">
        <is>
          <t>3</t>
        </is>
      </c>
      <c r="BL118" s="2" t="inlineStr">
        <is>
          <t/>
        </is>
      </c>
      <c r="BM118" t="inlineStr">
        <is>
          <t/>
        </is>
      </c>
      <c r="BN118" s="2" t="inlineStr">
        <is>
          <t>bankas bankrots</t>
        </is>
      </c>
      <c r="BO118" s="2" t="inlineStr">
        <is>
          <t>2</t>
        </is>
      </c>
      <c r="BP118" s="2" t="inlineStr">
        <is>
          <t/>
        </is>
      </c>
      <c r="BQ118" t="inlineStr">
        <is>
          <t>bankas nespēja pilnā mērā izpildīt savas saistības pret kreditoriem jeb situācija, kad banka ir kļuvusi maksātnespējīga, proti, saistības pārsniedz tās aktīvus</t>
        </is>
      </c>
      <c r="BR118" s="2" t="inlineStr">
        <is>
          <t>falliment ta' bank|
falliment bankarju</t>
        </is>
      </c>
      <c r="BS118" s="2" t="inlineStr">
        <is>
          <t>3|
3</t>
        </is>
      </c>
      <c r="BT118" s="2" t="inlineStr">
        <is>
          <t xml:space="preserve">|
</t>
        </is>
      </c>
      <c r="BU118" t="inlineStr">
        <is>
          <t>sitwazzjoni li sseħħ meta bank ma jkunx jista' jissodisfa l-obbligazzjonijiet tiegħu lid-depożituri jew lil kredituri oħra għax ikun sar insolventi jew ma jkollux likwidità biżżejjed biex ikopri l-passivi tiegħu</t>
        </is>
      </c>
      <c r="BV118" s="2" t="inlineStr">
        <is>
          <t>bankfalen</t>
        </is>
      </c>
      <c r="BW118" s="2" t="inlineStr">
        <is>
          <t>3</t>
        </is>
      </c>
      <c r="BX118" s="2" t="inlineStr">
        <is>
          <t/>
        </is>
      </c>
      <c r="BY118" t="inlineStr">
        <is>
          <t/>
        </is>
      </c>
      <c r="BZ118" s="2" t="inlineStr">
        <is>
          <t>upadłość banku</t>
        </is>
      </c>
      <c r="CA118" s="2" t="inlineStr">
        <is>
          <t>3</t>
        </is>
      </c>
      <c r="CB118" s="2" t="inlineStr">
        <is>
          <t>preferred</t>
        </is>
      </c>
      <c r="CC118" t="inlineStr">
        <is>
          <t>sytuacja następująca wtedy, gdy według bilansu sporządzonego na koniec okresu sprawozdawczego aktywa banku nie wystarczają na zaspokojenie jego zobowiązań lub gdy bank nie reguluje swoich zobowiązań w zakresie wypłaty tzw. środków gwarantowanych na rachunkach bankowych</t>
        </is>
      </c>
      <c r="CD118" s="2" t="inlineStr">
        <is>
          <t>falência bancária|
situação de insolvência de um banco</t>
        </is>
      </c>
      <c r="CE118" s="2" t="inlineStr">
        <is>
          <t>3|
3</t>
        </is>
      </c>
      <c r="CF118" s="2" t="inlineStr">
        <is>
          <t xml:space="preserve">|
</t>
        </is>
      </c>
      <c r="CG118" t="inlineStr">
        <is>
          <t>Situação em que um banco deixa de poder fazer face ao seu passivo exigível com o seu ativo disponível.</t>
        </is>
      </c>
      <c r="CH118" s="2" t="inlineStr">
        <is>
          <t>intrare în dificultate a unei bănci|
situație de dificultate a unei bănci</t>
        </is>
      </c>
      <c r="CI118" s="2" t="inlineStr">
        <is>
          <t>3|
3</t>
        </is>
      </c>
      <c r="CJ118" s="2" t="inlineStr">
        <is>
          <t xml:space="preserve">|
</t>
        </is>
      </c>
      <c r="CK118" t="inlineStr">
        <is>
          <t/>
        </is>
      </c>
      <c r="CL118" s="2" t="inlineStr">
        <is>
          <t>zlyhanie banky</t>
        </is>
      </c>
      <c r="CM118" s="2" t="inlineStr">
        <is>
          <t>3</t>
        </is>
      </c>
      <c r="CN118" s="2" t="inlineStr">
        <is>
          <t/>
        </is>
      </c>
      <c r="CO118" t="inlineStr">
        <is>
          <t>situácia, keď banka nie je schopná vykonávať bankové činnosti vymedzené pri poskytnutí bankovej licencie a súviace s pravidlami a podmienkami bankového dohľadu (banka je insolventnou alebo sa insolventnou čoskoro stane)</t>
        </is>
      </c>
      <c r="CP118" s="2" t="inlineStr">
        <is>
          <t>propad banke</t>
        </is>
      </c>
      <c r="CQ118" s="2" t="inlineStr">
        <is>
          <t>3</t>
        </is>
      </c>
      <c r="CR118" s="2" t="inlineStr">
        <is>
          <t/>
        </is>
      </c>
      <c r="CS118" t="inlineStr">
        <is>
          <t>stanje, ko postane banka z ekonomskega vidika nesolventna, tj. ko tržna vrednost njenih naložb pade pod tržno vrednost njenih obveznosti, njena neto vrednost (vrednost kapitala) pa postane negativna</t>
        </is>
      </c>
      <c r="CT118" s="2" t="inlineStr">
        <is>
          <t>bankkonkurs</t>
        </is>
      </c>
      <c r="CU118" s="2" t="inlineStr">
        <is>
          <t>3</t>
        </is>
      </c>
      <c r="CV118" s="2" t="inlineStr">
        <is>
          <t/>
        </is>
      </c>
      <c r="CW118" t="inlineStr">
        <is>
          <t/>
        </is>
      </c>
    </row>
    <row r="119">
      <c r="A119" s="1" t="str">
        <f>HYPERLINK("https://iate.europa.eu/entry/result/831379/all", "831379")</f>
        <v>831379</v>
      </c>
      <c r="B119" t="inlineStr">
        <is>
          <t>EUROPEAN UNION;FINANCE</t>
        </is>
      </c>
      <c r="C119" t="inlineStr">
        <is>
          <t>EUROPEAN UNION|EU finance|Community budget;FINANCE|financing and investment|financing</t>
        </is>
      </c>
      <c r="D119" t="inlineStr">
        <is>
          <t>yes</t>
        </is>
      </c>
      <c r="E119" t="inlineStr">
        <is>
          <t/>
        </is>
      </c>
      <c r="F119" s="2" t="inlineStr">
        <is>
          <t>предварително финансиране</t>
        </is>
      </c>
      <c r="G119" s="2" t="inlineStr">
        <is>
          <t>3</t>
        </is>
      </c>
      <c r="H119" s="2" t="inlineStr">
        <is>
          <t/>
        </is>
      </c>
      <c r="I119" t="inlineStr">
        <is>
          <t>авансово плащане, предназначено да осигури налични средства</t>
        </is>
      </c>
      <c r="J119" s="2" t="inlineStr">
        <is>
          <t>předběžné financování</t>
        </is>
      </c>
      <c r="K119" s="2" t="inlineStr">
        <is>
          <t>3</t>
        </is>
      </c>
      <c r="L119" s="2" t="inlineStr">
        <is>
          <t/>
        </is>
      </c>
      <c r="M119" t="inlineStr">
        <is>
          <t>&lt;div&gt;platba předem, jejímž účelem je poskytnout příjemci počáteční hotovost&lt;/div&gt;</t>
        </is>
      </c>
      <c r="N119" s="2" t="inlineStr">
        <is>
          <t>forfinansiering|
præfinansiering|
forhåndsfinansiering</t>
        </is>
      </c>
      <c r="O119" s="2" t="inlineStr">
        <is>
          <t>3|
3|
3</t>
        </is>
      </c>
      <c r="P119" s="2" t="inlineStr">
        <is>
          <t xml:space="preserve">|
|
</t>
        </is>
      </c>
      <c r="Q119" t="inlineStr">
        <is>
          <t>finansiering, der har til formål at stille likvide midler til rådighed for betalingsmodtagere</t>
        </is>
      </c>
      <c r="R119" s="2" t="inlineStr">
        <is>
          <t>Vorfinanzierung</t>
        </is>
      </c>
      <c r="S119" s="2" t="inlineStr">
        <is>
          <t>3</t>
        </is>
      </c>
      <c r="T119" s="2" t="inlineStr">
        <is>
          <t/>
        </is>
      </c>
      <c r="U119" t="inlineStr">
        <is>
          <t>Zahlungsart, durch die dem Empfänger ein Vorschuss gewährt werden soll, der im Einklang mit dem Grundsatz der Wirtschaftlichkeit der Haushaltsführung in mehreren Teilbeträgen gezahlt werden kann</t>
        </is>
      </c>
      <c r="V119" s="2" t="inlineStr">
        <is>
          <t>προχρηματοδότηση</t>
        </is>
      </c>
      <c r="W119" s="2" t="inlineStr">
        <is>
          <t>4</t>
        </is>
      </c>
      <c r="X119" s="2" t="inlineStr">
        <is>
          <t/>
        </is>
      </c>
      <c r="Y119" t="inlineStr">
        <is>
          <t>Η προχρηματοδότηση αποβλέπει στην παροχή χρηματικού αποθέματος στο δικαιούχο. Μπορεί να κατατμηθεί σε περισσότερες καταβολές σύμφωνα με τις διατάξεις της σύμβασης, της συμφωνίας ή της βασικής πράξης.</t>
        </is>
      </c>
      <c r="Z119" s="2" t="inlineStr">
        <is>
          <t>pre-financing|
prefinancing|
advance financing|
pre-financing payment|
prefinancing payment</t>
        </is>
      </c>
      <c r="AA119" s="2" t="inlineStr">
        <is>
          <t>3|
1|
1|
1|
1</t>
        </is>
      </c>
      <c r="AB119" s="2" t="inlineStr">
        <is>
          <t xml:space="preserve">|
|
|
|
</t>
        </is>
      </c>
      <c r="AC119" t="inlineStr">
        <is>
          <t>advance payment intended to provide beneficiaries with a float</t>
        </is>
      </c>
      <c r="AD119" s="2" t="inlineStr">
        <is>
          <t>prefinanciación|
financiación previa</t>
        </is>
      </c>
      <c r="AE119" s="2" t="inlineStr">
        <is>
          <t>3|
3</t>
        </is>
      </c>
      <c r="AF119" s="2" t="inlineStr">
        <is>
          <t xml:space="preserve">|
</t>
        </is>
      </c>
      <c r="AG119" t="inlineStr">
        <is>
          <t>Operación destinada a anticipar fondos; en el contexto de la UE se realiza a veces de forma fraccionada para facilitar el funcionamiento de los programas o la ejecución de contratos. Puede estar sometida a garantía.</t>
        </is>
      </c>
      <c r="AH119" s="2" t="inlineStr">
        <is>
          <t>eelmaksed</t>
        </is>
      </c>
      <c r="AI119" s="2" t="inlineStr">
        <is>
          <t>3</t>
        </is>
      </c>
      <c r="AJ119" s="2" t="inlineStr">
        <is>
          <t/>
        </is>
      </c>
      <c r="AK119" t="inlineStr">
        <is>
          <t>maksed, mille eesmärk on pakkuda toetusesaajale ettemakset, st käibevahendeid</t>
        </is>
      </c>
      <c r="AL119" s="2" t="inlineStr">
        <is>
          <t>ennakkomaksu|
ennakkorahoitus</t>
        </is>
      </c>
      <c r="AM119" s="2" t="inlineStr">
        <is>
          <t>3|
3</t>
        </is>
      </c>
      <c r="AN119" s="2" t="inlineStr">
        <is>
          <t xml:space="preserve">|
</t>
        </is>
      </c>
      <c r="AO119" t="inlineStr">
        <is>
          <t>Käteisvaroja käyttöön tarjoava maksu, joka voidaan jakaa moitteettoman varainhoidon periaatteen mukaisesti useisiin maksueriin.</t>
        </is>
      </c>
      <c r="AP119" s="2" t="inlineStr">
        <is>
          <t>préfinancement</t>
        </is>
      </c>
      <c r="AQ119" s="2" t="inlineStr">
        <is>
          <t>3</t>
        </is>
      </c>
      <c r="AR119" s="2" t="inlineStr">
        <is>
          <t/>
        </is>
      </c>
      <c r="AS119" t="inlineStr">
        <is>
          <t>type de paiement exécuté à l'avance et destiné à fournir un fond de trésorerie au bénéficiaire, et pouvant être fractionné en plusieurs versements ou tranches</t>
        </is>
      </c>
      <c r="AT119" s="2" t="inlineStr">
        <is>
          <t>réamh-mhaoiniú</t>
        </is>
      </c>
      <c r="AU119" s="2" t="inlineStr">
        <is>
          <t>3</t>
        </is>
      </c>
      <c r="AV119" s="2" t="inlineStr">
        <is>
          <t/>
        </is>
      </c>
      <c r="AW119" t="inlineStr">
        <is>
          <t/>
        </is>
      </c>
      <c r="AX119" s="2" t="inlineStr">
        <is>
          <t>pretfinanciranje</t>
        </is>
      </c>
      <c r="AY119" s="2" t="inlineStr">
        <is>
          <t>3</t>
        </is>
      </c>
      <c r="AZ119" s="2" t="inlineStr">
        <is>
          <t/>
        </is>
      </c>
      <c r="BA119" t="inlineStr">
        <is>
          <t>predujam kojim bi se korisnicima trebala osigurati likvidna sredstva</t>
        </is>
      </c>
      <c r="BB119" s="2" t="inlineStr">
        <is>
          <t>előfinanszírozás</t>
        </is>
      </c>
      <c r="BC119" s="2" t="inlineStr">
        <is>
          <t>4</t>
        </is>
      </c>
      <c r="BD119" s="2" t="inlineStr">
        <is>
          <t/>
        </is>
      </c>
      <c r="BE119" t="inlineStr">
        <is>
          <t>olyan kifizetés, amely készpénzelőleget
hivatott biztosítani a kedvezményezettnek egy projekt
kivitelezéséhez</t>
        </is>
      </c>
      <c r="BF119" s="2" t="inlineStr">
        <is>
          <t>prefinanziamento</t>
        </is>
      </c>
      <c r="BG119" s="2" t="inlineStr">
        <is>
          <t>3</t>
        </is>
      </c>
      <c r="BH119" s="2" t="inlineStr">
        <is>
          <t/>
        </is>
      </c>
      <c r="BI119" t="inlineStr">
        <is>
          <t>operazione finanziaria destinata a fornire un fondo di tesoreria, che può essere frazionata in diversi versamenti secondo il principio della sana gestione finanziaria</t>
        </is>
      </c>
      <c r="BJ119" s="2" t="inlineStr">
        <is>
          <t>išankstinis finansavimas</t>
        </is>
      </c>
      <c r="BK119" s="2" t="inlineStr">
        <is>
          <t>3</t>
        </is>
      </c>
      <c r="BL119" s="2" t="inlineStr">
        <is>
          <t/>
        </is>
      </c>
      <c r="BM119" t="inlineStr">
        <is>
          <t>avansinės lėšos, kurių suma pagal patikimo finansų valdymo principą gali būti padalyta į keletą išmokų ir kurios sumokamos remiantis sutartimi, susitarimu ar pagrindiniu aktu arba patvirtinamaisiais dokumentais, pagal kuriuos galima patikrinti, ar laikomasi atitinkamos sutarties ar susitarimo sąlygų</t>
        </is>
      </c>
      <c r="BN119" s="2" t="inlineStr">
        <is>
          <t>priekšfinansējums</t>
        </is>
      </c>
      <c r="BO119" s="2" t="inlineStr">
        <is>
          <t>3</t>
        </is>
      </c>
      <c r="BP119" s="2" t="inlineStr">
        <is>
          <t/>
        </is>
      </c>
      <c r="BQ119" t="inlineStr">
        <is>
          <t>Maksājums, kas paredzēts, lai saņēmējam izsniegtu avansu, t.i., apgrozāmos līdzekļus. To var sadalīt vairākos maksājumos laika posmā, kas noteikts priekšfinansējuma līgumā.</t>
        </is>
      </c>
      <c r="BR119" s="2" t="inlineStr">
        <is>
          <t>prefinanzjament</t>
        </is>
      </c>
      <c r="BS119" s="2" t="inlineStr">
        <is>
          <t>3</t>
        </is>
      </c>
      <c r="BT119" s="2" t="inlineStr">
        <is>
          <t/>
        </is>
      </c>
      <c r="BU119" t="inlineStr">
        <is>
          <t>ħlas bil-quddiem maħsub biex jipprovdi lill-benefiċjarji bi float</t>
        </is>
      </c>
      <c r="BV119" s="2" t="inlineStr">
        <is>
          <t>voorfinanciering</t>
        </is>
      </c>
      <c r="BW119" s="2" t="inlineStr">
        <is>
          <t>3</t>
        </is>
      </c>
      <c r="BX119" s="2" t="inlineStr">
        <is>
          <t/>
        </is>
      </c>
      <c r="BY119" t="inlineStr">
        <is>
          <t>financiële verrichting om de begunstigde ontvanger kasmiddelen te verstrekken, die voor een goed financieel beheer in verschillende stortingen kan worden verdeeld</t>
        </is>
      </c>
      <c r="BZ119" s="2" t="inlineStr">
        <is>
          <t>płatności zaliczkowe|
zaliczkowanie|
prefinansowanie</t>
        </is>
      </c>
      <c r="CA119" s="2" t="inlineStr">
        <is>
          <t>3|
3|
3</t>
        </is>
      </c>
      <c r="CB119" s="2" t="inlineStr">
        <is>
          <t xml:space="preserve">preferred|
|
</t>
        </is>
      </c>
      <c r="CC119" t="inlineStr">
        <is>
          <t>forma płatności z góry na rzecz beneficjenta przeznaczonej na sfinansowanie realizacji projektu i zapewnienie jego płynności finansowej, która w rachunkowości memoriałowej wykazywana jest po stronie aktywów, ponieważ do czasu spełnienia warunków umownych nie stanowi płatności ostatecznej</t>
        </is>
      </c>
      <c r="CD119" s="2" t="inlineStr">
        <is>
          <t>pré-financiamento</t>
        </is>
      </c>
      <c r="CE119" s="2" t="inlineStr">
        <is>
          <t>4</t>
        </is>
      </c>
      <c r="CF119" s="2" t="inlineStr">
        <is>
          <t/>
        </is>
      </c>
      <c r="CG119" t="inlineStr">
        <is>
          <t>No processo orçamental da UE, operação de pagamento precoce de despesas destinada a constituir um fundo de tesouraria em favor do beneficiário e que pode ser realizada de forma fraccionada.</t>
        </is>
      </c>
      <c r="CH119" s="2" t="inlineStr">
        <is>
          <t>prefinanțare</t>
        </is>
      </c>
      <c r="CI119" s="2" t="inlineStr">
        <is>
          <t>3</t>
        </is>
      </c>
      <c r="CJ119" s="2" t="inlineStr">
        <is>
          <t/>
        </is>
      </c>
      <c r="CK119" t="inlineStr">
        <is>
          <t>tip de plată în avans destinată furnizării unui fond de trezorerie beneficiarului și care poate fi defalcată în mai multe plăți</t>
        </is>
      </c>
      <c r="CL119" s="2" t="inlineStr">
        <is>
          <t>predbežné financovanie|
zálohová platba</t>
        </is>
      </c>
      <c r="CM119" s="2" t="inlineStr">
        <is>
          <t>3|
3</t>
        </is>
      </c>
      <c r="CN119" s="2" t="inlineStr">
        <is>
          <t xml:space="preserve">|
</t>
        </is>
      </c>
      <c r="CO119" t="inlineStr">
        <is>
          <t>operácia, ktorou sa príjemcovi poskytuje počiatočná hotovosť pred začatím realizácie akcie</t>
        </is>
      </c>
      <c r="CP119" s="2" t="inlineStr">
        <is>
          <t>predhodno financiranje|
predfinanciranje</t>
        </is>
      </c>
      <c r="CQ119" s="2" t="inlineStr">
        <is>
          <t>3|
3</t>
        </is>
      </c>
      <c r="CR119" s="2" t="inlineStr">
        <is>
          <t xml:space="preserve">preferred|
</t>
        </is>
      </c>
      <c r="CS119" t="inlineStr">
        <is>
          <t>plačilo, katerega namen je upravičencu zagotoviti denarni predujem, tj. likvidna sredstva, in je lahko razdeljeno na več plačil v obdobju, ki je določeno v posamezni pravni obveznosti</t>
        </is>
      </c>
      <c r="CT119" s="2" t="inlineStr">
        <is>
          <t>förfinansiering</t>
        </is>
      </c>
      <c r="CU119" s="2" t="inlineStr">
        <is>
          <t>3</t>
        </is>
      </c>
      <c r="CV119" s="2" t="inlineStr">
        <is>
          <t/>
        </is>
      </c>
      <c r="CW119" t="inlineStr">
        <is>
          <t>förskottsbetalning som avser att förse bidragsmottagare med likvida medel</t>
        </is>
      </c>
    </row>
    <row r="120">
      <c r="A120" s="1" t="str">
        <f>HYPERLINK("https://iate.europa.eu/entry/result/3568466/all", "3568466")</f>
        <v>3568466</v>
      </c>
      <c r="B120" t="inlineStr">
        <is>
          <t>FINANCE</t>
        </is>
      </c>
      <c r="C120" t="inlineStr">
        <is>
          <t>FINANCE|financial institutions and credit</t>
        </is>
      </c>
      <c r="D120" t="inlineStr">
        <is>
          <t>yes</t>
        </is>
      </c>
      <c r="E120" t="inlineStr">
        <is>
          <t>proposed</t>
        </is>
      </c>
      <c r="F120" s="2" t="inlineStr">
        <is>
          <t>предварителна вноска</t>
        </is>
      </c>
      <c r="G120" s="2" t="inlineStr">
        <is>
          <t>3</t>
        </is>
      </c>
      <c r="H120" s="2" t="inlineStr">
        <is>
          <t/>
        </is>
      </c>
      <c r="I120" t="inlineStr">
        <is>
          <t>годишна финансова вноска, която се плаща на Фонда за застраховане на депозитите (&lt;a href="/entry/result/3567222/all" id="ENTRY_TO_ENTRY_CONVERTER" target="_blank"&gt;IATE:3567222&lt;/a&gt;) от кредитните институции, свъзани с участващите схеми за гарантиране на депозитите (&lt;a href="/entry/result/3568387/all" id="ENTRY_TO_ENTRY_CONVERTER" target="_blank"&gt;IATE:3568387&lt;/a&gt;) по време на периода на презастраховане (&lt;a href="/entry/result/3568446/all" id="ENTRY_TO_ENTRY_CONVERTER" target="_blank"&gt;IATE:3568446&lt;/a&gt;) и периода на съзастраховане (&lt;a href="/entry/result/3568453/all" id="ENTRY_TO_ENTRY_CONVERTER" target="_blank"&gt;IATE:3568453&lt;/a&gt;)</t>
        </is>
      </c>
      <c r="J120" s="2" t="inlineStr">
        <is>
          <t>příspěvek předem</t>
        </is>
      </c>
      <c r="K120" s="2" t="inlineStr">
        <is>
          <t>3</t>
        </is>
      </c>
      <c r="L120" s="2" t="inlineStr">
        <is>
          <t/>
        </is>
      </c>
      <c r="M120" t="inlineStr">
        <is>
          <t>příspěvek úvěrových institucí do fondu pro pojištění vkladů</t>
        </is>
      </c>
      <c r="N120" s="2" t="inlineStr">
        <is>
          <t>ex ante-bidrag</t>
        </is>
      </c>
      <c r="O120" s="2" t="inlineStr">
        <is>
          <t>3</t>
        </is>
      </c>
      <c r="P120" s="2" t="inlineStr">
        <is>
          <t/>
        </is>
      </c>
      <c r="Q120" t="inlineStr">
        <is>
          <t>årligt finansielt bidrag, der skal betales til &lt;a href="http://iate.europa.eu/entry/slideshow/1616425510462/3567222/da" target="_blank"&gt;indskudsforsikringsfonden&lt;/a&gt; af kreditinstitutter, som er tilknyttet &lt;a href="http://iate.europa.eu/entry/slideshow/1616427662541/3568387/da" target="_blank"&gt;deltagende indskudsgarantiordninger&lt;/a&gt; i &lt;a href="http://iate.europa.eu/entry/slideshow/1616494604843/3568446/da" target="_blank"&gt;genforsikrings-&lt;/a&gt; og &lt;a href="http://iate.europa.eu/entry/slideshow/1616496200157/3568453/da" target="_blank"&gt;coassurancefaserne&lt;/a&gt;</t>
        </is>
      </c>
      <c r="R120" s="2" t="inlineStr">
        <is>
          <t>im Voraus erhobener Beitrag</t>
        </is>
      </c>
      <c r="S120" s="2" t="inlineStr">
        <is>
          <t>3</t>
        </is>
      </c>
      <c r="T120" s="2" t="inlineStr">
        <is>
          <t/>
        </is>
      </c>
      <c r="U120" t="inlineStr">
        <is>
          <t>jährlicher Beitrag, den einem teilnehmenden Einlagensicherungssystem angehörende Kreditinstitute während des Rück- &lt;a href="/entry/result/3658446/all" id="ENTRY_TO_ENTRY_CONVERTER" target="_blank"&gt;IATE:3658446&lt;/a&gt; und des Mitversicherungszeitraums &lt;a href="/entry/result/3568453/all" id="ENTRY_TO_ENTRY_CONVERTER" target="_blank"&gt;IATE:3568453&lt;/a&gt; an den im Rahmen des europäischen Einlagenversicherungssystems &lt;a href="/entry/result/3567221/all" id="ENTRY_TO_ENTRY_CONVERTER" target="_blank"&gt;IATE:3567221&lt;/a&gt; einzurichtenden Einlagenversicherungsfonds &lt;a href="/entry/result/3567222/all" id="ENTRY_TO_ENTRY_CONVERTER" target="_blank"&gt;IATE:3567222&lt;/a&gt; zu zahlen haben</t>
        </is>
      </c>
      <c r="V120" s="2" t="inlineStr">
        <is>
          <t>εκ των προτέρων εισφορά</t>
        </is>
      </c>
      <c r="W120" s="2" t="inlineStr">
        <is>
          <t>2</t>
        </is>
      </c>
      <c r="X120" s="2" t="inlineStr">
        <is>
          <t/>
        </is>
      </c>
      <c r="Y120" t="inlineStr">
        <is>
          <t/>
        </is>
      </c>
      <c r="Z120" s="2" t="inlineStr">
        <is>
          <t>ex-ante contribution</t>
        </is>
      </c>
      <c r="AA120" s="2" t="inlineStr">
        <is>
          <t>3</t>
        </is>
      </c>
      <c r="AB120" s="2" t="inlineStr">
        <is>
          <t/>
        </is>
      </c>
      <c r="AC120" t="inlineStr">
        <is>
          <t>yearly financial contribution to be paid into the Deposit Insurance Fund 
&lt;sup&gt;1&lt;/sup&gt; by the credit institutions affiliated to participating deposit guarantee schemes 
&lt;sup&gt;2&lt;/sup&gt; during the reinsurance 
&lt;sup&gt;3&lt;/sup&gt; and co-insurance periods 
&lt;sup&gt;4&lt;/sup&gt; 
&lt;p&gt; &lt;sup&gt;1&lt;/sup&gt; &lt;i&gt;Deposit Insurance Fund &lt;/i&gt;&lt;a href="/entry/result/3567222/all" id="ENTRY_TO_ENTRY_CONVERTER" target="_blank"&gt;IATE:3567222&lt;/a&gt; &lt;br&gt;&lt;sup&gt;2&lt;/sup&gt; &lt;i&gt; participating deposit guarantee scheme &lt;/i&gt;&lt;a href="/entry/result/3568387/all" id="ENTRY_TO_ENTRY_CONVERTER" target="_blank"&gt;IATE:3568387&lt;/a&gt; &lt;br&gt;&lt;sup&gt;3&lt;/sup&gt; &lt;i&gt; reinsurance period &lt;/i&gt;&lt;a href="/entry/result/3568446/all" id="ENTRY_TO_ENTRY_CONVERTER" target="_blank"&gt;IATE:3568446&lt;/a&gt; &lt;br&gt;&lt;sup&gt;4&lt;/sup&gt; &lt;i&gt; co-insurance period &lt;/i&gt;&lt;a href="/entry/result/3568453/all" id="ENTRY_TO_ENTRY_CONVERTER" target="_blank"&gt;IATE:3568453&lt;/a&gt; &lt;/p&gt;</t>
        </is>
      </c>
      <c r="AD120" s="2" t="inlineStr">
        <is>
          <t>aportación &lt;i&gt;ex ante&lt;/i&gt;</t>
        </is>
      </c>
      <c r="AE120" s="2" t="inlineStr">
        <is>
          <t>3</t>
        </is>
      </c>
      <c r="AF120" s="2" t="inlineStr">
        <is>
          <t/>
        </is>
      </c>
      <c r="AG120" t="inlineStr">
        <is>
          <t>Contribución anual que las entidades de crédito afiliadas a un &lt;a href="https://iate.europa.eu/entry/result/3568387/es" target="_blank"&gt;sistema de garantía de depósitos participante&lt;/a&gt; han de aportar al &lt;a href="https://iate.europa.eu/entry/result/3567222/es" target="_blank"&gt;Fondo de Seguro de Depósitos&lt;/a&gt; durante las &lt;a href="https://iate.europa.eu/entry/result/3568446/es" target="_blank"&gt;etapas de reaseguro&lt;/a&gt; y de &lt;a href="https://iate.europa.eu/entry/result/3568453/es" target="_blank"&gt;coaseguro&lt;/a&gt; del establecimiento del Sistema Europeo de Seguro de Depósitos.</t>
        </is>
      </c>
      <c r="AH120" s="2" t="inlineStr">
        <is>
          <t>ennetavalt kogutav osamakse</t>
        </is>
      </c>
      <c r="AI120" s="2" t="inlineStr">
        <is>
          <t>2</t>
        </is>
      </c>
      <c r="AJ120" s="2" t="inlineStr">
        <is>
          <t/>
        </is>
      </c>
      <c r="AK120" t="inlineStr">
        <is>
          <t/>
        </is>
      </c>
      <c r="AL120" s="2" t="inlineStr">
        <is>
          <t>ennakollinen kannatusmaksu</t>
        </is>
      </c>
      <c r="AM120" s="2" t="inlineStr">
        <is>
          <t>3</t>
        </is>
      </c>
      <c r="AN120" s="2" t="inlineStr">
        <is>
          <t/>
        </is>
      </c>
      <c r="AO120" t="inlineStr">
        <is>
          <t/>
        </is>
      </c>
      <c r="AP120" s="2" t="inlineStr">
        <is>
          <t>contribution ex ante</t>
        </is>
      </c>
      <c r="AQ120" s="2" t="inlineStr">
        <is>
          <t>3</t>
        </is>
      </c>
      <c r="AR120" s="2" t="inlineStr">
        <is>
          <t/>
        </is>
      </c>
      <c r="AS120" t="inlineStr">
        <is>
          <t>contribution
financière annuelle versée au &lt;a href="https://iate.europa.eu/entry/result/3567222/fr" target="_blank"&gt;Fonds d'assurance des dépôts (FAD)&lt;/a&gt; par les établissements de crédit affiliés aux &lt;a href="https://iate.europa.eu/entry/result/3568387/fr" target="_blank"&gt;systèmes de garantie des dépôts (SGD) participants&lt;/a&gt; au cours des &lt;a href="https://iate.europa.eu/entry/result/3568446/fr" target="_blank"&gt;périodes de réassurance&lt;/a&gt;
et de &lt;a href="https://iate.europa.eu/entry/result/3568453/fr" target="_blank"&gt;coassurance&lt;/a&gt;</t>
        </is>
      </c>
      <c r="AT120" s="2" t="inlineStr">
        <is>
          <t>ranníocaíocht &lt;i&gt;ex ante&lt;/i&gt;</t>
        </is>
      </c>
      <c r="AU120" s="2" t="inlineStr">
        <is>
          <t>3</t>
        </is>
      </c>
      <c r="AV120" s="2" t="inlineStr">
        <is>
          <t/>
        </is>
      </c>
      <c r="AW120" t="inlineStr">
        <is>
          <t/>
        </is>
      </c>
      <c r="AX120" s="2" t="inlineStr">
        <is>
          <t>&lt;em&gt;ex ante&lt;/em&gt; doprinos</t>
        </is>
      </c>
      <c r="AY120" s="2" t="inlineStr">
        <is>
          <t>3</t>
        </is>
      </c>
      <c r="AZ120" s="2" t="inlineStr">
        <is>
          <t/>
        </is>
      </c>
      <c r="BA120" t="inlineStr">
        <is>
          <t/>
        </is>
      </c>
      <c r="BB120" s="2" t="inlineStr">
        <is>
          <t>előzetes hozzájárulás</t>
        </is>
      </c>
      <c r="BC120" s="2" t="inlineStr">
        <is>
          <t>3</t>
        </is>
      </c>
      <c r="BD120" s="2" t="inlineStr">
        <is>
          <t/>
        </is>
      </c>
      <c r="BE120" t="inlineStr">
        <is>
          <t>a &lt;a href="https://iate.europa.eu/entry/result/3568387/hu" target="_blank"&gt;részt vevő betétbiztosítási rendszerekhez&lt;/a&gt; csatlakozott hitelintézetek által a &lt;a href="https://iate.europa.eu/entry/result/3568446/hu" target="_blank"&gt;viszontbiztosítási&lt;/a&gt; és az &lt;a href="https://iate.europa.eu/entry/result/3568453/hu" target="_blank"&gt;együttbiztosítási időszak&lt;/a&gt; alatt évente a &lt;a href="https://iate.europa.eu/entry/result/3567222/hu" target="_blank"&gt;Betétbiztosítási Alapba&lt;/a&gt;fizetendő pénzügyi hozzájárulás.</t>
        </is>
      </c>
      <c r="BF120" s="2" t="inlineStr">
        <is>
          <t>contributo ex ante</t>
        </is>
      </c>
      <c r="BG120" s="2" t="inlineStr">
        <is>
          <t>3</t>
        </is>
      </c>
      <c r="BH120" s="2" t="inlineStr">
        <is>
          <t/>
        </is>
      </c>
      <c r="BI120" t="inlineStr">
        <is>
          <t>contributo, dovuto e versato direttamente dalle banche nonché calcolato e fatturato dagli SGD partecipanti, che dovrebbe alimentare il &lt;a href="https://iate.europa.eu/entry/result/3567222/it" target="_blank"&gt;Fondo di assicurazione dei depositi &lt;/a&gt; nel &lt;a href="https://iate.europa.eu/entry/result/3568446/it" target="_blank"&gt;periodo di riassicurazione &lt;/a&gt;e nel &lt;a href="https://iate.europa.eu/entry/result/3568453/it" target="_blank"&gt;periodo di coassicurazione&lt;/a&gt;</t>
        </is>
      </c>
      <c r="BJ120" s="2" t="inlineStr">
        <is>
          <t>&lt;i&gt;ex ante&lt;/i&gt; įnašas</t>
        </is>
      </c>
      <c r="BK120" s="2" t="inlineStr">
        <is>
          <t>3</t>
        </is>
      </c>
      <c r="BL120" s="2" t="inlineStr">
        <is>
          <t/>
        </is>
      </c>
      <c r="BM120" t="inlineStr">
        <is>
          <t>kiekvienais metais į Indėlių draudimo fondą kredito įstaigų, priklausančių atitinkamai dalyvaujančiai IGS, mokėtini finansiniai įnašai perdraudimo ir bendro draudimo laikotarpiais</t>
        </is>
      </c>
      <c r="BN120" s="2" t="inlineStr">
        <is>
          <t>&lt;i&gt;ex-ante&lt;/i&gt; iemaksa</t>
        </is>
      </c>
      <c r="BO120" s="2" t="inlineStr">
        <is>
          <t>2</t>
        </is>
      </c>
      <c r="BP120" s="2" t="inlineStr">
        <is>
          <t/>
        </is>
      </c>
      <c r="BQ120" t="inlineStr">
        <is>
          <t>ikgadēja iemaksa, ko &lt;a href="https://iate.europa.eu/entry/slideshow/1611910290998/3567222/en-lv" target="_blank"&gt;noguldījumu apdrošināšanas fondā&lt;/a&gt; &lt;a href="https://iate.europa.eu/entry/slideshow/1611910344188/3568446/en-lv" target="_blank"&gt;pārapdrošināšanas&lt;/a&gt; un &lt;a href="https://iate.europa.eu/entry/slideshow/1611910403577/3568453/en-lv" target="_blank"&gt;kopapdrošināšanas&lt;/a&gt; periodu laikā iemaksā kredītiestādes, kas piesaistītas attiecīgajai &lt;a href="https://iate.europa.eu/entry/slideshow/1611910449790/3568387/en-lv" target="_blank"&gt;iesaistītajai noguldījumu garantiju sistēmai&lt;/a&gt;</t>
        </is>
      </c>
      <c r="BR120" s="2" t="inlineStr">
        <is>
          <t>kontribuzzjoni ex ante</t>
        </is>
      </c>
      <c r="BS120" s="2" t="inlineStr">
        <is>
          <t>3</t>
        </is>
      </c>
      <c r="BT120" s="2" t="inlineStr">
        <is>
          <t/>
        </is>
      </c>
      <c r="BU120" t="inlineStr">
        <is>
          <t>kontribuzzjoni finanzjarja annwali li għandha titħallas lill-&lt;a href="https://iate.europa.eu/entry/slideshow/1617109466966/3567222/mt" target="_blank"&gt;fond Ewropew ta' assigurazzjoni tad-depożiti&lt;/a&gt; mill-istituzzjonijiet ta' kreditu affiljati li mal-&lt;a href="https://iate.europa.eu/entry/slideshow/1617109585742/3568387/mt" target="_blank"&gt;iskemi ta' garanzija tad-depożitu parteċipanti&lt;/a&gt; matul il-&lt;a href="https://iate.europa.eu/entry/slideshow/1617109655019/3568446/mt" target="_blank"&gt;perjodu ta' riassigurazzjoni&lt;/a&gt; u &lt;a href="https://iate.europa.eu/entry/slideshow/1617109726005/3568453/mt" target="_blank"&gt;dak ta' koassigurazzjoni&lt;/a&gt;</t>
        </is>
      </c>
      <c r="BV120" s="2" t="inlineStr">
        <is>
          <t>vooraf te betalen bijdrage</t>
        </is>
      </c>
      <c r="BW120" s="2" t="inlineStr">
        <is>
          <t>3</t>
        </is>
      </c>
      <c r="BX120" s="2" t="inlineStr">
        <is>
          <t/>
        </is>
      </c>
      <c r="BY120" t="inlineStr">
        <is>
          <t>jaarlijkse financiële bijdrage die tijdens de herverzekerings- en medeverzekeringsfase 
&lt;sup&gt;1&lt;/sup&gt; 
&lt;sup&gt;2&lt;/sup&gt; in het depositoverzekeringsfonds 
&lt;sup&gt;3&lt;/sup&gt; moet worden gestort door kredietinstellingen die zijn aangesloten bij deelnemende depositogarantiestelsels 
&lt;sup&gt;4&lt;/sup&gt; 
&lt;p&gt;&lt;sup&gt;1&lt;/sup&gt;herverzekeringfase &lt;a href="/entry/result/3568446/all" id="ENTRY_TO_ENTRY_CONVERTER" target="_blank"&gt;IATE:3568446&lt;/a&gt; &lt;br&gt;&lt;sup&gt;2&lt;/sup&gt;medeverzekeringsfase &lt;a href="/entry/result/3568453/all" id="ENTRY_TO_ENTRY_CONVERTER" target="_blank"&gt;IATE:3568453&lt;/a&gt; &lt;br&gt;&lt;sup&gt;3&lt;/sup&gt;depositoverzekeringsfonds &lt;a href="/entry/result/3567222/all" id="ENTRY_TO_ENTRY_CONVERTER" target="_blank"&gt;IATE:3567222&lt;/a&gt; &lt;br&gt;&lt;sup&gt;4&lt;/sup&gt;deelnemend depositogarantiestelsel &lt;a href="/entry/result/3568387/all" id="ENTRY_TO_ENTRY_CONVERTER" target="_blank"&gt;IATE:3568387&lt;/a&gt; &lt;/p&gt;</t>
        </is>
      </c>
      <c r="BZ120" s="2" t="inlineStr">
        <is>
          <t>składka &lt;i&gt;ex ante&lt;/i&gt;</t>
        </is>
      </c>
      <c r="CA120" s="2" t="inlineStr">
        <is>
          <t>3</t>
        </is>
      </c>
      <c r="CB120" s="2" t="inlineStr">
        <is>
          <t/>
        </is>
      </c>
      <c r="CC120" t="inlineStr">
        <is>
          <t>składka płacona przez instytucje kredytowe na rzecz funduszu gwarantowania depozytów</t>
        </is>
      </c>
      <c r="CD120" s="2" t="inlineStr">
        <is>
          <t>contribuição ex ante</t>
        </is>
      </c>
      <c r="CE120" s="2" t="inlineStr">
        <is>
          <t>3</t>
        </is>
      </c>
      <c r="CF120" s="2" t="inlineStr">
        <is>
          <t/>
        </is>
      </c>
      <c r="CG120" t="inlineStr">
        <is>
          <t>Contribuição financeira anual que as instituições de crédito associadas a um 
&lt;b&gt;seguro de garantia de depósitos participante&lt;/b&gt; &lt;a href="/entry/result/3568387/all" id="ENTRY_TO_ENTRY_CONVERTER" target="_blank"&gt;IATE:3568387&lt;/a&gt; devem pagar ao 
&lt;b&gt;Fundo de Seguro de Depósitos&lt;/b&gt; &lt;a href="/entry/result/3567222/all" id="ENTRY_TO_ENTRY_CONVERTER" target="_blank"&gt;IATE:3567222&lt;/a&gt; durante os 
&lt;b&gt;períodos de resseguro&lt;/b&gt; &lt;a href="/entry/result/3568446/all" id="ENTRY_TO_ENTRY_CONVERTER" target="_blank"&gt;IATE:3568446&lt;/a&gt; e de 
&lt;b&gt;cosseguro&lt;/b&gt; &lt;a href="/entry/result/3568453/all" id="ENTRY_TO_ENTRY_CONVERTER" target="_blank"&gt;IATE:3568453&lt;/a&gt;.</t>
        </is>
      </c>
      <c r="CH120" s="2" t="inlineStr">
        <is>
          <t>contribuție &lt;i&gt;ex ante&lt;/i&gt;</t>
        </is>
      </c>
      <c r="CI120" s="2" t="inlineStr">
        <is>
          <t>3</t>
        </is>
      </c>
      <c r="CJ120" s="2" t="inlineStr">
        <is>
          <t/>
        </is>
      </c>
      <c r="CK120" t="inlineStr">
        <is>
          <t>contribuții datorate și plătite anual în cursul perioadei de reasigurare și de coasigurare în Fondul de garantare a depozitelor de băncile afiliate la schemele de garantare a depozitelor participante la sistemul european de asigurare a depozitelor</t>
        </is>
      </c>
      <c r="CL120" s="2" t="inlineStr">
        <is>
          <t>príspevok ex ante</t>
        </is>
      </c>
      <c r="CM120" s="2" t="inlineStr">
        <is>
          <t>3</t>
        </is>
      </c>
      <c r="CN120" s="2" t="inlineStr">
        <is>
          <t/>
        </is>
      </c>
      <c r="CO120" t="inlineStr">
        <is>
          <t>ročné finančné príspevky do &lt;a href="https://iate.europa.eu/entry/result/3567222/sk" target="_blank"&gt;fondu ochrany vkladov &lt;/a&gt;zo strany úverových inštitúcií pridružených k príslušným &lt;a href="https://iate.europa.eu/entry/result/3568387/sk" target="_blank"&gt;zúčastneným systémom ochrany vkladov&lt;/a&gt; počas &lt;a href="https://iate.europa.eu/entry/result/3568446/sk" target="_blank"&gt;obdobia zaistenia&lt;/a&gt; a &lt;a href="https://iate.europa.eu/entry/result/3568453/sk" target="_blank"&gt;spolupoistenia&lt;/a&gt;</t>
        </is>
      </c>
      <c r="CP120" s="2" t="inlineStr">
        <is>
          <t>predhodni prispevek</t>
        </is>
      </c>
      <c r="CQ120" s="2" t="inlineStr">
        <is>
          <t>3</t>
        </is>
      </c>
      <c r="CR120" s="2" t="inlineStr">
        <is>
          <t/>
        </is>
      </c>
      <c r="CS120" t="inlineStr">
        <is>
          <t/>
        </is>
      </c>
      <c r="CT120" s="2" t="inlineStr">
        <is>
          <t>förhandsbidrag</t>
        </is>
      </c>
      <c r="CU120" s="2" t="inlineStr">
        <is>
          <t>3</t>
        </is>
      </c>
      <c r="CV120" s="2" t="inlineStr">
        <is>
          <t/>
        </is>
      </c>
      <c r="CW120" t="inlineStr">
        <is>
          <t/>
        </is>
      </c>
    </row>
    <row r="121">
      <c r="A121" s="1" t="str">
        <f>HYPERLINK("https://iate.europa.eu/entry/result/768571/all", "768571")</f>
        <v>768571</v>
      </c>
      <c r="B121" t="inlineStr">
        <is>
          <t>EUROPEAN UNION</t>
        </is>
      </c>
      <c r="C121" t="inlineStr">
        <is>
          <t>EUROPEAN UNION|EU finance</t>
        </is>
      </c>
      <c r="D121" t="inlineStr">
        <is>
          <t>yes</t>
        </is>
      </c>
      <c r="E121" t="inlineStr">
        <is>
          <t/>
        </is>
      </c>
      <c r="F121" s="2" t="inlineStr">
        <is>
          <t>изискуема ставка</t>
        </is>
      </c>
      <c r="G121" s="2" t="inlineStr">
        <is>
          <t>4</t>
        </is>
      </c>
      <c r="H121" s="2" t="inlineStr">
        <is>
          <t/>
        </is>
      </c>
      <c r="I121" t="inlineStr">
        <is>
          <t/>
        </is>
      </c>
      <c r="J121" s="2" t="inlineStr">
        <is>
          <t>sazba</t>
        </is>
      </c>
      <c r="K121" s="2" t="inlineStr">
        <is>
          <t>3</t>
        </is>
      </c>
      <c r="L121" s="2" t="inlineStr">
        <is>
          <t/>
        </is>
      </c>
      <c r="M121" t="inlineStr">
        <is>
          <t/>
        </is>
      </c>
      <c r="N121" s="2" t="inlineStr">
        <is>
          <t>momsbidragssats|
bidragssats</t>
        </is>
      </c>
      <c r="O121" s="2" t="inlineStr">
        <is>
          <t>3|
3</t>
        </is>
      </c>
      <c r="P121" s="2" t="inlineStr">
        <is>
          <t xml:space="preserve">|
</t>
        </is>
      </c>
      <c r="Q121" t="inlineStr">
        <is>
          <t>EU's budget finansieres af 4 såkaldte egne indtægter - told, landsbrugsafgifter, momsbidrag og BNI-bidrag. Toldindtægterne opkræves af medlemsstaterne efter toldsatserne i EU's fælles toldtarif og i henhold til EU-forordninger om toldsuspensioner og toldfrihed. Endvidere anvendes reglerne for nedsættelse af told for varer omfattet af EU's præferenceordninger. Landbrugsafgifterne omfatter import- og eksportafgifter og produktionsafgifter af sukker, der er pålagt som led i EU's landbrugsordninger. Medlemsstaterne beholder 25% af told- og landbrugsafgifterne til dækning af opkrævningsomkostningerne. Momsbidraget opkræves på et harmoniseret grundlag opgjort efter reglerne i 6. momsdirektiv. Bidragssatsen er 1%, der nedsættes til 0,75% i 2002 og 2003 og til 0,5% fra 2004, som led i EU's finansieringsreform fra 1999. BNI-bidraget er den finansieringskilde, der sikrer, at EU's udgifter stemmer overens med indtægterne. Derfor kaldes BNI-bidraget også for EU's supplerende (marginale) finansieringskilde. BNI-bidraget opkræves på et harmoniseret grundlag. BNI-bidraget har som følge af de seneste finansieringsreformer fået en stadig større betydning for finansieringen af EU's budget.</t>
        </is>
      </c>
      <c r="R121" s="2" t="inlineStr">
        <is>
          <t>Abrufsatz</t>
        </is>
      </c>
      <c r="S121" s="2" t="inlineStr">
        <is>
          <t>3</t>
        </is>
      </c>
      <c r="T121" s="2" t="inlineStr">
        <is>
          <t/>
        </is>
      </c>
      <c r="U121" t="inlineStr">
        <is>
          <t/>
        </is>
      </c>
      <c r="V121" s="2" t="inlineStr">
        <is>
          <t>συντελεστής καταβολής</t>
        </is>
      </c>
      <c r="W121" s="2" t="inlineStr">
        <is>
          <t>3</t>
        </is>
      </c>
      <c r="X121" s="2" t="inlineStr">
        <is>
          <t/>
        </is>
      </c>
      <c r="Y121" t="inlineStr">
        <is>
          <t/>
        </is>
      </c>
      <c r="Z121" s="2" t="inlineStr">
        <is>
          <t>rate of call-up|
call-up rate|
call-in rate|
rate of call|
call rate|
call-rate</t>
        </is>
      </c>
      <c r="AA121" s="2" t="inlineStr">
        <is>
          <t>3|
3|
3|
3|
3|
1</t>
        </is>
      </c>
      <c r="AB121" s="2" t="inlineStr">
        <is>
          <t xml:space="preserve">|
|
|
|
|
</t>
        </is>
      </c>
      <c r="AC121" t="inlineStr">
        <is>
          <t>rate applied to Member States' VAT bases that is set according to harmonised rules for the purpose of calculating contributions to the EU's &lt;i&gt;own resources&lt;/i&gt;</t>
        </is>
      </c>
      <c r="AD121" s="2" t="inlineStr">
        <is>
          <t>tipo de referencia</t>
        </is>
      </c>
      <c r="AE121" s="2" t="inlineStr">
        <is>
          <t>3</t>
        </is>
      </c>
      <c r="AF121" s="2" t="inlineStr">
        <is>
          <t/>
        </is>
      </c>
      <c r="AG121" t="inlineStr">
        <is>
          <t>Tipo aplicado a la base imponible del IVA, determinado de manera uniforme y limitada, en el marco del sistema de cálculo de los recursos propios de la Unión Europea.</t>
        </is>
      </c>
      <c r="AH121" s="2" t="inlineStr">
        <is>
          <t>sissenõudmismäär</t>
        </is>
      </c>
      <c r="AI121" s="2" t="inlineStr">
        <is>
          <t>3</t>
        </is>
      </c>
      <c r="AJ121" s="2" t="inlineStr">
        <is>
          <t/>
        </is>
      </c>
      <c r="AK121" t="inlineStr">
        <is>
          <t>liikmesriikide &lt;i&gt;käibemaksubaaside &lt;/i&gt;&lt;a href="/entry/result/768301/all" id="ENTRY_TO_ENTRY_CONVERTER" target="_blank"&gt;IATE:768301&lt;/a&gt; suhtes kohaldatav määr, mis määratakse kindlaks vastavalt ühtlustatud eeskirjadele ELi &lt;i&gt;omavahenditesse &lt;/i&gt;&lt;a href="/entry/result/1380005/all" id="ENTRY_TO_ENTRY_CONVERTER" target="_blank"&gt;IATE:1380005&lt;/a&gt; tehtavate osamaksete arvutamise kohta</t>
        </is>
      </c>
      <c r="AL121" s="2" t="inlineStr">
        <is>
          <t>määrä|
tarve|
verokanta</t>
        </is>
      </c>
      <c r="AM121" s="2" t="inlineStr">
        <is>
          <t>3|
3|
3</t>
        </is>
      </c>
      <c r="AN121" s="2" t="inlineStr">
        <is>
          <t xml:space="preserve">|
|
</t>
        </is>
      </c>
      <c r="AO121" t="inlineStr">
        <is>
          <t/>
        </is>
      </c>
      <c r="AP121" s="2" t="inlineStr">
        <is>
          <t>taux d'appel</t>
        </is>
      </c>
      <c r="AQ121" s="2" t="inlineStr">
        <is>
          <t>3</t>
        </is>
      </c>
      <c r="AR121" s="2" t="inlineStr">
        <is>
          <t/>
        </is>
      </c>
      <c r="AS121" t="inlineStr">
        <is>
          <t>pourcentage permettant de déterminer les cotisations que chaque État membre doit verser au budget de l'UE au titre de la ressource propre TVA</t>
        </is>
      </c>
      <c r="AT121" s="2" t="inlineStr">
        <is>
          <t>ráta glaoite isteach</t>
        </is>
      </c>
      <c r="AU121" s="2" t="inlineStr">
        <is>
          <t>3</t>
        </is>
      </c>
      <c r="AV121" s="2" t="inlineStr">
        <is>
          <t/>
        </is>
      </c>
      <c r="AW121" t="inlineStr">
        <is>
          <t/>
        </is>
      </c>
      <c r="AX121" s="2" t="inlineStr">
        <is>
          <t>stopa preuzetih obveza</t>
        </is>
      </c>
      <c r="AY121" s="2" t="inlineStr">
        <is>
          <t>3</t>
        </is>
      </c>
      <c r="AZ121" s="2" t="inlineStr">
        <is>
          <t/>
        </is>
      </c>
      <c r="BA121" t="inlineStr">
        <is>
          <t/>
        </is>
      </c>
      <c r="BB121" s="2" t="inlineStr">
        <is>
          <t>lehívási mérték</t>
        </is>
      </c>
      <c r="BC121" s="2" t="inlineStr">
        <is>
          <t>4</t>
        </is>
      </c>
      <c r="BD121" s="2" t="inlineStr">
        <is>
          <t/>
        </is>
      </c>
      <c r="BE121" t="inlineStr">
        <is>
          <t/>
        </is>
      </c>
      <c r="BF121" s="2" t="inlineStr">
        <is>
          <t>aliquota di prelievo|
tasso di prelievo|
tasso di richiamo</t>
        </is>
      </c>
      <c r="BG121" s="2" t="inlineStr">
        <is>
          <t>3|
3|
3</t>
        </is>
      </c>
      <c r="BH121" s="2" t="inlineStr">
        <is>
          <t xml:space="preserve">|
|
</t>
        </is>
      </c>
      <c r="BI121" t="inlineStr">
        <is>
          <t>aliquota applicata agli imponibili IVA degli Stati membri determinata secondo regole armonizzate che costituisce un contributo alle risorse proprie dell’UE</t>
        </is>
      </c>
      <c r="BJ121" s="2" t="inlineStr">
        <is>
          <t>pareikalavimo tarifas</t>
        </is>
      </c>
      <c r="BK121" s="2" t="inlineStr">
        <is>
          <t>3</t>
        </is>
      </c>
      <c r="BL121" s="2" t="inlineStr">
        <is>
          <t/>
        </is>
      </c>
      <c r="BM121" t="inlineStr">
        <is>
          <t/>
        </is>
      </c>
      <c r="BN121" s="2" t="inlineStr">
        <is>
          <t>[PVN resursu] piesaistīšanas likme|
vajadzība [pēc pašu resursiem]</t>
        </is>
      </c>
      <c r="BO121" s="2" t="inlineStr">
        <is>
          <t>3|
3</t>
        </is>
      </c>
      <c r="BP121" s="2" t="inlineStr">
        <is>
          <t xml:space="preserve">preferred|
</t>
        </is>
      </c>
      <c r="BQ121" t="inlineStr">
        <is>
          <t>atbilstīgi saskaņotiem noteikumiem noteikta likme, ko piemēro dalībvalstu PVN bāzēm, lai aprēķinātu iemaksas ES pašu resursos</t>
        </is>
      </c>
      <c r="BR121" s="2" t="inlineStr">
        <is>
          <t>rata ta' ġbir</t>
        </is>
      </c>
      <c r="BS121" s="2" t="inlineStr">
        <is>
          <t>3</t>
        </is>
      </c>
      <c r="BT121" s="2" t="inlineStr">
        <is>
          <t/>
        </is>
      </c>
      <c r="BU121" t="inlineStr">
        <is>
          <t>rata applikata għall-bażijiet tal-VAT tal-Istati Membri li hija stabbilita skont regoli armonizzati bl-iskop li jiġu kkalkolati l-kontribuzzjonijiet għar-riżorsi proprji tal-UE</t>
        </is>
      </c>
      <c r="BV121" s="2" t="inlineStr">
        <is>
          <t>afroepingspercentage|
opvragingspercentage|
afdrachtpercentage</t>
        </is>
      </c>
      <c r="BW121" s="2" t="inlineStr">
        <is>
          <t>3|
3|
3</t>
        </is>
      </c>
      <c r="BX121" s="2" t="inlineStr">
        <is>
          <t xml:space="preserve">|
|
</t>
        </is>
      </c>
      <c r="BY121" t="inlineStr">
        <is>
          <t>percentage van de afgetopte btw-grondslag dat elk land naar de EU-begroting overmaakt</t>
        </is>
      </c>
      <c r="BZ121" s="2" t="inlineStr">
        <is>
          <t>stawka poboru</t>
        </is>
      </c>
      <c r="CA121" s="2" t="inlineStr">
        <is>
          <t>3</t>
        </is>
      </c>
      <c r="CB121" s="2" t="inlineStr">
        <is>
          <t/>
        </is>
      </c>
      <c r="CC121" t="inlineStr">
        <is>
          <t/>
        </is>
      </c>
      <c r="CD121" s="2" t="inlineStr">
        <is>
          <t>taxa de mobilização</t>
        </is>
      </c>
      <c r="CE121" s="2" t="inlineStr">
        <is>
          <t>3</t>
        </is>
      </c>
      <c r="CF121" s="2" t="inlineStr">
        <is>
          <t/>
        </is>
      </c>
      <c r="CG121" t="inlineStr">
        <is>
          <t>Taxa aplicada à base tributável do IVA dos Estados-Membros, determinada de maneira harmonizada, para efeitos do cálculo das contribuições para os recursos próprios da UE.</t>
        </is>
      </c>
      <c r="CH121" s="2" t="inlineStr">
        <is>
          <t>cotă de contribuție|
cotă de apel</t>
        </is>
      </c>
      <c r="CI121" s="2" t="inlineStr">
        <is>
          <t>3|
3</t>
        </is>
      </c>
      <c r="CJ121" s="2" t="inlineStr">
        <is>
          <t>|
preferred</t>
        </is>
      </c>
      <c r="CK121" t="inlineStr">
        <is>
          <t/>
        </is>
      </c>
      <c r="CL121" s="2" t="inlineStr">
        <is>
          <t>sadzba výberu</t>
        </is>
      </c>
      <c r="CM121" s="2" t="inlineStr">
        <is>
          <t>2</t>
        </is>
      </c>
      <c r="CN121" s="2" t="inlineStr">
        <is>
          <t/>
        </is>
      </c>
      <c r="CO121" t="inlineStr">
        <is>
          <t/>
        </is>
      </c>
      <c r="CP121" s="2" t="inlineStr">
        <is>
          <t>vpoklicna stopnja</t>
        </is>
      </c>
      <c r="CQ121" s="2" t="inlineStr">
        <is>
          <t>3</t>
        </is>
      </c>
      <c r="CR121" s="2" t="inlineStr">
        <is>
          <t/>
        </is>
      </c>
      <c r="CS121" t="inlineStr">
        <is>
          <t/>
        </is>
      </c>
      <c r="CT121" s="2" t="inlineStr">
        <is>
          <t>uttagssats</t>
        </is>
      </c>
      <c r="CU121" s="2" t="inlineStr">
        <is>
          <t>3</t>
        </is>
      </c>
      <c r="CV121" s="2" t="inlineStr">
        <is>
          <t/>
        </is>
      </c>
      <c r="CW121" t="inlineStr">
        <is>
          <t/>
        </is>
      </c>
    </row>
    <row r="122">
      <c r="A122" s="1" t="str">
        <f>HYPERLINK("https://iate.europa.eu/entry/result/927710/all", "927710")</f>
        <v>927710</v>
      </c>
      <c r="B122" t="inlineStr">
        <is>
          <t>EUROPEAN UNION</t>
        </is>
      </c>
      <c r="C122" t="inlineStr">
        <is>
          <t>EUROPEAN UNION|EU finance|Community budget</t>
        </is>
      </c>
      <c r="D122" t="inlineStr">
        <is>
          <t>yes</t>
        </is>
      </c>
      <c r="E122" t="inlineStr">
        <is>
          <t/>
        </is>
      </c>
      <c r="F122" s="2" t="inlineStr">
        <is>
          <t>прогноза за вземане</t>
        </is>
      </c>
      <c r="G122" s="2" t="inlineStr">
        <is>
          <t>3</t>
        </is>
      </c>
      <c r="H122" s="2" t="inlineStr">
        <is>
          <t/>
        </is>
      </c>
      <c r="I122" t="inlineStr">
        <is>
          <t>прогноза, изготвена от отговорния разпоредител с бюджетни кредити [ &lt;a href="/entry/result/791008/all" id="ENTRY_TO_ENTRY_CONVERTER" target="_blank"&gt;IATE:791008&lt;/a&gt; ], за сума, която е дължима на Съюза</t>
        </is>
      </c>
      <c r="J122" s="2" t="inlineStr">
        <is>
          <t>odhad pohledávky</t>
        </is>
      </c>
      <c r="K122" s="2" t="inlineStr">
        <is>
          <t>3</t>
        </is>
      </c>
      <c r="L122" s="2" t="inlineStr">
        <is>
          <t/>
        </is>
      </c>
      <c r="M122" t="inlineStr">
        <is>
          <t>odhad částky dlužené Unii vypočítané odpovědnou schvalující osobou [ &lt;a href="https://iate.europa.eu/entry/result/791008/all" target="_blank"&gt;791008&lt;/a&gt; ]</t>
        </is>
      </c>
      <c r="N122" s="2" t="inlineStr">
        <is>
          <t>overslag over fordringer|
fordringsoverslag</t>
        </is>
      </c>
      <c r="O122" s="2" t="inlineStr">
        <is>
          <t>3|
3</t>
        </is>
      </c>
      <c r="P122" s="2" t="inlineStr">
        <is>
          <t xml:space="preserve">|
</t>
        </is>
      </c>
      <c r="Q122" t="inlineStr">
        <is>
          <t>overslag over et til Unionen skyldigt beløb, som udregnes af den ansvarlige anvisningsberettigede</t>
        </is>
      </c>
      <c r="R122" s="2" t="inlineStr">
        <is>
          <t>Forderungsvorausschätzung</t>
        </is>
      </c>
      <c r="S122" s="2" t="inlineStr">
        <is>
          <t>3</t>
        </is>
      </c>
      <c r="T122" s="2" t="inlineStr">
        <is>
          <t/>
        </is>
      </c>
      <c r="U122" t="inlineStr">
        <is>
          <t>vom zuständigen Anweisungsbefugten &lt;a href="https://iate.europa.eu/entry/result/791008/all" target="_blank"&gt;791008&lt;/a&gt; vorgenommene Vorausberechnung eines der Union geschuldeten Betrags</t>
        </is>
      </c>
      <c r="V122" s="2" t="inlineStr">
        <is>
          <t>πρόβλεψη απαιτήσεων|
πρόβλεψη απαίτησης</t>
        </is>
      </c>
      <c r="W122" s="2" t="inlineStr">
        <is>
          <t>3|
3</t>
        </is>
      </c>
      <c r="X122" s="2" t="inlineStr">
        <is>
          <t xml:space="preserve">|
</t>
        </is>
      </c>
      <c r="Y122" t="inlineStr">
        <is>
          <t>πρόβλεψη ποσού που οφείλεται στην Ένωση, όπως υπολογίζεται από τον αρμόδιο διατάκτη [ &lt;a href="/entry/result/791008/all" id="ENTRY_TO_ENTRY_CONVERTER" target="_blank"&gt;IATE:791008&lt;/a&gt; ]</t>
        </is>
      </c>
      <c r="Z122" s="2" t="inlineStr">
        <is>
          <t>estimate of amounts receivable|
estimate of the amount receivable</t>
        </is>
      </c>
      <c r="AA122" s="2" t="inlineStr">
        <is>
          <t>3|
3</t>
        </is>
      </c>
      <c r="AB122" s="2" t="inlineStr">
        <is>
          <t xml:space="preserve">|
</t>
        </is>
      </c>
      <c r="AC122" t="inlineStr">
        <is>
          <t>estimate of an amount owing to the Union, as calculated by the responsible authorising officer [ &lt;a href="/entry/result/791008/all" id="ENTRY_TO_ENTRY_CONVERTER" target="_blank"&gt;IATE:791008&lt;/a&gt; ]</t>
        </is>
      </c>
      <c r="AD122" s="2" t="inlineStr">
        <is>
          <t>previsión de títulos de crédito</t>
        </is>
      </c>
      <c r="AE122" s="2" t="inlineStr">
        <is>
          <t>3</t>
        </is>
      </c>
      <c r="AF122" s="2" t="inlineStr">
        <is>
          <t/>
        </is>
      </c>
      <c r="AG122" t="inlineStr">
        <is>
          <t>Cálculo estimativo efectuado por el ordenador [ &lt;a href="/entry/result/791008/all" id="ENTRY_TO_ENTRY_CONVERTER" target="_blank"&gt;IATE:791008&lt;/a&gt; ] competente relativo a cualquier medida o situación que pueda originar un adeudo a favor de la Unión.</t>
        </is>
      </c>
      <c r="AH122" s="2" t="inlineStr">
        <is>
          <t>saada olevate summade eelarvestus</t>
        </is>
      </c>
      <c r="AI122" s="2" t="inlineStr">
        <is>
          <t>3</t>
        </is>
      </c>
      <c r="AJ122" s="2" t="inlineStr">
        <is>
          <t/>
        </is>
      </c>
      <c r="AK122" t="inlineStr">
        <is>
          <t>liidule võlgnetava summa eelarvestus, mille koostab vastutav 
&lt;i&gt;eelarvevahendite käsutaja&lt;/i&gt; [ &lt;a href="/entry/result/791008/all" id="ENTRY_TO_ENTRY_CONVERTER" target="_blank"&gt;IATE:791008&lt;/a&gt; ]</t>
        </is>
      </c>
      <c r="AL122" s="2" t="inlineStr">
        <is>
          <t>saamisennuste</t>
        </is>
      </c>
      <c r="AM122" s="2" t="inlineStr">
        <is>
          <t>3</t>
        </is>
      </c>
      <c r="AN122" s="2" t="inlineStr">
        <is>
          <t/>
        </is>
      </c>
      <c r="AO122" t="inlineStr">
        <is>
          <t>Ennuste, joka laaditaan, kun toimivaltaisella tulojen ja menojen hyväksyjällä on riittävästi luotettavaa tietoa toimenpiteestä tai tilanteesta, josta voi aiheutua unionille saamisia.</t>
        </is>
      </c>
      <c r="AP122" s="2" t="inlineStr">
        <is>
          <t>prévision de créance</t>
        </is>
      </c>
      <c r="AQ122" s="2" t="inlineStr">
        <is>
          <t>3</t>
        </is>
      </c>
      <c r="AR122" s="2" t="inlineStr">
        <is>
          <t/>
        </is>
      </c>
      <c r="AS122" t="inlineStr">
        <is>
          <t>estimation d'une créance de l'Union calculée par l'ordonnateur compétent</t>
        </is>
      </c>
      <c r="AT122" s="2" t="inlineStr">
        <is>
          <t>meastachán ar an méid is infhaighte</t>
        </is>
      </c>
      <c r="AU122" s="2" t="inlineStr">
        <is>
          <t>3</t>
        </is>
      </c>
      <c r="AV122" s="2" t="inlineStr">
        <is>
          <t/>
        </is>
      </c>
      <c r="AW122" t="inlineStr">
        <is>
          <t/>
        </is>
      </c>
      <c r="AX122" s="2" t="inlineStr">
        <is>
          <t>procjena iznosa potraživanja</t>
        </is>
      </c>
      <c r="AY122" s="2" t="inlineStr">
        <is>
          <t>3</t>
        </is>
      </c>
      <c r="AZ122" s="2" t="inlineStr">
        <is>
          <t/>
        </is>
      </c>
      <c r="BA122" t="inlineStr">
        <is>
          <t>procjena iznosa duga Uniji, kako je izračunao nadležni dužnosnik za ovjeravanje</t>
        </is>
      </c>
      <c r="BB122" s="2" t="inlineStr">
        <is>
          <t>a követelések becsült összege</t>
        </is>
      </c>
      <c r="BC122" s="2" t="inlineStr">
        <is>
          <t>4</t>
        </is>
      </c>
      <c r="BD122" s="2" t="inlineStr">
        <is>
          <t/>
        </is>
      </c>
      <c r="BE122" t="inlineStr">
        <is>
          <t>az illetékes engedélyezésre jogosult tisztviselő [ &lt;a href="/entry/result/791008/all" id="ENTRY_TO_ENTRY_CONVERTER" target="_blank"&gt;IATE:791008&lt;/a&gt; ] által kiszámolt, az Uniónak fizetendő összegre vonatkozó becslés</t>
        </is>
      </c>
      <c r="BF122" s="2" t="inlineStr">
        <is>
          <t>previsione di crediti</t>
        </is>
      </c>
      <c r="BG122" s="2" t="inlineStr">
        <is>
          <t>3</t>
        </is>
      </c>
      <c r="BH122" s="2" t="inlineStr">
        <is>
          <t/>
        </is>
      </c>
      <c r="BI122" t="inlineStr">
        <is>
          <t>previsione degli importi che costituiscono crediti a favore dell'Unione, calcolati dall'ordinatore responsabile</t>
        </is>
      </c>
      <c r="BJ122" s="2" t="inlineStr">
        <is>
          <t>gautinų sumų sąmata</t>
        </is>
      </c>
      <c r="BK122" s="2" t="inlineStr">
        <is>
          <t>3</t>
        </is>
      </c>
      <c r="BL122" s="2" t="inlineStr">
        <is>
          <t/>
        </is>
      </c>
      <c r="BM122" t="inlineStr">
        <is>
          <t>atsakingo leidimus suteikiančio pareigūno (&lt;a href="/entry/result/791008/all" id="ENTRY_TO_ENTRY_CONVERTER" target="_blank"&gt;IATE:791008&lt;/a&gt; ) sudaryta galutinė skolos Sąjungai sumos sąmata</t>
        </is>
      </c>
      <c r="BN122" s="2" t="inlineStr">
        <is>
          <t>debitoru parādu tāme|
saņemamo summu aplēses</t>
        </is>
      </c>
      <c r="BO122" s="2" t="inlineStr">
        <is>
          <t>3|
2</t>
        </is>
      </c>
      <c r="BP122" s="2" t="inlineStr">
        <is>
          <t xml:space="preserve">|
</t>
        </is>
      </c>
      <c r="BQ122" t="inlineStr">
        <is>
          <t>aplēse par naudas summu, kas pienākas Savienībai, kuru sagatavo atbildīgais kredītrīkotājs [ &lt;a href="/entry/result/791008/all" id="ENTRY_TO_ENTRY_CONVERTER" target="_blank"&gt;IATE:791008&lt;/a&gt; ]</t>
        </is>
      </c>
      <c r="BR122" s="2" t="inlineStr">
        <is>
          <t>stima tal-ammonti riċevibbli|
stima tal-ammont riċevibbli</t>
        </is>
      </c>
      <c r="BS122" s="2" t="inlineStr">
        <is>
          <t>3|
3</t>
        </is>
      </c>
      <c r="BT122" s="2" t="inlineStr">
        <is>
          <t xml:space="preserve">|
</t>
        </is>
      </c>
      <c r="BU122" t="inlineStr">
        <is>
          <t>stima ta' ammont dovut lill-Unjoni, skont kif ikun ġie kkalkulat mill-uffiċjal tal-awtorizzazzjoni responsabbli [ &lt;a href="/entry/result/791008/all" id="ENTRY_TO_ENTRY_CONVERTER" target="_blank"&gt;IATE:791008&lt;/a&gt; ]</t>
        </is>
      </c>
      <c r="BV122" s="2" t="inlineStr">
        <is>
          <t>raming van schuldvorderingen|
schuldvorderingsraming</t>
        </is>
      </c>
      <c r="BW122" s="2" t="inlineStr">
        <is>
          <t>3|
3</t>
        </is>
      </c>
      <c r="BX122" s="2" t="inlineStr">
        <is>
          <t xml:space="preserve">|
</t>
        </is>
      </c>
      <c r="BY122" t="inlineStr">
        <is>
          <t>raming van de bevoegde ordonnateur van een aan de Unie verschuldigd bedrag</t>
        </is>
      </c>
      <c r="BZ122" s="2" t="inlineStr">
        <is>
          <t>prognoza należności</t>
        </is>
      </c>
      <c r="CA122" s="2" t="inlineStr">
        <is>
          <t>3</t>
        </is>
      </c>
      <c r="CB122" s="2" t="inlineStr">
        <is>
          <t/>
        </is>
      </c>
      <c r="CC122" t="inlineStr">
        <is>
          <t>oszacowanie przez właściwego urzędnika zatwierdzającego kwoty należnej osobie lub podmiotowi</t>
        </is>
      </c>
      <c r="CD122" s="2" t="inlineStr">
        <is>
          <t>previsão de crédito</t>
        </is>
      </c>
      <c r="CE122" s="2" t="inlineStr">
        <is>
          <t>3</t>
        </is>
      </c>
      <c r="CF122" s="2" t="inlineStr">
        <is>
          <t/>
        </is>
      </c>
      <c r="CG122" t="inlineStr">
        <is>
          <t>No contexto do orçamento da UE, estimativa efectuada pelo 
&lt;i&gt;&lt;b&gt;gestor orçamental&lt;/b&gt;&lt;/i&gt; [ &lt;a href="/entry/result/791008/all" id="ENTRY_TO_ENTRY_CONVERTER" target="_blank"&gt;IATE:791008&lt;/a&gt; ] competente a propósito de qualquer medida ou situação que possa dar origem a um crédito a favor da União.</t>
        </is>
      </c>
      <c r="CH122" s="2" t="inlineStr">
        <is>
          <t>estimare a creanțelor</t>
        </is>
      </c>
      <c r="CI122" s="2" t="inlineStr">
        <is>
          <t>3</t>
        </is>
      </c>
      <c r="CJ122" s="2" t="inlineStr">
        <is>
          <t/>
        </is>
      </c>
      <c r="CK122" t="inlineStr">
        <is>
          <t>estimare a creanței față de Uniune, calculată de către ordonatorul de credite</t>
        </is>
      </c>
      <c r="CL122" s="2" t="inlineStr">
        <is>
          <t>odhad pohľadávky</t>
        </is>
      </c>
      <c r="CM122" s="2" t="inlineStr">
        <is>
          <t>3</t>
        </is>
      </c>
      <c r="CN122" s="2" t="inlineStr">
        <is>
          <t/>
        </is>
      </c>
      <c r="CO122" t="inlineStr">
        <is>
          <t>odhad dlžnej sumy v prospech Únie vypočítaný zodpovedným povoľujúcim úradníkom</t>
        </is>
      </c>
      <c r="CP122" s="2" t="inlineStr">
        <is>
          <t>ocena terjatev</t>
        </is>
      </c>
      <c r="CQ122" s="2" t="inlineStr">
        <is>
          <t>3</t>
        </is>
      </c>
      <c r="CR122" s="2" t="inlineStr">
        <is>
          <t/>
        </is>
      </c>
      <c r="CS122" t="inlineStr">
        <is>
          <t>ocena zneska, dolgovanega Uniji, ki jo pripravi odgovorni 
&lt;b&gt;odredbodajalec&lt;/b&gt; [ &lt;a href="https://iate.europa.eu/entry/result/791008/all" target="_blank"&gt;791008&lt;/a&gt; ]</t>
        </is>
      </c>
      <c r="CT122" s="2" t="inlineStr">
        <is>
          <t>beräkning av fordringar|
beräkning av en fordran</t>
        </is>
      </c>
      <c r="CU122" s="2" t="inlineStr">
        <is>
          <t>3|
3</t>
        </is>
      </c>
      <c r="CV122" s="2" t="inlineStr">
        <is>
          <t xml:space="preserve">|
</t>
        </is>
      </c>
      <c r="CW122" t="inlineStr">
        <is>
          <t>beräkning av en fordran för EU, vilken upprättas av den behöriga utanordnaren</t>
        </is>
      </c>
    </row>
    <row r="123">
      <c r="A123" s="1" t="str">
        <f>HYPERLINK("https://iate.europa.eu/entry/result/1125891/all", "1125891")</f>
        <v>1125891</v>
      </c>
      <c r="B123" t="inlineStr">
        <is>
          <t>FINANCE</t>
        </is>
      </c>
      <c r="C123" t="inlineStr">
        <is>
          <t>FINANCE</t>
        </is>
      </c>
      <c r="D123" t="inlineStr">
        <is>
          <t>yes</t>
        </is>
      </c>
      <c r="E123" t="inlineStr">
        <is>
          <t/>
        </is>
      </c>
      <c r="F123" s="2" t="inlineStr">
        <is>
          <t>в края на деня</t>
        </is>
      </c>
      <c r="G123" s="2" t="inlineStr">
        <is>
          <t>3</t>
        </is>
      </c>
      <c r="H123" s="2" t="inlineStr">
        <is>
          <t/>
        </is>
      </c>
      <c r="I123" t="inlineStr">
        <is>
          <t>време на работния ден след затваряне на системата TARGET, когато обработените в системата плащания са финализирани за деня</t>
        </is>
      </c>
      <c r="J123" s="2" t="inlineStr">
        <is>
          <t>konec dne</t>
        </is>
      </c>
      <c r="K123" s="2" t="inlineStr">
        <is>
          <t>3</t>
        </is>
      </c>
      <c r="L123" s="2" t="inlineStr">
        <is>
          <t/>
        </is>
      </c>
      <c r="M123" t="inlineStr">
        <is>
          <t>čas obchodního dne po uzavření systému TARGET2, ke kterému jsou pro daný den ukončeny platby zpracovávané systémem TARGET2</t>
        </is>
      </c>
      <c r="N123" s="2" t="inlineStr">
        <is>
          <t>ultimo dagen</t>
        </is>
      </c>
      <c r="O123" s="2" t="inlineStr">
        <is>
          <t>3</t>
        </is>
      </c>
      <c r="P123" s="2" t="inlineStr">
        <is>
          <t/>
        </is>
      </c>
      <c r="Q123" t="inlineStr">
        <is>
          <t>det tidspunkt på bankdagen (efter TARGET2's lukketid), hvor behandlingen afbetalinger i TARGET2 afsluttes for dagen</t>
        </is>
      </c>
      <c r="R123" s="2" t="inlineStr">
        <is>
          <t>Tagesabschluss</t>
        </is>
      </c>
      <c r="S123" s="2" t="inlineStr">
        <is>
          <t>3</t>
        </is>
      </c>
      <c r="T123" s="2" t="inlineStr">
        <is>
          <t/>
        </is>
      </c>
      <c r="U123" t="inlineStr">
        <is>
          <t>Zeitpunkt eines Geschäftstags nach Abschluss der Tagverarbeitung von Zahlungen</t>
        </is>
      </c>
      <c r="V123" s="2" t="inlineStr">
        <is>
          <t>τέλος της ημέρας</t>
        </is>
      </c>
      <c r="W123" s="2" t="inlineStr">
        <is>
          <t>3</t>
        </is>
      </c>
      <c r="X123" s="2" t="inlineStr">
        <is>
          <t/>
        </is>
      </c>
      <c r="Y123" t="inlineStr">
        <is>
          <t>η ώρα της εργάσιμης ημέρας, μετά το κλείσιμο του συστήματος TARGET2, κατά την οποία οι πληρωμές που διεκπεραιώνονται μέσω του συστήματος TARGET2 γίνονται οριστικές</t>
        </is>
      </c>
      <c r="Z123" s="2" t="inlineStr">
        <is>
          <t>end-of-day|
end of day</t>
        </is>
      </c>
      <c r="AA123" s="2" t="inlineStr">
        <is>
          <t>3|
1</t>
        </is>
      </c>
      <c r="AB123" s="2" t="inlineStr">
        <is>
          <t xml:space="preserve">|
</t>
        </is>
      </c>
      <c r="AC123" t="inlineStr">
        <is>
          <t>time of the business day (after the closing of the TARGET system) at which the payments processed in the TARGET system have been finalised for the day</t>
        </is>
      </c>
      <c r="AD123" s="2" t="inlineStr">
        <is>
          <t>cierre de las operaciones del día|
cierre</t>
        </is>
      </c>
      <c r="AE123" s="2" t="inlineStr">
        <is>
          <t>3|
3</t>
        </is>
      </c>
      <c r="AF123" s="2" t="inlineStr">
        <is>
          <t xml:space="preserve">|
</t>
        </is>
      </c>
      <c r="AG123" t="inlineStr">
        <is>
          <t>La hora del día hábil, posterior al cierre de TARGET2, en la que ha finalizado el procesamiento de pagos en TARGET2 para ese día.</t>
        </is>
      </c>
      <c r="AH123" s="2" t="inlineStr">
        <is>
          <t>päevalõpu</t>
        </is>
      </c>
      <c r="AI123" s="2" t="inlineStr">
        <is>
          <t>3</t>
        </is>
      </c>
      <c r="AJ123" s="2" t="inlineStr">
        <is>
          <t/>
        </is>
      </c>
      <c r="AK123" t="inlineStr">
        <is>
          <t/>
        </is>
      </c>
      <c r="AL123" s="2" t="inlineStr">
        <is>
          <t>pankkipäivän lopetus</t>
        </is>
      </c>
      <c r="AM123" s="2" t="inlineStr">
        <is>
          <t>3</t>
        </is>
      </c>
      <c r="AN123" s="2" t="inlineStr">
        <is>
          <t/>
        </is>
      </c>
      <c r="AO123" t="inlineStr">
        <is>
          <t>se pankkipäivän ajankohta (TARGET-järjestelmän sulkemisen jälkeen), jona TARGET-järjestelmässä käsitellyt maksut suoritetaan lopullisesti tuon päivän osalta</t>
        </is>
      </c>
      <c r="AP123" s="2" t="inlineStr">
        <is>
          <t>fin de journée</t>
        </is>
      </c>
      <c r="AQ123" s="2" t="inlineStr">
        <is>
          <t>3</t>
        </is>
      </c>
      <c r="AR123" s="2" t="inlineStr">
        <is>
          <t/>
        </is>
      </c>
      <c r="AS123" t="inlineStr">
        <is>
          <t>période de la journée comptable (après la fermeture du système TARGET) pendant laquelle a lieu le règlement définitif des paiements traités via le système TARGET</t>
        </is>
      </c>
      <c r="AT123" s="2" t="inlineStr">
        <is>
          <t>deireadh an lae</t>
        </is>
      </c>
      <c r="AU123" s="2" t="inlineStr">
        <is>
          <t>3</t>
        </is>
      </c>
      <c r="AV123" s="2" t="inlineStr">
        <is>
          <t/>
        </is>
      </c>
      <c r="AW123" t="inlineStr">
        <is>
          <t/>
        </is>
      </c>
      <c r="AX123" s="2" t="inlineStr">
        <is>
          <t>kraj dana</t>
        </is>
      </c>
      <c r="AY123" s="2" t="inlineStr">
        <is>
          <t>3</t>
        </is>
      </c>
      <c r="AZ123" s="2" t="inlineStr">
        <is>
          <t/>
        </is>
      </c>
      <c r="BA123" t="inlineStr">
        <is>
          <t>vrijeme radnog dana nakon što se zatvori sustav TARGET2 kada su plaćanja obrađena u sustavu TARGET2 zaključena za taj dan</t>
        </is>
      </c>
      <c r="BB123" s="2" t="inlineStr">
        <is>
          <t>nap vége|
nap végi</t>
        </is>
      </c>
      <c r="BC123" s="2" t="inlineStr">
        <is>
          <t>4|
4</t>
        </is>
      </c>
      <c r="BD123" s="2" t="inlineStr">
        <is>
          <t xml:space="preserve">|
</t>
        </is>
      </c>
      <c r="BE123" t="inlineStr">
        <is>
          <t>az üzleti nap azon időszaka, amikor a Target2-be bevitt fizetési megbízásokat véglegesítik</t>
        </is>
      </c>
      <c r="BF123" s="2" t="inlineStr">
        <is>
          <t>fine giornata</t>
        </is>
      </c>
      <c r="BG123" s="2" t="inlineStr">
        <is>
          <t>3</t>
        </is>
      </c>
      <c r="BH123" s="2" t="inlineStr">
        <is>
          <t/>
        </is>
      </c>
      <c r="BI123" t="inlineStr">
        <is>
          <t>nel quadro del sistema transeuropeo automatizzato per il regolamento dei pagamenti in euro in moneta di banca centrale (TARGET2), momento della giornata operativa successivo alla chiusura di TARGET2 in cui i pagamenti precedentemente immessi nel sistema vengono perfezionati per quella giornata</t>
        </is>
      </c>
      <c r="BJ123" s="2" t="inlineStr">
        <is>
          <t>dienos pabaiga</t>
        </is>
      </c>
      <c r="BK123" s="2" t="inlineStr">
        <is>
          <t>4</t>
        </is>
      </c>
      <c r="BL123" s="2" t="inlineStr">
        <is>
          <t/>
        </is>
      </c>
      <c r="BM123" t="inlineStr">
        <is>
          <t>darbo dienos laikas uždarius TARGET2, kai TARGET2 sistemoje baigti apdoroti tos dienos mokėjimai</t>
        </is>
      </c>
      <c r="BN123" s="2" t="inlineStr">
        <is>
          <t>dienas beigas</t>
        </is>
      </c>
      <c r="BO123" s="2" t="inlineStr">
        <is>
          <t>3</t>
        </is>
      </c>
      <c r="BP123" s="2" t="inlineStr">
        <is>
          <t/>
        </is>
      </c>
      <c r="BQ123" t="inlineStr">
        <is>
          <t>darbadienas laiks pēc &lt;i&gt;TARGET2&lt;/i&gt; slēgšanas, kurā pabeidz attiecīgajā dienā &lt;i&gt;TARGET2&lt;/i&gt; veikto maksājumu apstrādi</t>
        </is>
      </c>
      <c r="BR123" s="2" t="inlineStr">
        <is>
          <t>tmiem il-jum</t>
        </is>
      </c>
      <c r="BS123" s="2" t="inlineStr">
        <is>
          <t>3</t>
        </is>
      </c>
      <c r="BT123" s="2" t="inlineStr">
        <is>
          <t/>
        </is>
      </c>
      <c r="BU123" t="inlineStr">
        <is>
          <t>il-ħin tal-jum tan-negozju (wara li tingħalaq is-sistema TARGET) li fih jiġu ffinalizzati, għal dak il-jum, il-pagamenti pproċessati fis-sistema TARGET</t>
        </is>
      </c>
      <c r="BV123" s="2" t="inlineStr">
        <is>
          <t>einde van de dag</t>
        </is>
      </c>
      <c r="BW123" s="2" t="inlineStr">
        <is>
          <t>3</t>
        </is>
      </c>
      <c r="BX123" s="2" t="inlineStr">
        <is>
          <t/>
        </is>
      </c>
      <c r="BY123" t="inlineStr">
        <is>
          <t>tijdstip van de werkdag (na sluiting van het TARGET-systeem) waarop de in het TARGET-systeem gedane betalingen onherroepelijk worden verwerkt</t>
        </is>
      </c>
      <c r="BZ123" s="2" t="inlineStr">
        <is>
          <t>koniec dnia</t>
        </is>
      </c>
      <c r="CA123" s="2" t="inlineStr">
        <is>
          <t>3</t>
        </is>
      </c>
      <c r="CB123" s="2" t="inlineStr">
        <is>
          <t/>
        </is>
      </c>
      <c r="CC123" t="inlineStr">
        <is>
          <t>czas w ciągu dnia roboczego, w którym płatności przyjęte do realizacji w są finalizowane w danym dniu</t>
        </is>
      </c>
      <c r="CD123" s="2" t="inlineStr">
        <is>
          <t>fim de dia</t>
        </is>
      </c>
      <c r="CE123" s="2" t="inlineStr">
        <is>
          <t>3</t>
        </is>
      </c>
      <c r="CF123" s="2" t="inlineStr">
        <is>
          <t/>
        </is>
      </c>
      <c r="CG123" t="inlineStr">
        <is>
          <t>Período de tempo do dia útil (após o encerramento do sistema TARGET) no qual se procede com carácter definitivo às liquidações financeiras processadas através do sistema TARGET.</t>
        </is>
      </c>
      <c r="CH123" s="2" t="inlineStr">
        <is>
          <t>închiderea zilei</t>
        </is>
      </c>
      <c r="CI123" s="2" t="inlineStr">
        <is>
          <t>3</t>
        </is>
      </c>
      <c r="CJ123" s="2" t="inlineStr">
        <is>
          <t/>
        </is>
      </c>
      <c r="CK123" t="inlineStr">
        <is>
          <t/>
        </is>
      </c>
      <c r="CL123" s="2" t="inlineStr">
        <is>
          <t>koniec dňa</t>
        </is>
      </c>
      <c r="CM123" s="2" t="inlineStr">
        <is>
          <t>3</t>
        </is>
      </c>
      <c r="CN123" s="2" t="inlineStr">
        <is>
          <t/>
        </is>
      </c>
      <c r="CO123" t="inlineStr">
        <is>
          <t>čas prevádzkového dňa (po uzavretí systému TARGET), keď sú ukončené všetky platby spracovávané v systéme TARGET v daný deň</t>
        </is>
      </c>
      <c r="CP123" s="2" t="inlineStr">
        <is>
          <t>ob koncu dneva</t>
        </is>
      </c>
      <c r="CQ123" s="2" t="inlineStr">
        <is>
          <t>3</t>
        </is>
      </c>
      <c r="CR123" s="2" t="inlineStr">
        <is>
          <t/>
        </is>
      </c>
      <c r="CS123" t="inlineStr">
        <is>
          <t/>
        </is>
      </c>
      <c r="CT123" s="2" t="inlineStr">
        <is>
          <t>dagens slut</t>
        </is>
      </c>
      <c r="CU123" s="2" t="inlineStr">
        <is>
          <t>3</t>
        </is>
      </c>
      <c r="CV123" s="2" t="inlineStr">
        <is>
          <t/>
        </is>
      </c>
      <c r="CW123" t="inlineStr">
        <is>
          <t>den tidpunkt under bankdagen (efter att Targetsystemet stängt) då de betalningar som förmedlats genom Targetsystemet har slutförts för dagen</t>
        </is>
      </c>
    </row>
    <row r="124">
      <c r="A124" s="1" t="str">
        <f>HYPERLINK("https://iate.europa.eu/entry/result/3555169/all", "3555169")</f>
        <v>3555169</v>
      </c>
      <c r="B124" t="inlineStr">
        <is>
          <t>FINANCE</t>
        </is>
      </c>
      <c r="C124" t="inlineStr">
        <is>
          <t>FINANCE|financial institutions and credit|banking</t>
        </is>
      </c>
      <c r="D124" t="inlineStr">
        <is>
          <t>yes</t>
        </is>
      </c>
      <c r="E124" t="inlineStr">
        <is>
          <t/>
        </is>
      </c>
      <c r="F124" s="2" t="inlineStr">
        <is>
          <t>гарантиран размер|
размер на гаранцията</t>
        </is>
      </c>
      <c r="G124" s="2" t="inlineStr">
        <is>
          <t>3|
3</t>
        </is>
      </c>
      <c r="H124" s="2" t="inlineStr">
        <is>
          <t xml:space="preserve">|
</t>
        </is>
      </c>
      <c r="I124" t="inlineStr">
        <is>
          <t>размер, до който съответната схема за гарантиране на депозитите &lt;a href="/entry/result/874803/all" id="ENTRY_TO_ENTRY_CONVERTER" target="_blank"&gt;IATE:874803&lt;/a&gt; възстановява спестяванията на вложителите &lt;a href="/entry/result/856665/all" id="ENTRY_TO_ENTRY_CONVERTER" target="_blank"&gt;IATE:856665&lt;/a&gt; в случай на несъстоятелност на банката</t>
        </is>
      </c>
      <c r="J124" s="2" t="inlineStr">
        <is>
          <t>limit pojištění|
výše pojištění</t>
        </is>
      </c>
      <c r="K124" s="2" t="inlineStr">
        <is>
          <t>3|
2</t>
        </is>
      </c>
      <c r="L124" s="2" t="inlineStr">
        <is>
          <t xml:space="preserve">preferred|
</t>
        </is>
      </c>
      <c r="M124" t="inlineStr">
        <is>
          <t>maximální částka, kterou příslušný systém pojištění vkladů ( &lt;a href="/entry/result/874803/all" id="ENTRY_TO_ENTRY_CONVERTER" target="_blank"&gt;IATE:874803&lt;/a&gt; ) vyplatí vkladatelům v případě insolvence banky</t>
        </is>
      </c>
      <c r="N124" s="2" t="inlineStr">
        <is>
          <t>dækningsniveau</t>
        </is>
      </c>
      <c r="O124" s="2" t="inlineStr">
        <is>
          <t>3</t>
        </is>
      </c>
      <c r="P124" s="2" t="inlineStr">
        <is>
          <t/>
        </is>
      </c>
      <c r="Q124" t="inlineStr">
        <is>
          <t>Det loft, op til hvilket en indskudsgarantiordning, jf. &lt;a href="/entry/result/874803/all" id="ENTRY_TO_ENTRY_CONVERTER" target="_blank"&gt;IATE:874803&lt;/a&gt; , dækker indskyderes samlede indskud, hvis en bank bliver nødlidende.</t>
        </is>
      </c>
      <c r="R124" s="2" t="inlineStr">
        <is>
          <t>Deckungssumme</t>
        </is>
      </c>
      <c r="S124" s="2" t="inlineStr">
        <is>
          <t>3</t>
        </is>
      </c>
      <c r="T124" s="2" t="inlineStr">
        <is>
          <t/>
        </is>
      </c>
      <c r="U124" t="inlineStr">
        <is>
          <t>Höchstbetrag, bis zu dem im Falle einer Insolvenz eines Kreditinstituts den Einlegern &lt;a href="/entry/result/856665/all" id="ENTRY_TO_ENTRY_CONVERTER" target="_blank"&gt;IATE:856665&lt;/a&gt; durch das jeweilige Einlagensicherungssystem &lt;a href="/entry/result/874803/all" id="ENTRY_TO_ENTRY_CONVERTER" target="_blank"&gt;IATE:874803&lt;/a&gt; ihre Guthaben erstattet werden</t>
        </is>
      </c>
      <c r="V124" s="2" t="inlineStr">
        <is>
          <t>επίπεδο κάλυψης</t>
        </is>
      </c>
      <c r="W124" s="2" t="inlineStr">
        <is>
          <t>3</t>
        </is>
      </c>
      <c r="X124" s="2" t="inlineStr">
        <is>
          <t/>
        </is>
      </c>
      <c r="Y124" t="inlineStr">
        <is>
          <t>ανώτατο όριο μέχρι το οποίο ένα &lt;a href="https://iate.europa.eu/entry/result/874803/el" target="_blank"&gt;σύστημα εγγύησης των καταθέσεων&lt;/a&gt; αποζημιώνει τους &lt;a href="https://iate.europa.eu/entry/result/856665/el" target="_blank"&gt;καταθέτες&lt;/a&gt; σε περίπτωση αφερεγγυότητας της τράπεζας</t>
        </is>
      </c>
      <c r="Z124" s="2" t="inlineStr">
        <is>
          <t>coverage level</t>
        </is>
      </c>
      <c r="AA124" s="2" t="inlineStr">
        <is>
          <t>3</t>
        </is>
      </c>
      <c r="AB124" s="2" t="inlineStr">
        <is>
          <t/>
        </is>
      </c>
      <c r="AC124" t="inlineStr">
        <is>
          <t>ceiling up to which a deposit guarantee scheme (DGS) [ &lt;a href="/entry/result/874803/all" id="ENTRY_TO_ENTRY_CONVERTER" target="_blank"&gt;IATE:874803&lt;/a&gt; ] reimburses depositors [ &lt;a href="/entry/result/856665/all" id="ENTRY_TO_ENTRY_CONVERTER" target="_blank"&gt;IATE:856665&lt;/a&gt; ] in cases of bank insolvency</t>
        </is>
      </c>
      <c r="AD124" s="2" t="inlineStr">
        <is>
          <t>nivel de cobertura|
importe garantizado máximo</t>
        </is>
      </c>
      <c r="AE124" s="2" t="inlineStr">
        <is>
          <t>3|
3</t>
        </is>
      </c>
      <c r="AF124" s="2" t="inlineStr">
        <is>
          <t xml:space="preserve">|
</t>
        </is>
      </c>
      <c r="AG124" t="inlineStr">
        <is>
          <t>Cantidad máxima que un sistema de garantía de depósitos &lt;a href="/entry/result/874803/all" id="ENTRY_TO_ENTRY_CONVERTER" target="_blank"&gt;IATE:874803&lt;/a&gt; reembolsa a los titulares de cuentas bancarias en caso de insolvencia.</t>
        </is>
      </c>
      <c r="AH124" s="2" t="inlineStr">
        <is>
          <t>hoiuste tagamise ulatus</t>
        </is>
      </c>
      <c r="AI124" s="2" t="inlineStr">
        <is>
          <t>3</t>
        </is>
      </c>
      <c r="AJ124" s="2" t="inlineStr">
        <is>
          <t/>
        </is>
      </c>
      <c r="AK124" t="inlineStr">
        <is>
          <t>summa, mille piires hoiustaja hoiused hüvitatakse</t>
        </is>
      </c>
      <c r="AL124" s="2" t="inlineStr">
        <is>
          <t>talletussuojan taso</t>
        </is>
      </c>
      <c r="AM124" s="2" t="inlineStr">
        <is>
          <t>3</t>
        </is>
      </c>
      <c r="AN124" s="2" t="inlineStr">
        <is>
          <t/>
        </is>
      </c>
      <c r="AO124" t="inlineStr">
        <is>
          <t>enimmäismäärä, joka talletussuojajärjestelmästä &lt;a href="/entry/result/874803/all" id="ENTRY_TO_ENTRY_CONVERTER" target="_blank"&gt;IATE:874803&lt;/a&gt; korvataan tallettajille &lt;a href="/entry/result/856665/all" id="ENTRY_TO_ENTRY_CONVERTER" target="_blank"&gt;IATE:856665&lt;/a&gt; pankin ajauduttua maksukyvyttömyyteen</t>
        </is>
      </c>
      <c r="AP124" s="2" t="inlineStr">
        <is>
          <t>niveau de garantie</t>
        </is>
      </c>
      <c r="AQ124" s="2" t="inlineStr">
        <is>
          <t>3</t>
        </is>
      </c>
      <c r="AR124" s="2" t="inlineStr">
        <is>
          <t/>
        </is>
      </c>
      <c r="AS124" t="inlineStr">
        <is>
          <t>plafond jusqu'auquel le système de garantie des dépôts [ &lt;a href="/entry/result/874803/all" id="ENTRY_TO_ENTRY_CONVERTER" target="_blank"&gt;IATE:874803&lt;/a&gt; ] compétent rembourse les déposants [ &lt;a href="/entry/result/856665/all" id="ENTRY_TO_ENTRY_CONVERTER" target="_blank"&gt;IATE:856665&lt;/a&gt; ] lors de la faillite d'une banque</t>
        </is>
      </c>
      <c r="AT124" s="2" t="inlineStr">
        <is>
          <t>leibhéal cumhdaigh</t>
        </is>
      </c>
      <c r="AU124" s="2" t="inlineStr">
        <is>
          <t>3</t>
        </is>
      </c>
      <c r="AV124" s="2" t="inlineStr">
        <is>
          <t/>
        </is>
      </c>
      <c r="AW124" t="inlineStr">
        <is>
          <t/>
        </is>
      </c>
      <c r="AX124" s="2" t="inlineStr">
        <is>
          <t>razina pokrića</t>
        </is>
      </c>
      <c r="AY124" s="2" t="inlineStr">
        <is>
          <t>3</t>
        </is>
      </c>
      <c r="AZ124" s="2" t="inlineStr">
        <is>
          <t/>
        </is>
      </c>
      <c r="BA124" t="inlineStr">
        <is>
          <t>gornja granica do koje odgovarajući sustav depozitnih jamstava nadoknađuje troškove deponentima u slučaju stečaja banke</t>
        </is>
      </c>
      <c r="BB124" s="2" t="inlineStr">
        <is>
          <t>kártalanítási összeghatár</t>
        </is>
      </c>
      <c r="BC124" s="2" t="inlineStr">
        <is>
          <t>4</t>
        </is>
      </c>
      <c r="BD124" s="2" t="inlineStr">
        <is>
          <t/>
        </is>
      </c>
      <c r="BE124" t="inlineStr">
        <is>
          <t>Az az érték, ameddig a betétbiztosítási rendszer a bank felszámolása vagy engedélyének visszavonása esetén kártalanítja a betétest annak betétkövetelése alapján.</t>
        </is>
      </c>
      <c r="BF124" s="2" t="inlineStr">
        <is>
          <t>livello di copertura</t>
        </is>
      </c>
      <c r="BG124" s="2" t="inlineStr">
        <is>
          <t>3</t>
        </is>
      </c>
      <c r="BH124" s="2" t="inlineStr">
        <is>
          <t/>
        </is>
      </c>
      <c r="BI124" t="inlineStr">
        <is>
          <t>massimale entro il quale un sistema di garanzia dei depositi ( &lt;a href="/entry/result/874803/all" id="ENTRY_TO_ENTRY_CONVERTER" target="_blank"&gt;IATE:874803&lt;/a&gt; ) rimborsa i depositanti [ &lt;a href="/entry/result/856665/all" id="ENTRY_TO_ENTRY_CONVERTER" target="_blank"&gt;IATE:856665&lt;/a&gt; ] in caso di insolvenza della banca</t>
        </is>
      </c>
      <c r="BJ124" s="2" t="inlineStr">
        <is>
          <t>draudimo suma</t>
        </is>
      </c>
      <c r="BK124" s="2" t="inlineStr">
        <is>
          <t>3</t>
        </is>
      </c>
      <c r="BL124" s="2" t="inlineStr">
        <is>
          <t/>
        </is>
      </c>
      <c r="BM124" t="inlineStr">
        <is>
          <t>viršutinė riba, kurios neviršijant banko nemokumo atveju pagal atitinkamą indėlių garantijų sistemą (&lt;a href="/entry/result/874803/all" id="ENTRY_TO_ENTRY_CONVERTER" target="_blank"&gt;IATE:874803&lt;/a&gt; ) indėlininkams išmokami pinigai</t>
        </is>
      </c>
      <c r="BN124" s="2" t="inlineStr">
        <is>
          <t>seguma līmenis</t>
        </is>
      </c>
      <c r="BO124" s="2" t="inlineStr">
        <is>
          <t>3</t>
        </is>
      </c>
      <c r="BP124" s="2" t="inlineStr">
        <is>
          <t/>
        </is>
      </c>
      <c r="BQ124" t="inlineStr">
        <is>
          <t>noteikts maksimālais apjoms, līdz kuram attiecīgā noguldījumu garantiju sistēma (NGS) noguldītājiem veic atmaksājumus bankas maksātnespējas gadījumā</t>
        </is>
      </c>
      <c r="BR124" s="2" t="inlineStr">
        <is>
          <t>livell ta’ kopertura</t>
        </is>
      </c>
      <c r="BS124" s="2" t="inlineStr">
        <is>
          <t>3</t>
        </is>
      </c>
      <c r="BT124" s="2" t="inlineStr">
        <is>
          <t/>
        </is>
      </c>
      <c r="BU124" t="inlineStr">
        <is>
          <t>limitu massimu li l-iskema ta' garanzija tad-depożiti rilevanti ( &lt;a href="/entry/result/874803/all" id="ENTRY_TO_ENTRY_CONVERTER" target="_blank"&gt;IATE:874803&lt;/a&gt; ) tirrimborsa lid-depożitanti f'każijiet ta' insolvenza bankarja</t>
        </is>
      </c>
      <c r="BV124" s="2" t="inlineStr">
        <is>
          <t>dekking|
dekkingsniveau</t>
        </is>
      </c>
      <c r="BW124" s="2" t="inlineStr">
        <is>
          <t>3|
3</t>
        </is>
      </c>
      <c r="BX124" s="2" t="inlineStr">
        <is>
          <t xml:space="preserve">|
</t>
        </is>
      </c>
      <c r="BY124" t="inlineStr">
        <is>
          <t>maximumbedrag dat een depositogarantiestelsel [&lt;a href="/entry/result/874803/all" id="ENTRY_TO_ENTRY_CONVERTER" target="_blank"&gt;IATE:874803&lt;/a&gt; ] aan deposanten [&lt;a href="/entry/result/856665/all" id="ENTRY_TO_ENTRY_CONVERTER" target="_blank"&gt;IATE:856665&lt;/a&gt; ] terugbetaalt bij insolventie van een bank</t>
        </is>
      </c>
      <c r="BZ124" s="2" t="inlineStr">
        <is>
          <t>poziom gwarancji</t>
        </is>
      </c>
      <c r="CA124" s="2" t="inlineStr">
        <is>
          <t>3</t>
        </is>
      </c>
      <c r="CB124" s="2" t="inlineStr">
        <is>
          <t/>
        </is>
      </c>
      <c r="CC124" t="inlineStr">
        <is>
          <t>pułap, do którego fundusz gwarantowania depozytów wypłaca środki w przypadku niewypłacalności banku</t>
        </is>
      </c>
      <c r="CD124" s="2" t="inlineStr">
        <is>
          <t>nível de cobertura</t>
        </is>
      </c>
      <c r="CE124" s="2" t="inlineStr">
        <is>
          <t>3</t>
        </is>
      </c>
      <c r="CF124" s="2" t="inlineStr">
        <is>
          <t/>
        </is>
      </c>
      <c r="CG124" t="inlineStr">
        <is>
          <t>Montante que deve ser reembolsado aos depositantes em caso de indisponibilidade dos depósitos.</t>
        </is>
      </c>
      <c r="CH124" s="2" t="inlineStr">
        <is>
          <t>plafon de garantare|
nivel de acoperire</t>
        </is>
      </c>
      <c r="CI124" s="2" t="inlineStr">
        <is>
          <t>3|
3</t>
        </is>
      </c>
      <c r="CJ124" s="2" t="inlineStr">
        <is>
          <t xml:space="preserve">|
</t>
        </is>
      </c>
      <c r="CK124" t="inlineStr">
        <is>
          <t>nivel până la care fondurile deponenților sunt garantate, prin schema de garantare a depozitelor&lt;sup&gt;1&lt;/sup&gt;, în caz de indisponibilitate a depozitelor&lt;sup&gt;2&lt;/sup&gt;</t>
        </is>
      </c>
      <c r="CL124" s="2" t="inlineStr">
        <is>
          <t>úroveň krytia</t>
        </is>
      </c>
      <c r="CM124" s="2" t="inlineStr">
        <is>
          <t>3</t>
        </is>
      </c>
      <c r="CN124" s="2" t="inlineStr">
        <is>
          <t/>
        </is>
      </c>
      <c r="CO124" t="inlineStr">
        <is>
          <t>maximálna suma, akú príslušný systém ochrany vkladov vyplatí vkladateľom v prípade platobnej neschopnosti banky</t>
        </is>
      </c>
      <c r="CP124" s="2" t="inlineStr">
        <is>
          <t>raven kritja</t>
        </is>
      </c>
      <c r="CQ124" s="2" t="inlineStr">
        <is>
          <t>3</t>
        </is>
      </c>
      <c r="CR124" s="2" t="inlineStr">
        <is>
          <t/>
        </is>
      </c>
      <c r="CS124" t="inlineStr">
        <is>
          <t>zgornja meja, do katere se v primeru zaprtja banke &lt;i&gt;vlagateljem&lt;/i&gt; [ &lt;a href="/entry/result/856665/all" id="ENTRY_TO_ENTRY_CONVERTER" target="_blank"&gt;IATE:856665&lt;/a&gt; ] na podlagi &lt;i&gt;sistema jamstva za vloge&lt;/i&gt; [ &lt;a href="/entry/result/874803/all" id="ENTRY_TO_ENTRY_CONVERTER" target="_blank"&gt;IATE:874803&lt;/a&gt; ] povrnejo sredstva</t>
        </is>
      </c>
      <c r="CT124" s="2" t="inlineStr">
        <is>
          <t>täckningsnivå|
garantinivå</t>
        </is>
      </c>
      <c r="CU124" s="2" t="inlineStr">
        <is>
          <t>3|
3</t>
        </is>
      </c>
      <c r="CV124" s="2" t="inlineStr">
        <is>
          <t xml:space="preserve">|
</t>
        </is>
      </c>
      <c r="CW124" t="inlineStr">
        <is>
          <t/>
        </is>
      </c>
    </row>
    <row r="125">
      <c r="A125" s="1" t="str">
        <f>HYPERLINK("https://iate.europa.eu/entry/result/3531174/all", "3531174")</f>
        <v>3531174</v>
      </c>
      <c r="B125" t="inlineStr">
        <is>
          <t>FINANCE</t>
        </is>
      </c>
      <c r="C125" t="inlineStr">
        <is>
          <t>FINANCE|financial institutions and credit</t>
        </is>
      </c>
      <c r="D125" t="inlineStr">
        <is>
          <t>yes</t>
        </is>
      </c>
      <c r="E125" t="inlineStr">
        <is>
          <t/>
        </is>
      </c>
      <c r="F125" s="2" t="inlineStr">
        <is>
          <t>институционална защитна схема</t>
        </is>
      </c>
      <c r="G125" s="2" t="inlineStr">
        <is>
          <t>3</t>
        </is>
      </c>
      <c r="H125" s="2" t="inlineStr">
        <is>
          <t/>
        </is>
      </c>
      <c r="I125" t="inlineStr">
        <is>
          <t>договорно или нормативно установено споразумение във връзка със задълженията, което защитава институциите и по-специално подсигурява при необходимост тяхната ликвидност и платежоспособност с оглед избягването на несъстоятелност</t>
        </is>
      </c>
      <c r="J125" s="2" t="inlineStr">
        <is>
          <t>institucionální systém ochrany</t>
        </is>
      </c>
      <c r="K125" s="2" t="inlineStr">
        <is>
          <t>3</t>
        </is>
      </c>
      <c r="L125" s="2" t="inlineStr">
        <is>
          <t/>
        </is>
      </c>
      <c r="M125" t="inlineStr">
        <is>
          <t/>
        </is>
      </c>
      <c r="N125" s="2" t="inlineStr">
        <is>
          <t>institutsikringsordning</t>
        </is>
      </c>
      <c r="O125" s="2" t="inlineStr">
        <is>
          <t>3</t>
        </is>
      </c>
      <c r="P125" s="2" t="inlineStr">
        <is>
          <t/>
        </is>
      </c>
      <c r="Q125" t="inlineStr">
        <is>
          <t>kontraktmæssig eller vedtægtsmæssig ansvarsordning, der beskytter [...] institutter og sikrer deres likviditet og solvens for at undgå konkurs</t>
        </is>
      </c>
      <c r="R125" s="2" t="inlineStr">
        <is>
          <t>institutsbezogenes Sicherungssystem</t>
        </is>
      </c>
      <c r="S125" s="2" t="inlineStr">
        <is>
          <t>3</t>
        </is>
      </c>
      <c r="T125" s="2" t="inlineStr">
        <is>
          <t/>
        </is>
      </c>
      <c r="U125" t="inlineStr">
        <is>
          <t>vertragliche oder satzungsmäßige Haftungsvereinbarung zwischen einem Kreditinstitut und einer Gegenpartei, die dieser Vereinbarung angehörende Institute absichert und insbesondere bei Bedarf ihre Liquidität und Solvenz sicherstellt</t>
        </is>
      </c>
      <c r="V125" s="2" t="inlineStr">
        <is>
          <t>θεσμικό σύστημα προστασίας|
ΘΣΠ</t>
        </is>
      </c>
      <c r="W125" s="2" t="inlineStr">
        <is>
          <t>3|
3</t>
        </is>
      </c>
      <c r="X125" s="2" t="inlineStr">
        <is>
          <t xml:space="preserve">|
</t>
        </is>
      </c>
      <c r="Y125" t="inlineStr">
        <is>
          <t>συμβατική ή θεσμική ρύθμιση ευθύνης ανάμεσα σε πιστωτικό ίδρυμα και αντισυμβαλλόμενο, η οποία προστατεύει το εν λόγω ίδρυμα και εξασφαλίζει ιδιαίτερα τη ρευστότητα και τη φερεγγυότητά του, προκειμένου να αποφεύγεται η χρεοκοπία όταν είναι αναγκαίο</t>
        </is>
      </c>
      <c r="Z125" s="2" t="inlineStr">
        <is>
          <t>institutional protection scheme|
institutional protection schemes|
IPS</t>
        </is>
      </c>
      <c r="AA125" s="2" t="inlineStr">
        <is>
          <t>4|
1|
3</t>
        </is>
      </c>
      <c r="AB125" s="2" t="inlineStr">
        <is>
          <t xml:space="preserve">|
|
</t>
        </is>
      </c>
      <c r="AC125" t="inlineStr">
        <is>
          <t>contractual or statutory liability arrangement between a credit institution and a counterparty, which protects those institutions and in particular ensures their liquidity and solvency to avoid bankruptcy where necessary</t>
        </is>
      </c>
      <c r="AD125" s="2" t="inlineStr">
        <is>
          <t>sistema institucional de protección|
SIP</t>
        </is>
      </c>
      <c r="AE125" s="2" t="inlineStr">
        <is>
          <t>3|
3</t>
        </is>
      </c>
      <c r="AF125" s="2" t="inlineStr">
        <is>
          <t xml:space="preserve">|
</t>
        </is>
      </c>
      <c r="AG125" t="inlineStr">
        <is>
          <t>Mecanismo de consolidación de entidades de crédito concebido para su mutua autoprotección. Se establece mediante un acuerdo interinstitucional entre varias entidades de crédito, y contiene un compromiso mutuo de solvencia y liquidez entre las entidades integrantes del sistema. 
&lt;br&gt;Para que funcione como sistema de garantía de depósitos &lt;a href="/entry/result/874803/all" id="ENTRY_TO_ENTRY_CONVERTER" target="_blank"&gt;IATE:874803&lt;/a&gt; debe estar reconocido oficialmente como tal.</t>
        </is>
      </c>
      <c r="AH125" s="2" t="inlineStr">
        <is>
          <t>krediidiasutuste ja investeerimisühingute kaitseskeem</t>
        </is>
      </c>
      <c r="AI125" s="2" t="inlineStr">
        <is>
          <t>3</t>
        </is>
      </c>
      <c r="AJ125" s="2" t="inlineStr">
        <is>
          <t/>
        </is>
      </c>
      <c r="AK125" t="inlineStr">
        <is>
          <t/>
        </is>
      </c>
      <c r="AL125" s="2" t="inlineStr">
        <is>
          <t>laitosten suojajärjestelmä</t>
        </is>
      </c>
      <c r="AM125" s="2" t="inlineStr">
        <is>
          <t>3</t>
        </is>
      </c>
      <c r="AN125" s="2" t="inlineStr">
        <is>
          <t/>
        </is>
      </c>
      <c r="AO125" t="inlineStr">
        <is>
          <t>Sopimusperusteinen tai lakisääteinen suojajärjestelmä, johon luottolaitos ja vastapuoli kuuluvat ja joka suojelee laitoksia ja tarvittaessa varmistaa ennen kaikkea niiden likviditeetin ja maksukyvyn konkurssin välttämiseksi.</t>
        </is>
      </c>
      <c r="AP125" s="2" t="inlineStr">
        <is>
          <t>système de protection institutionnel|
SPI</t>
        </is>
      </c>
      <c r="AQ125" s="2" t="inlineStr">
        <is>
          <t>3|
2</t>
        </is>
      </c>
      <c r="AR125" s="2" t="inlineStr">
        <is>
          <t xml:space="preserve">|
</t>
        </is>
      </c>
      <c r="AS125" t="inlineStr">
        <is>
          <t>arrangement de responsabilité contractuel ou prévu par la loi qui protège l'établissement de crédit et la contrepartie et, en particulier, garantit leur liquidité et leur solvabilité pour éviter la faillite, si cela s'avère nécessaire</t>
        </is>
      </c>
      <c r="AT125" s="2" t="inlineStr">
        <is>
          <t>scéim cosanta institiúideach|
SCI</t>
        </is>
      </c>
      <c r="AU125" s="2" t="inlineStr">
        <is>
          <t>3|
3</t>
        </is>
      </c>
      <c r="AV125" s="2" t="inlineStr">
        <is>
          <t xml:space="preserve">|
</t>
        </is>
      </c>
      <c r="AW125" t="inlineStr">
        <is>
          <t>socrú a chomhlíonann na ceanglais a leagtar síos in Airteagal 113(7) de Rialachán (AE) Uimh. 575/2013</t>
        </is>
      </c>
      <c r="AX125" s="2" t="inlineStr">
        <is>
          <t>institucionalni sustav zaštite|
ISZ</t>
        </is>
      </c>
      <c r="AY125" s="2" t="inlineStr">
        <is>
          <t>3|
3</t>
        </is>
      </c>
      <c r="AZ125" s="2" t="inlineStr">
        <is>
          <t xml:space="preserve">|
</t>
        </is>
      </c>
      <c r="BA125" t="inlineStr">
        <is>
          <t>ugovorno ili zakonski određeno uređenje odgovornosti koje štiti te institucije i posebno osigurava njihovu likvidnost i solventnost kako bi se izbjegao stečaj u slučaju da to postane neophodno</t>
        </is>
      </c>
      <c r="BB125" s="2" t="inlineStr">
        <is>
          <t>intézményvédelmi rendszer</t>
        </is>
      </c>
      <c r="BC125" s="2" t="inlineStr">
        <is>
          <t>4</t>
        </is>
      </c>
      <c r="BD125" s="2" t="inlineStr">
        <is>
          <t/>
        </is>
      </c>
      <c r="BE125" t="inlineStr">
        <is>
          <t>szerződésben foglalt vagy jogszabályban meghatározott kölcsönös felelősségvállalási rendszer, amely védi a tagintézményeket (hitelintézeteket, illetve befektetési vállalkozásokat), és mindenekelőtt szükség esetén biztosítja azok likviditását és hosszú távú fizetőképességét a fizetésképtelenség elkerülése érdekében</t>
        </is>
      </c>
      <c r="BF125" s="2" t="inlineStr">
        <is>
          <t>sistema di tutela istituzionale|
IPS</t>
        </is>
      </c>
      <c r="BG125" s="2" t="inlineStr">
        <is>
          <t>3|
4</t>
        </is>
      </c>
      <c r="BH125" s="2" t="inlineStr">
        <is>
          <t xml:space="preserve">|
</t>
        </is>
      </c>
      <c r="BI125" t="inlineStr">
        <is>
          <t>accordo di responsabilità contrattuale o previsto dalla legge tra un ente creditizio o un'impresa di investimento e una controparte che tutela ambedue e, in particolare, garantisce la loro liquidità e la loro solvibilità per evitare il fallimento qualora ciò diventi necessario</t>
        </is>
      </c>
      <c r="BJ125" s="2" t="inlineStr">
        <is>
          <t>institucinė užtikrinimo sistema</t>
        </is>
      </c>
      <c r="BK125" s="2" t="inlineStr">
        <is>
          <t>3</t>
        </is>
      </c>
      <c r="BL125" s="2" t="inlineStr">
        <is>
          <t/>
        </is>
      </c>
      <c r="BM125" t="inlineStr">
        <is>
          <t>sistema, kuri reiškia pagal sutartį arba įstatuose nustatytą susitarimą prisiimti įsipareigojimus saugoti įstaigas, ir visų pirma užtikrina jų likvidumą ir mokumą, kad būtų išvengta bankroto</t>
        </is>
      </c>
      <c r="BN125" s="2" t="inlineStr">
        <is>
          <t>institucionālā aizsardzības shēma|
IAS</t>
        </is>
      </c>
      <c r="BO125" s="2" t="inlineStr">
        <is>
          <t>3|
3</t>
        </is>
      </c>
      <c r="BP125" s="2" t="inlineStr">
        <is>
          <t xml:space="preserve">|
</t>
        </is>
      </c>
      <c r="BQ125" t="inlineStr">
        <is>
          <t>starp kredītiestādi un otru līgumslēdzēju pusi pastāv līgumiski un likumā paredzēti atbildības nodrošināšanas pasākumi, kas šīs iestādes aizsargā un jo īpaši nodrošina to likviditāti un maksātspēju, lai vajadzības gadījumā nepieļautu bankrotu</t>
        </is>
      </c>
      <c r="BR125" s="2" t="inlineStr">
        <is>
          <t>skema ta’ protezzjoni istituzzjonali|
SPI</t>
        </is>
      </c>
      <c r="BS125" s="2" t="inlineStr">
        <is>
          <t>3|
3</t>
        </is>
      </c>
      <c r="BT125" s="2" t="inlineStr">
        <is>
          <t xml:space="preserve">|
</t>
        </is>
      </c>
      <c r="BU125" t="inlineStr">
        <is>
          <t>arranġament kuntrattwali jew obbligu statutorju, bejn istituzzjoni ta' kreditu u kontroparti, li jipproteġi lil dawk l-istituzzjonijiet u partikolarment jiżgura l-likwidità u s-solvenza tagħhom biex jiġi evitat il-falliment fejn ikun meħtieġ</t>
        </is>
      </c>
      <c r="BV125" s="2" t="inlineStr">
        <is>
          <t>institutioneel protectiestelsel|
IPS</t>
        </is>
      </c>
      <c r="BW125" s="2" t="inlineStr">
        <is>
          <t>3|
3</t>
        </is>
      </c>
      <c r="BX125" s="2" t="inlineStr">
        <is>
          <t xml:space="preserve">|
</t>
        </is>
      </c>
      <c r="BY125" t="inlineStr">
        <is>
          <t>contractuele of wettelijke aansprakelijkheidsregeling tussen een kredietinstelling en een tegenpartij waardoor die instelling beschermd wordt en waardoor, zo nodig, met name de liquiditeit en solvabiliteit ervan beschermd wordt om faillissement te voorkomen</t>
        </is>
      </c>
      <c r="BZ125" s="2" t="inlineStr">
        <is>
          <t>instytucjonalny system ochrony</t>
        </is>
      </c>
      <c r="CA125" s="2" t="inlineStr">
        <is>
          <t>3</t>
        </is>
      </c>
      <c r="CB125" s="2" t="inlineStr">
        <is>
          <t/>
        </is>
      </c>
      <c r="CC125" t="inlineStr">
        <is>
          <t>umowne lub ustawowe uzgodnienie w sprawie odpowiedzialności, które chroni instytucje będące jego członkami, a w szczególności gwarantuje ich płynność i wypłacalność w celu uniknięcia upadłości</t>
        </is>
      </c>
      <c r="CD125" s="2" t="inlineStr">
        <is>
          <t>sistema de proteção institucional|
SPI|
regime de proteção institucional</t>
        </is>
      </c>
      <c r="CE125" s="2" t="inlineStr">
        <is>
          <t>3|
3|
2</t>
        </is>
      </c>
      <c r="CF125" s="2" t="inlineStr">
        <is>
          <t xml:space="preserve">preferred|
|
</t>
        </is>
      </c>
      <c r="CG125" t="inlineStr">
        <is>
          <t>Acordo de responsabilidade contratual ou legal entre uma instituição de crédito e uma contraparte que protege essas instituições e, em particular, garante a sua liquidez e solvência a fim de evitar a falência, se necessário.</t>
        </is>
      </c>
      <c r="CH125" s="2" t="inlineStr">
        <is>
          <t>sistem instituțional de protecție</t>
        </is>
      </c>
      <c r="CI125" s="2" t="inlineStr">
        <is>
          <t>3</t>
        </is>
      </c>
      <c r="CJ125" s="2" t="inlineStr">
        <is>
          <t/>
        </is>
      </c>
      <c r="CK125" t="inlineStr">
        <is>
          <t>acord contractual sau statutar de stabilire a responsabilităților, încheiat între o instituție de credit și o contrapartidă, care protejează instituțiile respective, asigurându-le mai ales lichiditatea și solvabilitatea, pentru a evita falimentul</t>
        </is>
      </c>
      <c r="CL125" s="2" t="inlineStr">
        <is>
          <t>schéma inštitucionálneho zabezpečenia</t>
        </is>
      </c>
      <c r="CM125" s="2" t="inlineStr">
        <is>
          <t>3</t>
        </is>
      </c>
      <c r="CN125" s="2" t="inlineStr">
        <is>
          <t/>
        </is>
      </c>
      <c r="CO125" t="inlineStr">
        <is>
          <t>systém zmluvného alebo štatutárneho zabezpečenia, ktorý chráni tie úverové inštitúcie, ktoré do neho vstúpili, a zabezpečuje ich likviditu a solventnosť na to, aby sa v prípade potreby vyhli konkurzu</t>
        </is>
      </c>
      <c r="CP125" s="2" t="inlineStr">
        <is>
          <t>institucionalna shema za zaščito vlog</t>
        </is>
      </c>
      <c r="CQ125" s="2" t="inlineStr">
        <is>
          <t>3</t>
        </is>
      </c>
      <c r="CR125" s="2" t="inlineStr">
        <is>
          <t/>
        </is>
      </c>
      <c r="CS125" t="inlineStr">
        <is>
          <t>pogodbena ali zakonsko določena ureditev odgovornosti med kreditnimi institucijami in nasprotnimi strankami, ki ščiti te institucije ter zlasti zagotavlja njihovo likvidnost in kapitalsko ustreznost, da se po potrebi prepreči stečaj</t>
        </is>
      </c>
      <c r="CT125" s="2" t="inlineStr">
        <is>
          <t>institutionellt skyddssystem</t>
        </is>
      </c>
      <c r="CU125" s="2" t="inlineStr">
        <is>
          <t>3</t>
        </is>
      </c>
      <c r="CV125" s="2" t="inlineStr">
        <is>
          <t/>
        </is>
      </c>
      <c r="CW125" t="inlineStr">
        <is>
          <t/>
        </is>
      </c>
    </row>
    <row r="126">
      <c r="A126" s="1" t="str">
        <f>HYPERLINK("https://iate.europa.eu/entry/result/3555170/all", "3555170")</f>
        <v>3555170</v>
      </c>
      <c r="B126" t="inlineStr">
        <is>
          <t>FINANCE</t>
        </is>
      </c>
      <c r="C126" t="inlineStr">
        <is>
          <t>FINANCE|financial institutions and credit|banking</t>
        </is>
      </c>
      <c r="D126" t="inlineStr">
        <is>
          <t>yes</t>
        </is>
      </c>
      <c r="E126" t="inlineStr">
        <is>
          <t/>
        </is>
      </c>
      <c r="F126" s="2" t="inlineStr">
        <is>
          <t>нискорисков актив</t>
        </is>
      </c>
      <c r="G126" s="2" t="inlineStr">
        <is>
          <t>3</t>
        </is>
      </c>
      <c r="H126" s="2" t="inlineStr">
        <is>
          <t/>
        </is>
      </c>
      <c r="I126" t="inlineStr">
        <is>
          <t>„инструменти, които попадат в първата или втората категория по таблица 1 в член 336 от Регламент (ЕС) № 575/2013, или други активи, за които компетентният или определеният орган счита, че са също толкова сигурни и ликвидни“</t>
        </is>
      </c>
      <c r="J126" s="2" t="inlineStr">
        <is>
          <t>aktivum s nízkým rizikem|
nízkorizikové aktivum</t>
        </is>
      </c>
      <c r="K126" s="2" t="inlineStr">
        <is>
          <t>3|
3</t>
        </is>
      </c>
      <c r="L126" s="2" t="inlineStr">
        <is>
          <t xml:space="preserve">|
</t>
        </is>
      </c>
      <c r="M126" t="inlineStr">
        <is>
          <t>aktivum, které je považováno za bezpečné a likvidní</t>
        </is>
      </c>
      <c r="N126" s="2" t="inlineStr">
        <is>
          <t>aktiv med lav risiko</t>
        </is>
      </c>
      <c r="O126" s="2" t="inlineStr">
        <is>
          <t>3</t>
        </is>
      </c>
      <c r="P126" s="2" t="inlineStr">
        <is>
          <t/>
        </is>
      </c>
      <c r="Q126" t="inlineStr">
        <is>
          <t>Aktivpost, der betragtes som sikker og likvid.</t>
        </is>
      </c>
      <c r="R126" s="2" t="inlineStr">
        <is>
          <t>risikoarmer Schuldtitel|
Aktiva mit niedrigem Risiko</t>
        </is>
      </c>
      <c r="S126" s="2" t="inlineStr">
        <is>
          <t>3|
3</t>
        </is>
      </c>
      <c r="T126" s="2" t="inlineStr">
        <is>
          <t xml:space="preserve">|
</t>
        </is>
      </c>
      <c r="U126" t="inlineStr">
        <is>
          <t>Titel, die als sicher und liquide angesehen werden</t>
        </is>
      </c>
      <c r="V126" s="2" t="inlineStr">
        <is>
          <t>στοιχείο ενεργητικού χαμηλού κινδύνου</t>
        </is>
      </c>
      <c r="W126" s="2" t="inlineStr">
        <is>
          <t>3</t>
        </is>
      </c>
      <c r="X126" s="2" t="inlineStr">
        <is>
          <t/>
        </is>
      </c>
      <c r="Y126" t="inlineStr">
        <is>
          <t>Στοιχείο ενεργητικού που θεωρείται ασφαλές και ρευστό.</t>
        </is>
      </c>
      <c r="Z126" s="2" t="inlineStr">
        <is>
          <t>low-risk asset</t>
        </is>
      </c>
      <c r="AA126" s="2" t="inlineStr">
        <is>
          <t>3</t>
        </is>
      </c>
      <c r="AB126" s="2" t="inlineStr">
        <is>
          <t/>
        </is>
      </c>
      <c r="AC126" t="inlineStr">
        <is>
          <t>asset which is considered to be safe and liquid</t>
        </is>
      </c>
      <c r="AD126" s="2" t="inlineStr">
        <is>
          <t>activo de bajo riesgo</t>
        </is>
      </c>
      <c r="AE126" s="2" t="inlineStr">
        <is>
          <t>3</t>
        </is>
      </c>
      <c r="AF126" s="2" t="inlineStr">
        <is>
          <t/>
        </is>
      </c>
      <c r="AG126" t="inlineStr">
        <is>
          <t>Activos considerados de bajo riesgo y gran liquidez &lt;a href="/entry/result/805134/all" id="ENTRY_TO_ENTRY_CONVERTER" target="_blank"&gt;IATE:805134&lt;/a&gt; , como el oro o la deuda soberana.</t>
        </is>
      </c>
      <c r="AH126" s="2" t="inlineStr">
        <is>
          <t>madala riskiga vara</t>
        </is>
      </c>
      <c r="AI126" s="2" t="inlineStr">
        <is>
          <t>3</t>
        </is>
      </c>
      <c r="AJ126" s="2" t="inlineStr">
        <is>
          <t/>
        </is>
      </c>
      <c r="AK126" t="inlineStr">
        <is>
          <t>turvaliseks ja likviidseks peetavad varad</t>
        </is>
      </c>
      <c r="AL126" s="2" t="inlineStr">
        <is>
          <t>vähäriskinen varallisuus</t>
        </is>
      </c>
      <c r="AM126" s="2" t="inlineStr">
        <is>
          <t>3</t>
        </is>
      </c>
      <c r="AN126" s="2" t="inlineStr">
        <is>
          <t/>
        </is>
      </c>
      <c r="AO126" t="inlineStr">
        <is>
          <t>varmaksi arvioitu ja helposti määräajassa rahaksi muutettavissa oleva varallisuus</t>
        </is>
      </c>
      <c r="AP126" s="2" t="inlineStr">
        <is>
          <t>actif à faible risque</t>
        </is>
      </c>
      <c r="AQ126" s="2" t="inlineStr">
        <is>
          <t>3</t>
        </is>
      </c>
      <c r="AR126" s="2" t="inlineStr">
        <is>
          <t/>
        </is>
      </c>
      <c r="AS126" t="inlineStr">
        <is>
          <t>actif considéré comme sûr et liquide</t>
        </is>
      </c>
      <c r="AT126" s="2" t="inlineStr">
        <is>
          <t>sócmhainn ísealriosca</t>
        </is>
      </c>
      <c r="AU126" s="2" t="inlineStr">
        <is>
          <t>3</t>
        </is>
      </c>
      <c r="AV126" s="2" t="inlineStr">
        <is>
          <t/>
        </is>
      </c>
      <c r="AW126" t="inlineStr">
        <is>
          <t/>
        </is>
      </c>
      <c r="AX126" s="2" t="inlineStr">
        <is>
          <t>niskorizična imovina</t>
        </is>
      </c>
      <c r="AY126" s="2" t="inlineStr">
        <is>
          <t>3</t>
        </is>
      </c>
      <c r="AZ126" s="2" t="inlineStr">
        <is>
          <t/>
        </is>
      </c>
      <c r="BA126" t="inlineStr">
        <is>
          <t>imovina koja se smatra sigurnom i likvidnom</t>
        </is>
      </c>
      <c r="BB126" s="2" t="inlineStr">
        <is>
          <t>alacsony kockázatú eszköz</t>
        </is>
      </c>
      <c r="BC126" s="2" t="inlineStr">
        <is>
          <t>4</t>
        </is>
      </c>
      <c r="BD126" s="2" t="inlineStr">
        <is>
          <t/>
        </is>
      </c>
      <c r="BE126" t="inlineStr">
        <is>
          <t>Biztonságosnak és likvidnek tekinthető eszköz.</t>
        </is>
      </c>
      <c r="BF126" s="2" t="inlineStr">
        <is>
          <t>attività a basso rischio</t>
        </is>
      </c>
      <c r="BG126" s="2" t="inlineStr">
        <is>
          <t>3</t>
        </is>
      </c>
      <c r="BH126" s="2" t="inlineStr">
        <is>
          <t/>
        </is>
      </c>
      <c r="BI126" t="inlineStr">
        <is>
          <t>attività [ &lt;a href="/entry/result/1071300/all" id="ENTRY_TO_ENTRY_CONVERTER" target="_blank"&gt;IATE:1071300&lt;/a&gt; ] considerata sicura e liquida</t>
        </is>
      </c>
      <c r="BJ126" s="2" t="inlineStr">
        <is>
          <t>mažos rizikos turtas</t>
        </is>
      </c>
      <c r="BK126" s="2" t="inlineStr">
        <is>
          <t>3</t>
        </is>
      </c>
      <c r="BL126" s="2" t="inlineStr">
        <is>
          <t/>
        </is>
      </c>
      <c r="BM126" t="inlineStr">
        <is>
          <t>saugiu ir likvidžiu laikomas turtas</t>
        </is>
      </c>
      <c r="BN126" s="2" t="inlineStr">
        <is>
          <t>zema riska aktīvi</t>
        </is>
      </c>
      <c r="BO126" s="2" t="inlineStr">
        <is>
          <t>3</t>
        </is>
      </c>
      <c r="BP126" s="2" t="inlineStr">
        <is>
          <t/>
        </is>
      </c>
      <c r="BQ126" t="inlineStr">
        <is>
          <t>aktīvi, kurus var uzskatīt par drošiem un likvīdiem</t>
        </is>
      </c>
      <c r="BR126" s="2" t="inlineStr">
        <is>
          <t>assi b'riskju baxx</t>
        </is>
      </c>
      <c r="BS126" s="2" t="inlineStr">
        <is>
          <t>3</t>
        </is>
      </c>
      <c r="BT126" s="2" t="inlineStr">
        <is>
          <t/>
        </is>
      </c>
      <c r="BU126" t="inlineStr">
        <is>
          <t>assi li jaqgħu fl-ewwel jew it-tieni kategoriji msemmija fit-Tabella 1 tal-Artikolu 336 tar-Regolament (UE) No 575/2013 jew kwalunkwe ass li huwa meqjus li jkun similarment sikur u likwidu mill-awtoritajiet kompetenti jew l-awtorità maħtura</t>
        </is>
      </c>
      <c r="BV126" s="2" t="inlineStr">
        <is>
          <t>actief met een lage risicograad|
actief met een laag risico</t>
        </is>
      </c>
      <c r="BW126" s="2" t="inlineStr">
        <is>
          <t>3|
3</t>
        </is>
      </c>
      <c r="BX126" s="2" t="inlineStr">
        <is>
          <t xml:space="preserve">|
</t>
        </is>
      </c>
      <c r="BY126" t="inlineStr">
        <is>
          <t>actief dat valt onder de eerste twee categorieën van artikel 336 van Verordening 575/2013, of alle andere activa die door de bevoegde of aangewezen autoriteit als even veilig en liquide worden beschouwd.</t>
        </is>
      </c>
      <c r="BZ126" s="2" t="inlineStr">
        <is>
          <t>aktywa o niskim ryzyku</t>
        </is>
      </c>
      <c r="CA126" s="2" t="inlineStr">
        <is>
          <t>3</t>
        </is>
      </c>
      <c r="CB126" s="2" t="inlineStr">
        <is>
          <t/>
        </is>
      </c>
      <c r="CC126" t="inlineStr">
        <is>
          <t>aktywa uważane za bezpieczne i płynne</t>
        </is>
      </c>
      <c r="CD126" s="2" t="inlineStr">
        <is>
          <t>ativo de baixo risco</t>
        </is>
      </c>
      <c r="CE126" s="2" t="inlineStr">
        <is>
          <t>3</t>
        </is>
      </c>
      <c r="CF126" s="2" t="inlineStr">
        <is>
          <t/>
        </is>
      </c>
      <c r="CG126" t="inlineStr">
        <is>
          <t>Ativo considerado seguro e líquido.&lt;br&gt;Na Diretiva relativa aos sistemas de garantia de depósitos, os ativos de baixo risco são definidos como ativos que se inserem na primeira ou na segunda categorias referidas no artigo 336.º, quadro 1, do Regulamento (UE) n.º 575/2013, ou ativos considerados de segurança e liquidez semelhantes pela autoridade competente ou designada.</t>
        </is>
      </c>
      <c r="CH126" s="2" t="inlineStr">
        <is>
          <t>activ cu grad scăzut de risc</t>
        </is>
      </c>
      <c r="CI126" s="2" t="inlineStr">
        <is>
          <t>3</t>
        </is>
      </c>
      <c r="CJ126" s="2" t="inlineStr">
        <is>
          <t/>
        </is>
      </c>
      <c r="CK126" t="inlineStr">
        <is>
          <t>activ care este considerat drept sigur și lichid</t>
        </is>
      </c>
      <c r="CL126" s="2" t="inlineStr">
        <is>
          <t>nízkorizikové aktívum</t>
        </is>
      </c>
      <c r="CM126" s="2" t="inlineStr">
        <is>
          <t>3</t>
        </is>
      </c>
      <c r="CN126" s="2" t="inlineStr">
        <is>
          <t/>
        </is>
      </c>
      <c r="CO126" t="inlineStr">
        <is>
          <t>aktívum, ktoré je považované za bezpečné a likvidné</t>
        </is>
      </c>
      <c r="CP126" s="2" t="inlineStr">
        <is>
          <t>sredstva z nizkim tveganjem</t>
        </is>
      </c>
      <c r="CQ126" s="2" t="inlineStr">
        <is>
          <t>3</t>
        </is>
      </c>
      <c r="CR126" s="2" t="inlineStr">
        <is>
          <t/>
        </is>
      </c>
      <c r="CS126" t="inlineStr">
        <is>
          <t/>
        </is>
      </c>
      <c r="CT126" s="2" t="inlineStr">
        <is>
          <t>lågrisktillgång</t>
        </is>
      </c>
      <c r="CU126" s="2" t="inlineStr">
        <is>
          <t>3</t>
        </is>
      </c>
      <c r="CV126" s="2" t="inlineStr">
        <is>
          <t/>
        </is>
      </c>
      <c r="CW126" t="inlineStr">
        <is>
          <t/>
        </is>
      </c>
    </row>
    <row r="127">
      <c r="A127" s="1" t="str">
        <f>HYPERLINK("https://iate.europa.eu/entry/result/3533655/all", "3533655")</f>
        <v>3533655</v>
      </c>
      <c r="B127" t="inlineStr">
        <is>
          <t>EUROPEAN UNION;FINANCE</t>
        </is>
      </c>
      <c r="C127" t="inlineStr">
        <is>
          <t>EUROPEAN UNION;FINANCE</t>
        </is>
      </c>
      <c r="D127" t="inlineStr">
        <is>
          <t>yes</t>
        </is>
      </c>
      <c r="E127" t="inlineStr">
        <is>
          <t/>
        </is>
      </c>
      <c r="F127" s="2" t="inlineStr">
        <is>
          <t>гарантиран депозит</t>
        </is>
      </c>
      <c r="G127" s="2" t="inlineStr">
        <is>
          <t>3</t>
        </is>
      </c>
      <c r="H127" s="2" t="inlineStr">
        <is>
          <t/>
        </is>
      </c>
      <c r="I127" t="inlineStr">
        <is>
          <t>депозит, отговарящ на условията за възстановяване по схема за гарантиране на депозити &lt;a href="/entry/result/874803/all" id="ENTRY_TO_ENTRY_CONVERTER" target="_blank"&gt;IATE:874803&lt;/a&gt; , който не надвишава размера на гаранцията по член 6 от Директива 2014/49/EС</t>
        </is>
      </c>
      <c r="J127" s="2" t="inlineStr">
        <is>
          <t>pojištěný vklad</t>
        </is>
      </c>
      <c r="K127" s="2" t="inlineStr">
        <is>
          <t>3</t>
        </is>
      </c>
      <c r="L127" s="2" t="inlineStr">
        <is>
          <t/>
        </is>
      </c>
      <c r="M127" t="inlineStr">
        <is>
          <t>část způsobilých vkladů ( &lt;a href="/entry/result/3533654/all" id="ENTRY_TO_ENTRY_CONVERTER" target="_blank"&gt;IATE:3533654&lt;/a&gt; ), jež nepřevyšuje stanovený limit pojištění</t>
        </is>
      </c>
      <c r="N127" s="2" t="inlineStr">
        <is>
          <t>dækket indskud</t>
        </is>
      </c>
      <c r="O127" s="2" t="inlineStr">
        <is>
          <t>3</t>
        </is>
      </c>
      <c r="P127" s="2" t="inlineStr">
        <is>
          <t/>
        </is>
      </c>
      <c r="Q127" t="inlineStr">
        <is>
          <t>den del af berettigede indskud [ &lt;a href="/entry/result/3533654/all" id="ENTRY_TO_ENTRY_CONVERTER" target="_blank"&gt;IATE:3533654&lt;/a&gt; ], som ikke overstiger det dækningsniveau, der er fastlagt i artikel 6 i direktivet om indskudsgarantiordninger</t>
        </is>
      </c>
      <c r="R127" s="2" t="inlineStr">
        <is>
          <t>gedeckte Einlage</t>
        </is>
      </c>
      <c r="S127" s="2" t="inlineStr">
        <is>
          <t>3</t>
        </is>
      </c>
      <c r="T127" s="2" t="inlineStr">
        <is>
          <t/>
        </is>
      </c>
      <c r="U127" t="inlineStr">
        <is>
          <t>erstattungsfähige Einlage &lt;a href="/entry/result/3533654/all" id="ENTRY_TO_ENTRY_CONVERTER" target="_blank"&gt;IATE:3533654&lt;/a&gt; bis zur Höhe der Deckungssumme &lt;a href="/entry/result/3555169/all" id="ENTRY_TO_ENTRY_CONVERTER" target="_blank"&gt;IATE:3555169&lt;/a&gt;</t>
        </is>
      </c>
      <c r="V127" s="2" t="inlineStr">
        <is>
          <t>καλυπτόμενη κατάθεση</t>
        </is>
      </c>
      <c r="W127" s="2" t="inlineStr">
        <is>
          <t>3</t>
        </is>
      </c>
      <c r="X127" s="2" t="inlineStr">
        <is>
          <t/>
        </is>
      </c>
      <c r="Y127" t="inlineStr">
        <is>
          <t>Το τμήμα των επιλέξιμων καταθέσεων ( &lt;a href="/entry/result/3533654/all" id="ENTRY_TO_ENTRY_CONVERTER" target="_blank"&gt;IATE:3533654&lt;/a&gt; ) το οποίο δεν υπερβαίνει το επίπεδο κάλυψης ( &lt;a href="/entry/result/3555169/all" id="ENTRY_TO_ENTRY_CONVERTER" target="_blank"&gt;IATE:3555169&lt;/a&gt; ) που αναφέρεται στο άρθρο 6 της οδηγίας 2014/49/ΕΕ περί των συστημάτων εγγύησης των καταθέσεων, &lt;a href="http://eur-lex.europa.eu/legal-content/EL/TXT/?uri=CELEX:32014L0049" target="_blank"&gt;CELEX:32014L0049/EL&lt;/a&gt; .</t>
        </is>
      </c>
      <c r="Z127" s="2" t="inlineStr">
        <is>
          <t>covered deposit</t>
        </is>
      </c>
      <c r="AA127" s="2" t="inlineStr">
        <is>
          <t>3</t>
        </is>
      </c>
      <c r="AB127" s="2" t="inlineStr">
        <is>
          <t/>
        </is>
      </c>
      <c r="AC127" t="inlineStr">
        <is>
          <t>deposit eligible for repayment by a deposit guarantee scheme [ &lt;a href="/entry/result/874803/all" id="ENTRY_TO_ENTRY_CONVERTER" target="_blank"&gt;IATE:874803&lt;/a&gt; ] that does not exceed the coverage level laid down in Article 6 of the Deposit Guarantee Schemes Directive</t>
        </is>
      </c>
      <c r="AD127" s="2" t="inlineStr">
        <is>
          <t>depósito con cobertura|
depósito garantizado</t>
        </is>
      </c>
      <c r="AE127" s="2" t="inlineStr">
        <is>
          <t>3|
3</t>
        </is>
      </c>
      <c r="AF127" s="2" t="inlineStr">
        <is>
          <t xml:space="preserve">|
</t>
        </is>
      </c>
      <c r="AG127" t="inlineStr">
        <is>
          <t>Depósito admisible &lt;a href="/entry/result/3533654/all" id="ENTRY_TO_ENTRY_CONVERTER" target="_blank"&gt;IATE:3533654&lt;/a&gt; que no excede del nivel de cobertura &lt;a href="/entry/result/3555169/all" id="ENTRY_TO_ENTRY_CONVERTER" target="_blank"&gt;IATE:3555169&lt;/a&gt; establecido.</t>
        </is>
      </c>
      <c r="AH127" s="2" t="inlineStr">
        <is>
          <t>tagatud hoius</t>
        </is>
      </c>
      <c r="AI127" s="2" t="inlineStr">
        <is>
          <t>3</t>
        </is>
      </c>
      <c r="AJ127" s="2" t="inlineStr">
        <is>
          <t/>
        </is>
      </c>
      <c r="AK127" t="inlineStr">
        <is>
          <t>&lt;i&gt;kõlblik hoius&lt;/i&gt; [ &lt;a href="/entry/result/3533654/all" id="ENTRY_TO_ENTRY_CONVERTER" target="_blank"&gt;IATE:3533654&lt;/a&gt; ] , mis ei ületa tagamise ulatust</t>
        </is>
      </c>
      <c r="AL127" s="2" t="inlineStr">
        <is>
          <t>suojattu talletus</t>
        </is>
      </c>
      <c r="AM127" s="2" t="inlineStr">
        <is>
          <t>3</t>
        </is>
      </c>
      <c r="AN127" s="2" t="inlineStr">
        <is>
          <t/>
        </is>
      </c>
      <c r="AO127" t="inlineStr">
        <is>
          <t>se osa suojakelpoisista talletuksista &lt;a href="/entry/result/3533654/all" id="ENTRY_TO_ENTRY_CONVERTER" target="_blank"&gt;IATE:3533654&lt;/a&gt; , joka ei ylitä talletusten vakuusjärjestelmistä annetun direktiivin 6 artiklassa säädettyä talletussuojan tasoa</t>
        </is>
      </c>
      <c r="AP127" s="2" t="inlineStr">
        <is>
          <t>dépôt garanti</t>
        </is>
      </c>
      <c r="AQ127" s="2" t="inlineStr">
        <is>
          <t>3</t>
        </is>
      </c>
      <c r="AR127" s="2" t="inlineStr">
        <is>
          <t/>
        </is>
      </c>
      <c r="AS127" t="inlineStr">
        <is>
          <t>fraction des dépôts éligibles [ &lt;a href="/entry/result/3533654/all" id="ENTRY_TO_ENTRY_CONVERTER" target="_blank"&gt;IATE:3533654&lt;/a&gt; ] qui ne dépasse pas le niveau de garantie prévu à l’article 6 de la directive relative aux systèmes de garantie des dépôts</t>
        </is>
      </c>
      <c r="AT127" s="2" t="inlineStr">
        <is>
          <t>taisce faoi chumhdach</t>
        </is>
      </c>
      <c r="AU127" s="2" t="inlineStr">
        <is>
          <t>3</t>
        </is>
      </c>
      <c r="AV127" s="2" t="inlineStr">
        <is>
          <t/>
        </is>
      </c>
      <c r="AW127" t="inlineStr">
        <is>
          <t/>
        </is>
      </c>
      <c r="AX127" s="2" t="inlineStr">
        <is>
          <t>osigurani depozit</t>
        </is>
      </c>
      <c r="AY127" s="2" t="inlineStr">
        <is>
          <t>3</t>
        </is>
      </c>
      <c r="AZ127" s="2" t="inlineStr">
        <is>
          <t/>
        </is>
      </c>
      <c r="BA127" t="inlineStr">
        <is>
          <t>dio prihvatljivog depozita koji ne prelazi razinu pokrića utvrđenu u članku 6. Direktive o sustavima osiguranja depozita</t>
        </is>
      </c>
      <c r="BB127" s="2" t="inlineStr">
        <is>
          <t>biztosított betét</t>
        </is>
      </c>
      <c r="BC127" s="2" t="inlineStr">
        <is>
          <t>4</t>
        </is>
      </c>
      <c r="BD127" s="2" t="inlineStr">
        <is>
          <t/>
        </is>
      </c>
      <c r="BE127" t="inlineStr">
        <is>
          <t>A biztosítható betét [&lt;a href="/entry/result/3533654/all" id="ENTRY_TO_ENTRY_CONVERTER" target="_blank"&gt;IATE:3533654&lt;/a&gt; ] azon része, amely nem haladja meg a kártalanítási összeghatárt [&lt;a href="/entry/result/3555169/all" id="ENTRY_TO_ENTRY_CONVERTER" target="_blank"&gt;IATE:3555169&lt;/a&gt; ], és ennek megfelelően biztosítva van.</t>
        </is>
      </c>
      <c r="BF127" s="2" t="inlineStr">
        <is>
          <t>deposito protetto</t>
        </is>
      </c>
      <c r="BG127" s="2" t="inlineStr">
        <is>
          <t>3</t>
        </is>
      </c>
      <c r="BH127" s="2" t="inlineStr">
        <is>
          <t/>
        </is>
      </c>
      <c r="BI127" t="inlineStr">
        <is>
          <t>deposito ammissibile [ &lt;a href="/entry/result/3533654/all" id="ENTRY_TO_ENTRY_CONVERTER" target="_blank"&gt;IATE:3533654&lt;/a&gt; ] non superiore al livello di copertura [ &lt;a href="/entry/result/3555169/all" id="ENTRY_TO_ENTRY_CONVERTER" target="_blank"&gt;IATE:3555169&lt;/a&gt; ] stabilito all'articolo 6 della direttiva sui sistemi di garanzia dei depositi</t>
        </is>
      </c>
      <c r="BJ127" s="2" t="inlineStr">
        <is>
          <t>apdraustasis indėlis</t>
        </is>
      </c>
      <c r="BK127" s="2" t="inlineStr">
        <is>
          <t>3</t>
        </is>
      </c>
      <c r="BL127" s="2" t="inlineStr">
        <is>
          <t/>
        </is>
      </c>
      <c r="BM127" t="inlineStr">
        <is>
          <t>reikalavimus atitinkantis indėlis (&lt;a href="/entry/result/3533654/all" id="ENTRY_TO_ENTRY_CONVERTER" target="_blank"&gt;IATE:3533654&lt;/a&gt; ), kuris neviršija nustatytos draudimo sumos</t>
        </is>
      </c>
      <c r="BN127" s="2" t="inlineStr">
        <is>
          <t>segtie noguldījumi</t>
        </is>
      </c>
      <c r="BO127" s="2" t="inlineStr">
        <is>
          <t>3</t>
        </is>
      </c>
      <c r="BP127" s="2" t="inlineStr">
        <is>
          <t/>
        </is>
      </c>
      <c r="BQ127" t="inlineStr">
        <is>
          <t>atbilstīgo noguldījumu [ &lt;a href="/entry/result/3533654/all" id="ENTRY_TO_ENTRY_CONVERTER" target="_blank"&gt;IATE:3533654&lt;/a&gt; ] daļa, kas nepārsniedz Direktīvas par noguldījumu garantiju sistēmām 6. pantā noteikto seguma līmeni</t>
        </is>
      </c>
      <c r="BR127" s="2" t="inlineStr">
        <is>
          <t>depożitu kopert</t>
        </is>
      </c>
      <c r="BS127" s="2" t="inlineStr">
        <is>
          <t>3</t>
        </is>
      </c>
      <c r="BT127" s="2" t="inlineStr">
        <is>
          <t/>
        </is>
      </c>
      <c r="BU127" t="inlineStr">
        <is>
          <t>depożitu eliġibbli [ &lt;a href="/entry/result/3533654/all" id="ENTRY_TO_ENTRY_CONVERTER" target="_blank"&gt;IATE:3533654&lt;/a&gt; ] għal ħlas lura minn skema ta' garanzija tad-depożiti [ &lt;a href="/entry/result/874803/all" id="ENTRY_TO_ENTRY_CONVERTER" target="_blank"&gt;IATE:874803&lt;/a&gt; ] li ma jeċċedix il-livell ta' kopertura stabbilit fl-Artikolu 6 tad-Direttiva dwar skemi ta' garanzija tad-depożiti</t>
        </is>
      </c>
      <c r="BV127" s="2" t="inlineStr">
        <is>
          <t>gedekt deposito</t>
        </is>
      </c>
      <c r="BW127" s="2" t="inlineStr">
        <is>
          <t>3</t>
        </is>
      </c>
      <c r="BX127" s="2" t="inlineStr">
        <is>
          <t/>
        </is>
      </c>
      <c r="BY127" t="inlineStr">
        <is>
          <t>het gedeelte van in aanmerking komende deposito’s [ &lt;a href="/entry/result/3533654/all" id="ENTRY_TO_ENTRY_CONVERTER" target="_blank"&gt;IATE:3533654&lt;/a&gt; ] dat het in artikel 6 van de richtlijn inzake depositogarantiestelsels [ &lt;a href="/entry/result/874803/all" id="ENTRY_TO_ENTRY_CONVERTER" target="_blank"&gt;IATE:874803&lt;/a&gt; ] neergelegde dekkingsniveau (EUR 100000) niet te boven gaat</t>
        </is>
      </c>
      <c r="BZ127" s="2" t="inlineStr">
        <is>
          <t>depozyt gwarantowany</t>
        </is>
      </c>
      <c r="CA127" s="2" t="inlineStr">
        <is>
          <t>3</t>
        </is>
      </c>
      <c r="CB127" s="2" t="inlineStr">
        <is>
          <t/>
        </is>
      </c>
      <c r="CC127" t="inlineStr">
        <is>
          <t>&lt;i&gt;kwalifikujący się depozyt&lt;/i&gt; [ &lt;a href="/entry/result/3533654/all" id="ENTRY_TO_ENTRY_CONVERTER" target="_blank"&gt;IATE:3533654&lt;/a&gt; ] nieprzekraczający poziomu gwarancji</t>
        </is>
      </c>
      <c r="CD127" s="2" t="inlineStr">
        <is>
          <t>depósito coberto</t>
        </is>
      </c>
      <c r="CE127" s="2" t="inlineStr">
        <is>
          <t>3</t>
        </is>
      </c>
      <c r="CF127" s="2" t="inlineStr">
        <is>
          <t/>
        </is>
      </c>
      <c r="CG127" t="inlineStr">
        <is>
          <t>Depósito elegível que não excede os níveis de cobertura fixados no artigo 6.º da Diretiva relativa aos sistemas de garantia de depósitos.</t>
        </is>
      </c>
      <c r="CH127" s="2" t="inlineStr">
        <is>
          <t>depozit acoperit</t>
        </is>
      </c>
      <c r="CI127" s="2" t="inlineStr">
        <is>
          <t>3</t>
        </is>
      </c>
      <c r="CJ127" s="2" t="inlineStr">
        <is>
          <t/>
        </is>
      </c>
      <c r="CK127" t="inlineStr">
        <is>
          <t>depozit eligibil &lt;a href="/entry/result/3533654/all" id="ENTRY_TO_ENTRY_CONVERTER" target="_blank"&gt;IATE:3533654&lt;/a&gt; care nu depășește nivelul de acoperire menționat la articolul 6 din Directiva 2014/49/UE privind schemele de garantare a depozitelor</t>
        </is>
      </c>
      <c r="CL127" s="2" t="inlineStr">
        <is>
          <t>krytý vklad</t>
        </is>
      </c>
      <c r="CM127" s="2" t="inlineStr">
        <is>
          <t>3</t>
        </is>
      </c>
      <c r="CN127" s="2" t="inlineStr">
        <is>
          <t/>
        </is>
      </c>
      <c r="CO127" t="inlineStr">
        <is>
          <t>tá časť oprávnených vkladov, ktorá neprekračuje krytie stanovené v článku 6 smernice o systémoch ochrany vkladov</t>
        </is>
      </c>
      <c r="CP127" s="2" t="inlineStr">
        <is>
          <t>krita vloga</t>
        </is>
      </c>
      <c r="CQ127" s="2" t="inlineStr">
        <is>
          <t>3</t>
        </is>
      </c>
      <c r="CR127" s="2" t="inlineStr">
        <is>
          <t/>
        </is>
      </c>
      <c r="CS127" t="inlineStr">
        <is>
          <t>del 
&lt;i&gt;upravičene vloge&lt;/i&gt; [ &lt;a href="/entry/result/3533654/all" id="ENTRY_TO_ENTRY_CONVERTER" target="_blank"&gt;IATE:3533654&lt;/a&gt; ], ki ne presega 
&lt;i&gt;ravni kritja&lt;/i&gt; [ &lt;a href="/entry/result/3555169/all" id="ENTRY_TO_ENTRY_CONVERTER" target="_blank"&gt;IATE:3555169&lt;/a&gt; ] iz člena 6 direktive o sistemih jamstva za vloge</t>
        </is>
      </c>
      <c r="CT127" s="2" t="inlineStr">
        <is>
          <t>garanterad insättning</t>
        </is>
      </c>
      <c r="CU127" s="2" t="inlineStr">
        <is>
          <t>3</t>
        </is>
      </c>
      <c r="CV127" s="2" t="inlineStr">
        <is>
          <t/>
        </is>
      </c>
      <c r="CW127" t="inlineStr">
        <is>
          <t/>
        </is>
      </c>
    </row>
    <row r="128">
      <c r="A128" s="1" t="str">
        <f>HYPERLINK("https://iate.europa.eu/entry/result/3568467/all", "3568467")</f>
        <v>3568467</v>
      </c>
      <c r="B128" t="inlineStr">
        <is>
          <t>FINANCE</t>
        </is>
      </c>
      <c r="C128" t="inlineStr">
        <is>
          <t>FINANCE|financial institutions and credit</t>
        </is>
      </c>
      <c r="D128" t="inlineStr">
        <is>
          <t>yes</t>
        </is>
      </c>
      <c r="E128" t="inlineStr">
        <is>
          <t>proposed</t>
        </is>
      </c>
      <c r="F128" s="2" t="inlineStr">
        <is>
          <t>извънредна последваща вноска|
последваща вноска|
извънредна вноска</t>
        </is>
      </c>
      <c r="G128" s="2" t="inlineStr">
        <is>
          <t>3|
3|
3</t>
        </is>
      </c>
      <c r="H128" s="2" t="inlineStr">
        <is>
          <t xml:space="preserve">|
|
</t>
        </is>
      </c>
      <c r="I128" t="inlineStr">
        <is>
          <t>финансова вноска, която да бъде платена от
кредитна институция на СГД (&lt;a href="/entry/result/874803/all" id="ENTRY_TO_ENTRY_CONVERTER" target="_blank"&gt;IATE:874803&lt;/a&gt;) (в контекста на директивата за СГД) или на ФЗД (&lt;a href="/entry/result/3567222/all" id="ENTRY_TO_ENTRY_CONVERTER" target="_blank"&gt;IATE:3567222&lt;/a&gt;) (в
контекста на предложението за регламент за създаване на Европейска схема за
застраховане на депозитите (ЕСЗД), когато средствата са недостатъчни за плащане на вложителите в случай че влоговете станат неналични (&lt;a href="/entry/result/1443526/all" id="ENTRY_TO_ENTRY_CONVERTER" target="_blank"&gt;IATE:1443526&lt;/a&gt;)</t>
        </is>
      </c>
      <c r="J128" s="2" t="inlineStr">
        <is>
          <t>mimořádný následný příspěvek|
mimořádný příspěvek|
následný příspěvek</t>
        </is>
      </c>
      <c r="K128" s="2" t="inlineStr">
        <is>
          <t>3|
3|
3</t>
        </is>
      </c>
      <c r="L128" s="2" t="inlineStr">
        <is>
          <t xml:space="preserve">|
|
</t>
        </is>
      </c>
      <c r="M128" t="inlineStr">
        <is>
          <t>příspěvky od bank do systému pojištění vkladů nebo do fondu pro pojištění vkladů, jestliže disponibilní prostředky systému nebo fondu nedostačují k financování a krytí ztráty</t>
        </is>
      </c>
      <c r="N128" s="2" t="inlineStr">
        <is>
          <t>ekstraordinært ex post-bidrag</t>
        </is>
      </c>
      <c r="O128" s="2" t="inlineStr">
        <is>
          <t>3</t>
        </is>
      </c>
      <c r="P128" s="2" t="inlineStr">
        <is>
          <t/>
        </is>
      </c>
      <c r="Q128" t="inlineStr">
        <is>
          <t>finansielt bidrag, der skal betales af et kreditinstitut til en &lt;a href="http://iate.europa.eu/entry/slideshow/1616494230187/3568387/da" target="_blank"&gt;deltagende indskudsgarantiordning&lt;/a&gt; (i forbindelse med &lt;a href="http://iate.europa.eu/entry/slideshow/1616507796084/3548831/da" target="_blank"&gt;indskudsgarantiordningsdirektivet)&lt;/a&gt; eller til &lt;a href="http://iate.europa.eu/entry/slideshow/1616507878816/3567222/da" target="_blank"&gt;indskudsforsikringsfonden&lt;/a&gt; (i forbindelse med den foreslåede forordning om den &lt;a href="http://iate.europa.eu/entry/slideshow/1616493989365/3567221/da" target="_blank"&gt;europæiske indskudsforsikringsordning (EDIS)&lt;/a&gt;, når der mangler midler til at tilbagebetale indskydere i forbindelse med &lt;a href="http://iate.europa.eu/entry/slideshow/1616508291060/1443526/da" target="_blank"&gt;indisponible indskud&lt;/a&gt;</t>
        </is>
      </c>
      <c r="R128" s="2" t="inlineStr">
        <is>
          <t>außerordentlicher nachträglich erhobener Beitrag|
nachträglicher Beitrag|
Sonderbeitrag</t>
        </is>
      </c>
      <c r="S128" s="2" t="inlineStr">
        <is>
          <t>3|
3|
2</t>
        </is>
      </c>
      <c r="T128" s="2" t="inlineStr">
        <is>
          <t xml:space="preserve">|
|
</t>
        </is>
      </c>
      <c r="U128" t="inlineStr">
        <is>
          <t>nachträglich zur Deckung eines zusätzlichen Finanzbedarfs des Einlagenversicherungsfonds &lt;a href="/entry/result/3567222/all" id="ENTRY_TO_ENTRY_CONVERTER" target="_blank"&gt;IATE:3567222&lt;/a&gt; (im Kontext des europäischen Einlagenversicherungssystems &lt;a href="/entry/result/3567221/all" id="ENTRY_TO_ENTRY_CONVERTER" target="_blank"&gt;IATE:3567221&lt;/a&gt; ) oder des Einlagensicherungssystems &lt;a href="/entry/result/874803/all" id="ENTRY_TO_ENTRY_CONVERTER" target="_blank"&gt;IATE:874803&lt;/a&gt; (im Kontext der RL 2014/49/EU) von Kreditinstituten erhobene Beiträge</t>
        </is>
      </c>
      <c r="V128" s="2" t="inlineStr">
        <is>
          <t>έκτακτη εκ των υστέρων εισφορά</t>
        </is>
      </c>
      <c r="W128" s="2" t="inlineStr">
        <is>
          <t>2</t>
        </is>
      </c>
      <c r="X128" s="2" t="inlineStr">
        <is>
          <t/>
        </is>
      </c>
      <c r="Y128" t="inlineStr">
        <is>
          <t/>
        </is>
      </c>
      <c r="Z128" s="2" t="inlineStr">
        <is>
          <t>extraordinary ex-post contribution|
extraordinary contribution|
ex-post contribution</t>
        </is>
      </c>
      <c r="AA128" s="2" t="inlineStr">
        <is>
          <t>3|
3|
3</t>
        </is>
      </c>
      <c r="AB128" s="2" t="inlineStr">
        <is>
          <t xml:space="preserve">|
|
</t>
        </is>
      </c>
      <c r="AC128" t="inlineStr">
        <is>
          <t>financial contribution to be paid by a credit institution to the DGS&lt;sup&gt;1&lt;/sup&gt; (in the context of the DGS Directive&lt;sup&gt;2&lt;/sup&gt;) or into the DIF&lt;sup&gt;3&lt;/sup&gt; (in the context of the proposed European Deposit Insurance Scheme (EDIS) Regulation) when funds are insufficient to repay depositors&lt;sup&gt;4&lt;/sup&gt; when deposits become unavailable&lt;sup&gt;5&lt;/sup&gt;&lt;p&gt; &lt;sup&gt;1&lt;/sup&gt; &lt;i&gt; deposit-guarantee scheme &lt;/i&gt;&lt;a href="/entry/result/874803/all" id="ENTRY_TO_ENTRY_CONVERTER" target="_blank"&gt;IATE:874803&lt;/a&gt; &lt;br&gt;&lt;sup&gt;2&lt;/sup&gt; &lt;i&gt; DGS Directive &lt;/i&gt;&lt;a href="/entry/result/3548831/all" id="ENTRY_TO_ENTRY_CONVERTER" target="_blank"&gt;IATE:3548831&lt;/a&gt; &lt;br&gt;&lt;sup&gt;3&lt;/sup&gt; &lt;i&gt;Deposit Insurance Fund &lt;/i&gt;&lt;a href="/entry/result/3567222/all" id="ENTRY_TO_ENTRY_CONVERTER" target="_blank"&gt;IATE:3567222&lt;/a&gt; &lt;br&gt; &lt;sup&gt;4&lt;/sup&gt; &lt;i&gt; repayment &lt;/i&gt;&lt;a href="/entry/result/3568389/all" id="ENTRY_TO_ENTRY_CONVERTER" target="_blank"&gt;IATE:3568389&lt;/a&gt; &lt;br&gt; &lt;sup&gt;5&lt;/sup&gt; &lt;i&gt; unavailable deposit &lt;/i&gt;&lt;a href="/entry/result/1443526/all" id="ENTRY_TO_ENTRY_CONVERTER" target="_blank"&gt;IATE:1443526&lt;/a&gt; &lt;/p&gt;</t>
        </is>
      </c>
      <c r="AD128" s="2" t="inlineStr">
        <is>
          <t>aportación &lt;i&gt;ex post&lt;/i&gt; extraordinaria|
aportación extraordinaria|
aportación &lt;i&gt;ex post&lt;/i&gt;</t>
        </is>
      </c>
      <c r="AE128" s="2" t="inlineStr">
        <is>
          <t>3|
3|
3</t>
        </is>
      </c>
      <c r="AF128" s="2" t="inlineStr">
        <is>
          <t xml:space="preserve">|
|
</t>
        </is>
      </c>
      <c r="AG128" t="inlineStr">
        <is>
          <t>Aportación económica que deben pagar las entidades de crédito:&lt;div&gt;- al &lt;a href="https://iate.europa.eu/entry/result/874803/es" target="_blank"&gt;sistema de garantía de depósitos (SGD)&lt;/a&gt; al que estén afiliadas —en el contexto de la Directiva 2014/49/UE relativa a los SGD— cuando los recursos del SGD son insuficientes para reembolsar a los depositantes en una situación&lt;a href="https://iate.europa.eu/entry/result/1443526/es" target="_blank"&gt; indisponibilidad de los depósitos&lt;/a&gt;,&lt;/div&gt;&lt;div&gt; - o al &lt;a href="https://iate.europa.eu/entry/result/3567222/es" target="_blank"&gt;Fondo de Seguro de Depósitos&lt;/a&gt; —en el contexto de la propuesta de Reglamento destinada a establecer el &lt;a href="https://iate.europa.eu/entry/result/3567221/es" target="_blank"&gt;Sistema Europeo de Seguro de Depósitos&lt;/a&gt;— cuando los recursos de dicho fondo fondo son insuficientes
para facilitar liquidez a los &lt;a href="https://iate.europa.eu/entry/slideshow/1616785591943/3568387/es" target="_blank"&gt;SGD participantes&lt;/a&gt;.&lt;/div&gt;</t>
        </is>
      </c>
      <c r="AH128" s="2" t="inlineStr">
        <is>
          <t>erakorraline tagantjärele makstav osamakse|
tagantjärele makstav osamakse</t>
        </is>
      </c>
      <c r="AI128" s="2" t="inlineStr">
        <is>
          <t>2|
2</t>
        </is>
      </c>
      <c r="AJ128" s="2" t="inlineStr">
        <is>
          <t xml:space="preserve">|
</t>
        </is>
      </c>
      <c r="AK128" t="inlineStr">
        <is>
          <t/>
        </is>
      </c>
      <c r="AL128" s="2" t="inlineStr">
        <is>
          <t>ylimääräinen jälkikäteen suoritettava kannatusmaksu|
ylimääräinen jälkikäteen suoritettava vakausmaksu</t>
        </is>
      </c>
      <c r="AM128" s="2" t="inlineStr">
        <is>
          <t>3|
3</t>
        </is>
      </c>
      <c r="AN128" s="2" t="inlineStr">
        <is>
          <t xml:space="preserve">|
</t>
        </is>
      </c>
      <c r="AO128" t="inlineStr">
        <is>
          <t>osallistuviin talletussuojajärjestelmiin kuuluvilta luottolaitoksilta jälkikäteen kerättävä ylimääräinen kannatusmaksu lisämäärien kattamiseksi, jos käytettävissä olevat varat eivät jälleenvakuutuskauden jälkeen riitä talletussuojarahastolle korvaustilanteen seurauksena aiheutuvien vahinkojen, kustannusten tai muiden menojen kattamiseen</t>
        </is>
      </c>
      <c r="AP128" s="2" t="inlineStr">
        <is>
          <t>contribution ex post extraordinaire|
contribution extraordinaire|
contribution ex post</t>
        </is>
      </c>
      <c r="AQ128" s="2" t="inlineStr">
        <is>
          <t>3|
3|
3</t>
        </is>
      </c>
      <c r="AR128" s="2" t="inlineStr">
        <is>
          <t xml:space="preserve">|
|
</t>
        </is>
      </c>
      <c r="AS128" t="inlineStr">
        <is>
          <t>contribution financière devant être payée par un
établissement de crédit au &lt;a href="https://iate.europa.eu/entry/result/874803/fr" target="_blank"&gt;système de garantie des dépôts (SGD)&lt;/a&gt; (dans le contexte de
la &lt;a href="https://iate.europa.eu/entry/result/3548831/fr" target="_blank"&gt;directive relative aux systèmes de garantie des dépôts&lt;/a&gt;) ou au &lt;a href="https://iate.europa.eu/entry/result/3567222/fr" target="_blank"&gt;Fonds d'assurance des dépôts (FAD)&lt;/a&gt; (dans le contexte de la proposition de règlement relatif
au système européen d'assurance des dépôts) quand les fonds sont insuffisants
pour rembourser les déposants lorsque les dépôts deviennent indisponibles</t>
        </is>
      </c>
      <c r="AT128" s="2" t="inlineStr">
        <is>
          <t>ranníocaíocht &lt;i&gt;ex post&lt;/i&gt; urghnách|
ranníocaíocht &lt;i&gt;ex post&lt;/i&gt;|
ranníocaíocht urghnách</t>
        </is>
      </c>
      <c r="AU128" s="2" t="inlineStr">
        <is>
          <t>3|
3|
3</t>
        </is>
      </c>
      <c r="AV128" s="2" t="inlineStr">
        <is>
          <t xml:space="preserve">|
|
</t>
        </is>
      </c>
      <c r="AW128" t="inlineStr">
        <is>
          <t/>
        </is>
      </c>
      <c r="AX128" s="2" t="inlineStr">
        <is>
          <t>izvanredni &lt;em&gt;ex post&lt;/em&gt; doprinos|
izvanredni doprinos|
&lt;em&gt;ex post&lt;/em&gt; doprinos</t>
        </is>
      </c>
      <c r="AY128" s="2" t="inlineStr">
        <is>
          <t>3|
3|
3</t>
        </is>
      </c>
      <c r="AZ128" s="2" t="inlineStr">
        <is>
          <t xml:space="preserve">|
|
</t>
        </is>
      </c>
      <c r="BA128" t="inlineStr">
        <is>
          <t/>
        </is>
      </c>
      <c r="BB128" s="2" t="inlineStr">
        <is>
          <t>rendkívüli utólagos befizetés|
rendkívüli utólagos hozzájárulás|
utólagos hozzájárulás</t>
        </is>
      </c>
      <c r="BC128" s="2" t="inlineStr">
        <is>
          <t>3|
3|
3</t>
        </is>
      </c>
      <c r="BD128" s="2" t="inlineStr">
        <is>
          <t xml:space="preserve">|
|
</t>
        </is>
      </c>
      <c r="BE128" t="inlineStr">
        <is>
          <t>Hitelintézetek által (a javasolt EDIS&lt;sup&gt;1&lt;/sup&gt;-rendelet alapján) a Betétbiztosítási Alapba &lt;sup&gt;2&lt;/sup&gt; vagy (a betétbiztosítási rendszerekről szóló irányelv&lt;sup&gt;3&lt;/sup&gt; alapján) a betétbiztosítási rendszerbe&lt;sup&gt;4&lt;/sup&gt;, abban az esetben fizetendő pénzügyi hozzájárulás, ha a betétek befagyása&lt;sup&gt;5&lt;/sup&gt; nyomán nem áll rendelkezésre elegendő pénzügyi eszköz a betétesek kártalanításához&lt;sup&gt;6&lt;/sup&gt;.&lt;p&gt;&lt;sup&gt;1&lt;/sup&gt;&lt;i&gt; európai betétbiztosítási rendszer&lt;/i&gt; &lt;a href="/entry/result/3567221/all" id="ENTRY_TO_ENTRY_CONVERTER" target="_blank"&gt;IATE:3567221&lt;/a&gt; &lt;br&gt;&lt;sup&gt;2&lt;/sup&gt; &lt;i&gt; Betétbiztosítási Alap&lt;/i&gt; &lt;a href="/entry/result/3567222/all" id="ENTRY_TO_ENTRY_CONVERTER" target="_blank"&gt;IATE:3567222&lt;/a&gt; &lt;br&gt;&lt;sup&gt;3&lt;/sup&gt;&lt;i&gt; betétbiztosítási rendszerekről szóló irányelv&lt;/i&gt; &lt;a href="/entry/result/3548831/all" id="ENTRY_TO_ENTRY_CONVERTER" target="_blank"&gt;IATE:3548831&lt;/a&gt; &lt;br&gt;&lt;sup&gt;4&lt;/sup&gt;&lt;i&gt; betétbiztosítási rendszer&lt;/i&gt; &lt;a href="/entry/result/874803/all" id="ENTRY_TO_ENTRY_CONVERTER" target="_blank"&gt;IATE:874803&lt;/a&gt; &lt;br&gt;&lt;sup&gt;5&lt;/sup&gt; &lt;i&gt; befagyasztott betét&lt;/i&gt; &lt;a href="/entry/result/1443526/all" id="ENTRY_TO_ENTRY_CONVERTER" target="_blank"&gt;IATE:1443526&lt;/a&gt; &lt;br&gt;&lt;sup&gt;6&lt;/sup&gt;&lt;i&gt; kártalanítás&lt;/i&gt; &lt;a href="/entry/result/3568389&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lt;&amp;amp;l&lt;/all" id="ENTRY_TO_ENTRY_CONVERTER" target="_blank"&gt;IATE:3568389&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t>
        </is>
      </c>
      <c r="BF128" s="2" t="inlineStr">
        <is>
          <t>contributo straordinario ex post|
contributo straordinario|
contributo ex post</t>
        </is>
      </c>
      <c r="BG128" s="2" t="inlineStr">
        <is>
          <t>3|
3|
3</t>
        </is>
      </c>
      <c r="BH128" s="2" t="inlineStr">
        <is>
          <t xml:space="preserve">|
|
</t>
        </is>
      </c>
      <c r="BI128" t="inlineStr">
        <is>
          <t>contributo finanziario dovuto e pagato dalle banche affiliate agli &lt;a href="https://iate.europa.eu/entry/result/3568387/it" target="_blank"&gt;SGD partecipanti&lt;/a&gt;(nel contesto della &lt;a href="https://iate.europa.eu/entry/result/3548831/it" target="_blank"&gt;direttiva SGD&lt;/a&gt;) o al &lt;a href="https://iate.europa.eu/entry/result/3567222/it" target="_blank"&gt;DIF &lt;/a&gt;sin dall'inizio periodo di coassicurazione qualora i mezzi disponibili non siano sufficienti a erogare finanziamenti e a coprire le perdite</t>
        </is>
      </c>
      <c r="BJ128" s="2" t="inlineStr">
        <is>
          <t>papildomas &lt;i&gt;ex post&lt;/i&gt; įnašas|
papildomas įnašas|
&lt;i&gt;ex post įnašas&lt;/i&gt;</t>
        </is>
      </c>
      <c r="BK128" s="2" t="inlineStr">
        <is>
          <t>3|
3|
3</t>
        </is>
      </c>
      <c r="BL128" s="2" t="inlineStr">
        <is>
          <t xml:space="preserve">|
|
</t>
        </is>
      </c>
      <c r="BM128" t="inlineStr">
        <is>
          <t>finansiniai įnašai, kuriuos kredito įstaigos turi mokėti į indėlių garantijų sistemą arba į Indėlių draudimo fondą, jei jų lėšų neužtenka indėliams grąžinti</t>
        </is>
      </c>
      <c r="BN128" s="2" t="inlineStr">
        <is>
          <t>ārkārtas &lt;i&gt;ex-post&lt;/i&gt; iemaksa|
ārkārtas iemaksa|
&lt;i&gt;ex-post&lt;/i&gt; iemaksa</t>
        </is>
      </c>
      <c r="BO128" s="2" t="inlineStr">
        <is>
          <t>2|
2|
2</t>
        </is>
      </c>
      <c r="BP128" s="2" t="inlineStr">
        <is>
          <t xml:space="preserve">|
|
</t>
        </is>
      </c>
      <c r="BQ128" t="inlineStr">
        <is>
          <t>iemaksa, kas kredītiestādēm jāveic &lt;a href="https://iate.europa.eu/entry/slideshow/1611912781181/874803/en-lv" target="_blank"&gt;noguldījumu garantiju sistēmā&lt;/a&gt; vai &lt;a href="https://iate.europa.eu/entry/slideshow/1611912870591/3567222/en-lv" target="_blank"&gt;noguldījumu apdrošināšanas fondā&lt;/a&gt;, ja pieejamie finanšu līdzekļi nav pietiekami, lai segtu zaudējumus, izmaksas vai citus izdevumus</t>
        </is>
      </c>
      <c r="BR128" s="2" t="inlineStr">
        <is>
          <t>kontribuzzjoni staordinarja ex post|
kontribuzzjoni ex post|
kontribuzzjoni straordinarja</t>
        </is>
      </c>
      <c r="BS128" s="2" t="inlineStr">
        <is>
          <t>3|
3|
3</t>
        </is>
      </c>
      <c r="BT128" s="2" t="inlineStr">
        <is>
          <t xml:space="preserve">|
|
</t>
        </is>
      </c>
      <c r="BU128" t="inlineStr">
        <is>
          <t>kontribuzzjoni finanzjarja li għandha titħallas minn istituzzjoni ta' kreditu lil &lt;a href="https://iate.europa.eu/entry/slideshow/1617110408573/874803/mt" target="_blank"&gt;skema ta' garanzija tad-depożiti&lt;/a&gt;, fil-kuntest tad-&lt;a href="https://iate.europa.eu/entry/slideshow/1617110491104/3548831/mt" target="_blank"&gt;Direttiva dwar Skemi ta' Garanzija tad-Depożiti&lt;/a&gt;, jew lill-&lt;a href="https://iate.europa.eu/entry/slideshow/1617110553384/3567222/mt" target="_blank"&gt;fond Ewropew ta' assigurazzjoni tad-depożiti&lt;/a&gt;, fil-kuntest tar-Regolament propost dwar l-Iskema Ewropea ta' Assigurazzjoni tad-Depożiti, meta ma jkunx hemm fondi biżżejjed għall-ħlas lura lid-depożitanti meta d-depożiti ma jibqgħux disponibbli</t>
        </is>
      </c>
      <c r="BV128" s="2" t="inlineStr">
        <is>
          <t>buitengewone achteraf te betalen bijdrage|
buitengewone bijdrage|
achteraf te betalen bijdrage</t>
        </is>
      </c>
      <c r="BW128" s="2" t="inlineStr">
        <is>
          <t>3|
3|
3</t>
        </is>
      </c>
      <c r="BX128" s="2" t="inlineStr">
        <is>
          <t xml:space="preserve">|
|
</t>
        </is>
      </c>
      <c r="BY128" t="inlineStr">
        <is>
          <t>door een kredietinstelling aan het depositogarantiestelsel&lt;sup&gt;1&lt;/sup&gt; (in de context van de richtlijn depositogarantiestelsels&lt;sup&gt;2&lt;/sup&gt;) of aan het DIF&lt;sup&gt;3&lt;/sup&gt; (in de context van het verordeningsvoorstel betreffende het Europees depositoverzekeringsstelsel, EDIS) te betalen financiële bijdrage voor het geval dat de middelen niet volstaan om de depositohouders&lt;sup&gt;4&lt;/sup&gt; terug te betalen wanneer de deposito's niet-beschikbaar&lt;sup&gt;5&lt;/sup&gt; worden&lt;p&gt;&lt;sup&gt;1&lt;/sup&gt; depositogarantiestelsel &lt;a href="/entry/result/874803/all" id="ENTRY_TO_ENTRY_CONVERTER" target="_blank"&gt;IATE:874803&lt;/a&gt; &lt;br&gt;&lt;sup&gt;2&lt;/sup&gt; richtlijn depositogarantiestelsels &lt;a href="/entry/result/3548831/all" id="ENTRY_TO_ENTRY_CONVERTER" target="_blank"&gt;IATE:3548831&lt;/a&gt; &lt;br&gt;&lt;sup&gt;3&lt;/sup&gt; depositoverzekeringsfonds &lt;a href="/entry/result/3567222/all" id="ENTRY_TO_ENTRY_CONVERTER" target="_blank"&gt;IATE:3567222&lt;/a&gt; &lt;br&gt;&lt;sup&gt;4&lt;/sup&gt; terugbetaling &lt;a href="/entry/result/3568389/all" id="ENTRY_TO_ENTRY_CONVERTER" target="_blank"&gt;IATE:3568389&lt;/a&gt; &lt;br&gt;&lt;sup&gt;5&lt;/sup&gt; niet-beschikbaar deposito &lt;a href="/entry/result/1443526&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all" id="ENTRY_TO_ENTRY_CONVERTER" target="_blank"&gt;IATE:1443526&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BZ128" s="2" t="inlineStr">
        <is>
          <t>nadzwyczajna składka &lt;i&gt;ex post&lt;/i&gt;</t>
        </is>
      </c>
      <c r="CA128" s="2" t="inlineStr">
        <is>
          <t>3</t>
        </is>
      </c>
      <c r="CB128" s="2" t="inlineStr">
        <is>
          <t/>
        </is>
      </c>
      <c r="CC128" t="inlineStr">
        <is>
          <t>składka płacona przez banki w trybie krótkoterminowym w przypadku braku płynności funduszu gwarantowania depozytów, będąca dodatkowym źródłem finansowania dla tego funduszu</t>
        </is>
      </c>
      <c r="CD128" s="2" t="inlineStr">
        <is>
          <t>contribuição extraordinária ex post|
contribuição extraordinária</t>
        </is>
      </c>
      <c r="CE128" s="2" t="inlineStr">
        <is>
          <t>3|
3</t>
        </is>
      </c>
      <c r="CF128" s="2" t="inlineStr">
        <is>
          <t xml:space="preserve">|
</t>
        </is>
      </c>
      <c r="CG128" t="inlineStr">
        <is>
          <t>Contribuição financeira que as instituições de crédito devem pagar ao &lt;b&gt;Fundo de Garantia de Depósitos&lt;/b&gt; &lt;a href="/entry/result/3567222/all" id="ENTRY_TO_ENTRY_CONVERTER" target="_blank"&gt;IATE:3567222&lt;/a&gt; (no contexto da &lt;b&gt;Diretiva Sistemas de Garantia de Depósitos&lt;/b&gt; &lt;a href="/entry/result/3548831/all" id="ENTRY_TO_ENTRY_CONVERTER" target="_blank"&gt;IATE:3548831&lt;/a&gt; ) ou ao &lt;b&gt;Fundo de Seguro de Depósitos&lt;/b&gt; &lt;a href="/entry/result/3567222/all" id="ENTRY_TO_ENTRY_CONVERTER" target="_blank"&gt;IATE:3567222&lt;/a&gt; (no contexto do Regulamento Sistema Europeu de Seguro de Depósitos (EDIS) proposto) quando os fundos sejam insuficientes para reembolsar depositantes cujos &lt;b&gt;depósitos&lt;/b&gt; ficam &lt;b&gt;indisponíveis&lt;/b&gt; &lt;a href="/entry/result/1443526/all" id="ENTRY_TO_ENTRY_CONVERTER" target="_blank"&gt;IATE:1443526&lt;/a&gt;.</t>
        </is>
      </c>
      <c r="CH128" s="2" t="inlineStr">
        <is>
          <t>contribuție &lt;i&gt;ex post&lt;/i&gt; extraordinară</t>
        </is>
      </c>
      <c r="CI128" s="2" t="inlineStr">
        <is>
          <t>3</t>
        </is>
      </c>
      <c r="CJ128" s="2" t="inlineStr">
        <is>
          <t/>
        </is>
      </c>
      <c r="CK128" t="inlineStr">
        <is>
          <t>în contextul propunerii de regulament privind sistemul european de asigurare a depozitelor, contribuție financiară anuală de plătit de către o instituție de credit către Schema de garantare a depozitelor sau către Fondul de asigurare a depozitelor atunci când mijloacele financiare nu sunt suficiente pentru rambursarea deponenților</t>
        </is>
      </c>
      <c r="CL128" s="2" t="inlineStr">
        <is>
          <t>mimoriadny príspevok ex post</t>
        </is>
      </c>
      <c r="CM128" s="2" t="inlineStr">
        <is>
          <t>3</t>
        </is>
      </c>
      <c r="CN128" s="2" t="inlineStr">
        <is>
          <t/>
        </is>
      </c>
      <c r="CO128" t="inlineStr">
        <is>
          <t>finančné príspevky, ktoré po skončení &lt;a href="https://iate.europa.eu/entry/result/3568446/sk" target="_blank"&gt;obdobia zaistenia&lt;/a&gt; zaplatia úverové inštitúcie pridružené k zúčastneným &lt;a href="https://iate.europa.eu/entry/result/874803/sk" target="_blank"&gt;systémom ochrany vkladov&lt;/a&gt;, keď &lt;a href="https://iate.europa.eu/entry/result/3533656/sk" target="_blank"&gt;dostupné finančné prostriedky &lt;/a&gt;v rámci &lt;a href="https://iate.europa.eu/entry/result/3567222/sk" target="_blank"&gt;fondu ochrany vkladov&lt;/a&gt; nepostačujú na krytie strát, nákladov alebo iných výdavkov, ktoré vznikli fondu ochrany vkladov po &lt;a href="https://iate.europa.eu/entry/slideshow/1611586047451/3568388/sk" target="_blank"&gt;výplatnej udalosti&lt;/a&gt;</t>
        </is>
      </c>
      <c r="CP128" s="2" t="inlineStr">
        <is>
          <t>izredni naknadni prispevek|
izredni prispevek|
naknadni prispevek</t>
        </is>
      </c>
      <c r="CQ128" s="2" t="inlineStr">
        <is>
          <t>3|
3|
3</t>
        </is>
      </c>
      <c r="CR128" s="2" t="inlineStr">
        <is>
          <t xml:space="preserve">|
|
</t>
        </is>
      </c>
      <c r="CS128" t="inlineStr">
        <is>
          <t/>
        </is>
      </c>
      <c r="CT128" s="2" t="inlineStr">
        <is>
          <t>extraordinärt efterhandsbidrag|
efterhandsbidrag|
extraordinärt bidrag</t>
        </is>
      </c>
      <c r="CU128" s="2" t="inlineStr">
        <is>
          <t>3|
2|
3</t>
        </is>
      </c>
      <c r="CV128" s="2" t="inlineStr">
        <is>
          <t xml:space="preserve">|
|
</t>
        </is>
      </c>
      <c r="CW128" t="inlineStr">
        <is>
          <t/>
        </is>
      </c>
    </row>
    <row r="129">
      <c r="A129" s="1" t="str">
        <f>HYPERLINK("https://iate.europa.eu/entry/result/823478/all", "823478")</f>
        <v>823478</v>
      </c>
      <c r="B129" t="inlineStr">
        <is>
          <t>LAW;BUSINESS AND COMPETITION</t>
        </is>
      </c>
      <c r="C129" t="inlineStr">
        <is>
          <t>LAW;BUSINESS AND COMPETITION|business organisation</t>
        </is>
      </c>
      <c r="D129" t="inlineStr">
        <is>
          <t>yes</t>
        </is>
      </c>
      <c r="E129" t="inlineStr">
        <is>
          <t/>
        </is>
      </c>
      <c r="F129" s="2" t="inlineStr">
        <is>
          <t>закон за фалитите|
законова уредба за обявяването в несъстоятелност</t>
        </is>
      </c>
      <c r="G129" s="2" t="inlineStr">
        <is>
          <t>3|
3</t>
        </is>
      </c>
      <c r="H129" s="2" t="inlineStr">
        <is>
          <t xml:space="preserve">|
</t>
        </is>
      </c>
      <c r="I129" t="inlineStr">
        <is>
          <t/>
        </is>
      </c>
      <c r="J129" s="2" t="inlineStr">
        <is>
          <t>zákon o úpadku|
úpadkové právo</t>
        </is>
      </c>
      <c r="K129" s="2" t="inlineStr">
        <is>
          <t>3|
3</t>
        </is>
      </c>
      <c r="L129" s="2" t="inlineStr">
        <is>
          <t xml:space="preserve">|
</t>
        </is>
      </c>
      <c r="M129" t="inlineStr">
        <is>
          <t/>
        </is>
      </c>
      <c r="N129" s="2" t="inlineStr">
        <is>
          <t>konkurslov</t>
        </is>
      </c>
      <c r="O129" s="2" t="inlineStr">
        <is>
          <t>4</t>
        </is>
      </c>
      <c r="P129" s="2" t="inlineStr">
        <is>
          <t/>
        </is>
      </c>
      <c r="Q129" t="inlineStr">
        <is>
          <t>Lov om behandling af situationer, hvor en skyldner er insolvent, dvs. ikke kan opfylde sine forpligtelser, efterhånden som de forfalder.</t>
        </is>
      </c>
      <c r="R129" s="2" t="inlineStr">
        <is>
          <t>Konkursrecht|
Insolvenzrecht</t>
        </is>
      </c>
      <c r="S129" s="2" t="inlineStr">
        <is>
          <t>3|
3</t>
        </is>
      </c>
      <c r="T129" s="2" t="inlineStr">
        <is>
          <t xml:space="preserve">|
</t>
        </is>
      </c>
      <c r="U129" t="inlineStr">
        <is>
          <t/>
        </is>
      </c>
      <c r="V129" s="2" t="inlineStr">
        <is>
          <t>πτωχευτικό δίκαιο</t>
        </is>
      </c>
      <c r="W129" s="2" t="inlineStr">
        <is>
          <t>3</t>
        </is>
      </c>
      <c r="X129" s="2" t="inlineStr">
        <is>
          <t/>
        </is>
      </c>
      <c r="Y129" t="inlineStr">
        <is>
          <t>δίκαιο που θεσπίζει κοινούς κανόνες όσον αφορά το δικαστήριο που είναι αρμόδιο για την κίνηση της διαδικασίας αφερεγγυότητας, το εφαρμοστέο δίκαιο και την αναγνώριση των αποφάσεων σε περιπτώσεις αφερεγγυότητας ενός οφειλέτη - είτε αυτός είναι εταιρεία, έμπορος ή ιδιώτης.</t>
        </is>
      </c>
      <c r="Z129" s="2" t="inlineStr">
        <is>
          <t>bankruptcy law</t>
        </is>
      </c>
      <c r="AA129" s="2" t="inlineStr">
        <is>
          <t>3</t>
        </is>
      </c>
      <c r="AB129" s="2" t="inlineStr">
        <is>
          <t/>
        </is>
      </c>
      <c r="AC129" t="inlineStr">
        <is>
          <t>law governing the process by which an insolvent person is made bankrupt and his estate administered for the benefit of his creditors</t>
        </is>
      </c>
      <c r="AD129" s="2" t="inlineStr">
        <is>
          <t>Derecho Concursal|
Derecho de Quiebra|
Ley Concursal</t>
        </is>
      </c>
      <c r="AE129" s="2" t="inlineStr">
        <is>
          <t>3|
3|
3</t>
        </is>
      </c>
      <c r="AF129" s="2" t="inlineStr">
        <is>
          <t xml:space="preserve">|
|
</t>
        </is>
      </c>
      <c r="AG129" t="inlineStr">
        <is>
          <t>Parte del Derecho que se refiere a la necesidad de regular el reparto de pérdidas cuando alguien no puede hacer frente a sus deudas.</t>
        </is>
      </c>
      <c r="AH129" s="2" t="inlineStr">
        <is>
          <t>pankrotiõigus</t>
        </is>
      </c>
      <c r="AI129" s="2" t="inlineStr">
        <is>
          <t>3</t>
        </is>
      </c>
      <c r="AJ129" s="2" t="inlineStr">
        <is>
          <t/>
        </is>
      </c>
      <c r="AK129" t="inlineStr">
        <is>
          <t>pankroti valdkonda reguleeriv õigusnormide kogum</t>
        </is>
      </c>
      <c r="AL129" s="2" t="inlineStr">
        <is>
          <t>konkurssioikeus|
konkurssilainsäädäntö</t>
        </is>
      </c>
      <c r="AM129" s="2" t="inlineStr">
        <is>
          <t>2|
3</t>
        </is>
      </c>
      <c r="AN129" s="2" t="inlineStr">
        <is>
          <t xml:space="preserve">|
</t>
        </is>
      </c>
      <c r="AO129" t="inlineStr">
        <is>
          <t/>
        </is>
      </c>
      <c r="AP129" s="2" t="inlineStr">
        <is>
          <t>droit de la faillite|
droit des faillites</t>
        </is>
      </c>
      <c r="AQ129" s="2" t="inlineStr">
        <is>
          <t>3|
2</t>
        </is>
      </c>
      <c r="AR129" s="2" t="inlineStr">
        <is>
          <t xml:space="preserve">|
</t>
        </is>
      </c>
      <c r="AS129" t="inlineStr">
        <is>
          <t/>
        </is>
      </c>
      <c r="AT129" s="2" t="inlineStr">
        <is>
          <t>dlí féimheachta</t>
        </is>
      </c>
      <c r="AU129" s="2" t="inlineStr">
        <is>
          <t>2</t>
        </is>
      </c>
      <c r="AV129" s="2" t="inlineStr">
        <is>
          <t/>
        </is>
      </c>
      <c r="AW129" t="inlineStr">
        <is>
          <t/>
        </is>
      </c>
      <c r="AX129" s="2" t="inlineStr">
        <is>
          <t>stečajno pravo</t>
        </is>
      </c>
      <c r="AY129" s="2" t="inlineStr">
        <is>
          <t>3</t>
        </is>
      </c>
      <c r="AZ129" s="2" t="inlineStr">
        <is>
          <t/>
        </is>
      </c>
      <c r="BA129" t="inlineStr">
        <is>
          <t>skup pravnih propisa koji uređuju stečaj i sudski izvršni postupak protiv dužnika</t>
        </is>
      </c>
      <c r="BB129" s="2" t="inlineStr">
        <is>
          <t>csődjog|
csődjogi szabályozás</t>
        </is>
      </c>
      <c r="BC129" s="2" t="inlineStr">
        <is>
          <t>4|
4</t>
        </is>
      </c>
      <c r="BD129" s="2" t="inlineStr">
        <is>
          <t xml:space="preserve">|
</t>
        </is>
      </c>
      <c r="BE129" t="inlineStr">
        <is>
          <t>A csődeljárást és a felszámolási eljárást szabályozó jogterület.</t>
        </is>
      </c>
      <c r="BF129" s="2" t="inlineStr">
        <is>
          <t>legge fallimentare</t>
        </is>
      </c>
      <c r="BG129" s="2" t="inlineStr">
        <is>
          <t>3</t>
        </is>
      </c>
      <c r="BH129" s="2" t="inlineStr">
        <is>
          <t/>
        </is>
      </c>
      <c r="BI129" t="inlineStr">
        <is>
          <t>legge che disciplina il procedimento predisposto per espropriare a favore dei creditori il patrimonio di un debitore imprenditore inadempiente, tendendo a tutelare l'interesse della massa dei creditori, tramite la liquidazione coattiva dell'intero patrimonio dell'imprenditore fallito</t>
        </is>
      </c>
      <c r="BJ129" s="2" t="inlineStr">
        <is>
          <t>bankroto įstatymas</t>
        </is>
      </c>
      <c r="BK129" s="2" t="inlineStr">
        <is>
          <t>3</t>
        </is>
      </c>
      <c r="BL129" s="2" t="inlineStr">
        <is>
          <t/>
        </is>
      </c>
      <c r="BM129" t="inlineStr">
        <is>
          <t/>
        </is>
      </c>
      <c r="BN129" s="2" t="inlineStr">
        <is>
          <t>bankrota tiesības</t>
        </is>
      </c>
      <c r="BO129" s="2" t="inlineStr">
        <is>
          <t>2</t>
        </is>
      </c>
      <c r="BP129" s="2" t="inlineStr">
        <is>
          <t/>
        </is>
      </c>
      <c r="BQ129" t="inlineStr">
        <is>
          <t/>
        </is>
      </c>
      <c r="BR129" s="2" t="inlineStr">
        <is>
          <t>liġi dwar il-falliment</t>
        </is>
      </c>
      <c r="BS129" s="2" t="inlineStr">
        <is>
          <t>4</t>
        </is>
      </c>
      <c r="BT129" s="2" t="inlineStr">
        <is>
          <t/>
        </is>
      </c>
      <c r="BU129" t="inlineStr">
        <is>
          <t/>
        </is>
      </c>
      <c r="BV129" s="2" t="inlineStr">
        <is>
          <t>faillissementsrecht</t>
        </is>
      </c>
      <c r="BW129" s="2" t="inlineStr">
        <is>
          <t>3</t>
        </is>
      </c>
      <c r="BX129" s="2" t="inlineStr">
        <is>
          <t/>
        </is>
      </c>
      <c r="BY129" t="inlineStr">
        <is>
          <t/>
        </is>
      </c>
      <c r="BZ129" s="2" t="inlineStr">
        <is>
          <t>prawo upadłościowe</t>
        </is>
      </c>
      <c r="CA129" s="2" t="inlineStr">
        <is>
          <t>3</t>
        </is>
      </c>
      <c r="CB129" s="2" t="inlineStr">
        <is>
          <t/>
        </is>
      </c>
      <c r="CC129" t="inlineStr">
        <is>
          <t>uregulowania dotyczące sposobu postępowania w razie wspólnego dochodzenia roszczeń wierzycieli od niewypłacalnych dłużników będących przedsiębiorcami oraz skutki ogłoszenia upadłości</t>
        </is>
      </c>
      <c r="CD129" s="2" t="inlineStr">
        <is>
          <t>direito das falências</t>
        </is>
      </c>
      <c r="CE129" s="2" t="inlineStr">
        <is>
          <t>3</t>
        </is>
      </c>
      <c r="CF129" s="2" t="inlineStr">
        <is>
          <t/>
        </is>
      </c>
      <c r="CG129" t="inlineStr">
        <is>
          <t>Ramo do direito consagrado aos trâmites processuais aplicáveis no caso de um devedor, p. ex. uma empresa, se encontrar na incapacidade de pagar as suas dívidas (insolvência) ou em situação económica difícil. O direito das falências varia consideravelmente de país para país. No entanto, em geral a tramitação aplicável leva à falência propriamente dita (que determina a liquidação do activo do devedor e a sua repartição pelos credores) ou à recuperação ou saneamento da empresa.&lt;br&gt;No direito português, o conceito de "falência", (que pressupõe a inviabilidade económica ou irrecuperabilidade financeira da empresa) foi banido pelo Código da Insolvência e da Recuperação de Empresas (2004), centrado na noção de insolvência, que consiste fundamentalmente na "impossibilidade de cumprir obrigações vencidas". O Código estabelece que "o processo de insolvência é um processo de execução universal que tem como finalidade a liquidação do património de um devedor insolvente e a repartição do produto obtido pelos credores, ou a satisfação destes pela forma prevista num plano de insolvência, que nomeadamente se baseie na recuperação da empresa compreendida na massa insolvente."</t>
        </is>
      </c>
      <c r="CH129" s="2" t="inlineStr">
        <is>
          <t>dreptul falimentului</t>
        </is>
      </c>
      <c r="CI129" s="2" t="inlineStr">
        <is>
          <t>3</t>
        </is>
      </c>
      <c r="CJ129" s="2" t="inlineStr">
        <is>
          <t/>
        </is>
      </c>
      <c r="CK129" t="inlineStr">
        <is>
          <t/>
        </is>
      </c>
      <c r="CL129" s="2" t="inlineStr">
        <is>
          <t>konkurzné právo</t>
        </is>
      </c>
      <c r="CM129" s="2" t="inlineStr">
        <is>
          <t>3</t>
        </is>
      </c>
      <c r="CN129" s="2" t="inlineStr">
        <is>
          <t/>
        </is>
      </c>
      <c r="CO129" t="inlineStr">
        <is>
          <t>súbor právnych noriem a predpisov, ktoré upravujú riešenie úpadku dlžníka speňažením jeho majetku a kolektívnym uspokojením jeho veriteľov alebo postupným uspokojením veriteľov dlžníka spôsobom dohodnutým v reštrukturalizačnom pláne, riešenie hroziaceho úpadku a oddlženie fyzickej osoby</t>
        </is>
      </c>
      <c r="CP129" s="2" t="inlineStr">
        <is>
          <t>stečajna zakonodaja|
stečajno pravo</t>
        </is>
      </c>
      <c r="CQ129" s="2" t="inlineStr">
        <is>
          <t>3|
3</t>
        </is>
      </c>
      <c r="CR129" s="2" t="inlineStr">
        <is>
          <t xml:space="preserve">|
</t>
        </is>
      </c>
      <c r="CS129" t="inlineStr">
        <is>
          <t/>
        </is>
      </c>
      <c r="CT129" s="2" t="inlineStr">
        <is>
          <t>konkurslag</t>
        </is>
      </c>
      <c r="CU129" s="2" t="inlineStr">
        <is>
          <t>3</t>
        </is>
      </c>
      <c r="CV129" s="2" t="inlineStr">
        <is>
          <t/>
        </is>
      </c>
      <c r="CW129" t="inlineStr">
        <is>
          <t/>
        </is>
      </c>
    </row>
    <row r="130">
      <c r="A130" s="1" t="str">
        <f>HYPERLINK("https://iate.europa.eu/entry/result/3533654/all", "3533654")</f>
        <v>3533654</v>
      </c>
      <c r="B130" t="inlineStr">
        <is>
          <t>FINANCE</t>
        </is>
      </c>
      <c r="C130" t="inlineStr">
        <is>
          <t>FINANCE</t>
        </is>
      </c>
      <c r="D130" t="inlineStr">
        <is>
          <t>yes</t>
        </is>
      </c>
      <c r="E130" t="inlineStr">
        <is>
          <t/>
        </is>
      </c>
      <c r="F130" s="2" t="inlineStr">
        <is>
          <t>отговарящ на условията депозит</t>
        </is>
      </c>
      <c r="G130" s="2" t="inlineStr">
        <is>
          <t>3</t>
        </is>
      </c>
      <c r="H130" s="2" t="inlineStr">
        <is>
          <t/>
        </is>
      </c>
      <c r="I130" t="inlineStr">
        <is>
          <t>депозит, който не е изключен от обхвата на защитата съгласно член 5 на Директива 2014/49/ЕС</t>
        </is>
      </c>
      <c r="J130" s="2" t="inlineStr">
        <is>
          <t>způsobilý vklad</t>
        </is>
      </c>
      <c r="K130" s="2" t="inlineStr">
        <is>
          <t>3</t>
        </is>
      </c>
      <c r="L130" s="2" t="inlineStr">
        <is>
          <t/>
        </is>
      </c>
      <c r="M130" t="inlineStr">
        <is>
          <t>vklad, který není vyloučen z ochrany poskytované systémem pojištění vkladů</t>
        </is>
      </c>
      <c r="N130" s="2" t="inlineStr">
        <is>
          <t>berettiget indskud</t>
        </is>
      </c>
      <c r="O130" s="2" t="inlineStr">
        <is>
          <t>3</t>
        </is>
      </c>
      <c r="P130" s="2" t="inlineStr">
        <is>
          <t/>
        </is>
      </c>
      <c r="Q130" t="inlineStr">
        <is>
          <t>Indskud, som ikke er udelukket fra beskyttelse i henhold til artikel 5 i direktivet om indskudsgarantiordninger.</t>
        </is>
      </c>
      <c r="R130" s="2" t="inlineStr">
        <is>
          <t>erstattungsfähige Einlage</t>
        </is>
      </c>
      <c r="S130" s="2" t="inlineStr">
        <is>
          <t>3</t>
        </is>
      </c>
      <c r="T130" s="2" t="inlineStr">
        <is>
          <t/>
        </is>
      </c>
      <c r="U130" t="inlineStr">
        <is>
          <t>vom Kreditinstitut im Rahmen eines Einlagensicherungssystems &lt;a href="/entry/result/874803/all" id="ENTRY_TO_ENTRY_CONVERTER" target="_blank"&gt;IATE:874803&lt;/a&gt; gemäß den Bestimmungen des Artikels 5 der Richtlinie über Einlagensicherungssysteme zurückzuzahlende Einlage</t>
        </is>
      </c>
      <c r="V130" s="2" t="inlineStr">
        <is>
          <t>επιλέξιμη κατάθεση</t>
        </is>
      </c>
      <c r="W130" s="2" t="inlineStr">
        <is>
          <t>3</t>
        </is>
      </c>
      <c r="X130" s="2" t="inlineStr">
        <is>
          <t/>
        </is>
      </c>
      <c r="Y130" t="inlineStr">
        <is>
          <t>Καταθέσεις οι οποίες δεν εξαιρούνται από την καταβολή αποζημιώσεων από σύστημα εγγύσης των καταθέσεων ( &lt;a href="/entry/result/874803/all" id="ENTRY_TO_ENTRY_CONVERTER" target="_blank"&gt;IATE:874803&lt;/a&gt; ) σύμφωνα με τους όρους του άρθρου 5 της οδηγίας 2014/49/ΕΕ περί των συστημάτων εγγύησης των καταθέσεων ( &lt;a href="http://eur-lex.europa.eu/legal-content/EL/TXT/?uri=CELEX:32014L0049" target="_blank"&gt;CELEX:32014L0049/EL&lt;/a&gt; )</t>
        </is>
      </c>
      <c r="Z130" s="2" t="inlineStr">
        <is>
          <t>eligible deposit</t>
        </is>
      </c>
      <c r="AA130" s="2" t="inlineStr">
        <is>
          <t>3</t>
        </is>
      </c>
      <c r="AB130" s="2" t="inlineStr">
        <is>
          <t/>
        </is>
      </c>
      <c r="AC130" t="inlineStr">
        <is>
          <t>deposit that is not excluded from repayment by a deposit guarantee scheme [ &lt;a href="/entry/result/874803/all" id="ENTRY_TO_ENTRY_CONVERTER" target="_blank"&gt;IATE:874803&lt;/a&gt; ] under the terms of Article 5 of the Deposit Guarantee Schemes Directive</t>
        </is>
      </c>
      <c r="AD130" s="2" t="inlineStr">
        <is>
          <t>depósito admisible</t>
        </is>
      </c>
      <c r="AE130" s="2" t="inlineStr">
        <is>
          <t>3</t>
        </is>
      </c>
      <c r="AF130" s="2" t="inlineStr">
        <is>
          <t/>
        </is>
      </c>
      <c r="AG130" t="inlineStr">
        <is>
          <t>Depósito &lt;a href="/entry/result/1104202/all" id="ENTRY_TO_ENTRY_CONVERTER" target="_blank"&gt;IATE:1104202&lt;/a&gt; no excluido de la protección en el marco de un sistema de garantía de depósitos &lt;a href="/entry/result/874803/all" id="ENTRY_TO_ENTRY_CONVERTER" target="_blank"&gt;IATE:874803&lt;/a&gt; .</t>
        </is>
      </c>
      <c r="AH130" s="2" t="inlineStr">
        <is>
          <t>kõlblik hoius</t>
        </is>
      </c>
      <c r="AI130" s="2" t="inlineStr">
        <is>
          <t>3</t>
        </is>
      </c>
      <c r="AJ130" s="2" t="inlineStr">
        <is>
          <t/>
        </is>
      </c>
      <c r="AK130" t="inlineStr">
        <is>
          <t>hoius, mis kuulub hoiuste tagamise skeemiga antava kaitse alla</t>
        </is>
      </c>
      <c r="AL130" s="2" t="inlineStr">
        <is>
          <t>suojakelpoinen talletus</t>
        </is>
      </c>
      <c r="AM130" s="2" t="inlineStr">
        <is>
          <t>3</t>
        </is>
      </c>
      <c r="AN130" s="2" t="inlineStr">
        <is>
          <t/>
        </is>
      </c>
      <c r="AO130" t="inlineStr">
        <is>
          <t>talletus, jota ei ole jätetty talletusten vakuusjärjestelmistä annetun direktiivin 5 artiklan mukaisesti suojan ulkopuolelle</t>
        </is>
      </c>
      <c r="AP130" s="2" t="inlineStr">
        <is>
          <t>dépôt éligible</t>
        </is>
      </c>
      <c r="AQ130" s="2" t="inlineStr">
        <is>
          <t>3</t>
        </is>
      </c>
      <c r="AR130" s="2" t="inlineStr">
        <is>
          <t/>
        </is>
      </c>
      <c r="AS130" t="inlineStr">
        <is>
          <t>dépôt qui n'est pas exclu de la protection en vertu de l'article 5 de la directive 2014/49 relative aux systèmes de garantie des dépôts</t>
        </is>
      </c>
      <c r="AT130" s="2" t="inlineStr">
        <is>
          <t>taisce incháilithe</t>
        </is>
      </c>
      <c r="AU130" s="2" t="inlineStr">
        <is>
          <t>3</t>
        </is>
      </c>
      <c r="AV130" s="2" t="inlineStr">
        <is>
          <t/>
        </is>
      </c>
      <c r="AW130" t="inlineStr">
        <is>
          <t/>
        </is>
      </c>
      <c r="AX130" s="2" t="inlineStr">
        <is>
          <t>prihvatljiv depozit</t>
        </is>
      </c>
      <c r="AY130" s="2" t="inlineStr">
        <is>
          <t>3</t>
        </is>
      </c>
      <c r="AZ130" s="2" t="inlineStr">
        <is>
          <t/>
        </is>
      </c>
      <c r="BA130" t="inlineStr">
        <is>
          <t>depozit koji nije isključen iz zaštite u skladu s člankom 5. Direktive o sustavima osiguranja depozita</t>
        </is>
      </c>
      <c r="BB130" s="2" t="inlineStr">
        <is>
          <t>biztosítható betét</t>
        </is>
      </c>
      <c r="BC130" s="2" t="inlineStr">
        <is>
          <t>4</t>
        </is>
      </c>
      <c r="BD130" s="2" t="inlineStr">
        <is>
          <t/>
        </is>
      </c>
      <c r="BE130" t="inlineStr">
        <is>
          <t>a betétvédelem köréből a 2014/49/EU irányelv 5. cikke alapján ki nem zárt betétek</t>
        </is>
      </c>
      <c r="BF130" s="2" t="inlineStr">
        <is>
          <t>deposito ammissibile</t>
        </is>
      </c>
      <c r="BG130" s="2" t="inlineStr">
        <is>
          <t>3</t>
        </is>
      </c>
      <c r="BH130" s="2" t="inlineStr">
        <is>
          <t/>
        </is>
      </c>
      <c r="BI130" t="inlineStr">
        <is>
          <t>deposito non escluso dalla protezione di un sistema di garanzia dei depositi [ &lt;a href="/entry/result/874803/all" id="ENTRY_TO_ENTRY_CONVERTER" target="_blank"&gt;IATE:874803&lt;/a&gt; ] conformemente all'articolo 5 della direttiva sui sistemi di garanzia dei depositi</t>
        </is>
      </c>
      <c r="BJ130" s="2" t="inlineStr">
        <is>
          <t>reikalavimus atitinkantis indėlis</t>
        </is>
      </c>
      <c r="BK130" s="2" t="inlineStr">
        <is>
          <t>3</t>
        </is>
      </c>
      <c r="BL130" s="2" t="inlineStr">
        <is>
          <t/>
        </is>
      </c>
      <c r="BM130" t="inlineStr">
        <is>
          <t>indėlis, kuriam netaikomos apsaugos išimtys</t>
        </is>
      </c>
      <c r="BN130" s="2" t="inlineStr">
        <is>
          <t>atbilstīgie noguldījumi</t>
        </is>
      </c>
      <c r="BO130" s="2" t="inlineStr">
        <is>
          <t>3</t>
        </is>
      </c>
      <c r="BP130" s="2" t="inlineStr">
        <is>
          <t/>
        </is>
      </c>
      <c r="BQ130" t="inlineStr">
        <is>
          <t>noguldījumi, uz kuriem attiecas aizsardzība saskaņā ar Direktīvas par noguldījumu garantiju sistēmām 5. pantu</t>
        </is>
      </c>
      <c r="BR130" s="2" t="inlineStr">
        <is>
          <t>depożitu eliġibbli</t>
        </is>
      </c>
      <c r="BS130" s="2" t="inlineStr">
        <is>
          <t>3</t>
        </is>
      </c>
      <c r="BT130" s="2" t="inlineStr">
        <is>
          <t/>
        </is>
      </c>
      <c r="BU130" t="inlineStr">
        <is>
          <t>depożitu li mhux eskluż mill-protezzjoni f’konformità mal-Artikolu 5 tad-Direttiva dwar skemi ta' garanzija tad-depożiti</t>
        </is>
      </c>
      <c r="BV130" s="2" t="inlineStr">
        <is>
          <t>in aanmerking komend deposito</t>
        </is>
      </c>
      <c r="BW130" s="2" t="inlineStr">
        <is>
          <t>3</t>
        </is>
      </c>
      <c r="BX130" s="2" t="inlineStr">
        <is>
          <t/>
        </is>
      </c>
      <c r="BY130" t="inlineStr">
        <is>
          <t>deposito dat niet is uitgesloten van terugbetaling door een depositogarantiestelsel &lt;a href="/entry/result/874803/all" id="ENTRY_TO_ENTRY_CONVERTER" target="_blank"&gt;IATE:874803&lt;/a&gt;</t>
        </is>
      </c>
      <c r="BZ130" s="2" t="inlineStr">
        <is>
          <t>kwalifikujący się depozyt</t>
        </is>
      </c>
      <c r="CA130" s="2" t="inlineStr">
        <is>
          <t>3</t>
        </is>
      </c>
      <c r="CB130" s="2" t="inlineStr">
        <is>
          <t/>
        </is>
      </c>
      <c r="CC130" t="inlineStr">
        <is>
          <t>depozyt objęty 
&lt;i&gt;systemem gwarancji depozytów&lt;/i&gt; [ &lt;a href="/entry/result/874803/all" id="ENTRY_TO_ENTRY_CONVERTER" target="_blank"&gt;IATE:874803&lt;/a&gt; ]</t>
        </is>
      </c>
      <c r="CD130" s="2" t="inlineStr">
        <is>
          <t>depósito elegível</t>
        </is>
      </c>
      <c r="CE130" s="2" t="inlineStr">
        <is>
          <t>3</t>
        </is>
      </c>
      <c r="CF130" s="2" t="inlineStr">
        <is>
          <t/>
        </is>
      </c>
      <c r="CG130" t="inlineStr">
        <is>
          <t>Depósito que não está excluído da proteção nos termos do artigo 5.º da Diretiva 2014/49/UE relativa aos sistemas de garantia de depósitos.</t>
        </is>
      </c>
      <c r="CH130" s="2" t="inlineStr">
        <is>
          <t>depozit eligibil</t>
        </is>
      </c>
      <c r="CI130" s="2" t="inlineStr">
        <is>
          <t>3</t>
        </is>
      </c>
      <c r="CJ130" s="2" t="inlineStr">
        <is>
          <t/>
        </is>
      </c>
      <c r="CK130" t="inlineStr">
        <is>
          <t>depozit care nu este exclus de la protecție în temeiul articolului 5 din Directiva privind schemele de garantare a depozitelor</t>
        </is>
      </c>
      <c r="CL130" s="2" t="inlineStr">
        <is>
          <t>oprávnený vklad</t>
        </is>
      </c>
      <c r="CM130" s="2" t="inlineStr">
        <is>
          <t>3</t>
        </is>
      </c>
      <c r="CN130" s="2" t="inlineStr">
        <is>
          <t/>
        </is>
      </c>
      <c r="CO130" t="inlineStr">
        <is>
          <t>vklad, ktorý nie je vylúčený zo systému ochrany podľa článku 5 smernice o systémoch ochrany vkladov</t>
        </is>
      </c>
      <c r="CP130" s="2" t="inlineStr">
        <is>
          <t>upravičena vloga</t>
        </is>
      </c>
      <c r="CQ130" s="2" t="inlineStr">
        <is>
          <t>3</t>
        </is>
      </c>
      <c r="CR130" s="2" t="inlineStr">
        <is>
          <t/>
        </is>
      </c>
      <c r="CS130" t="inlineStr">
        <is>
          <t>vloga, ki v skladu s členom 4 direktive o sistemih zajamčenih vlog ni izključena iz izplačila iz 
&lt;i&gt;sistema jamstva za vloge&lt;/i&gt; [ &lt;a href="/entry/result/874803/all" id="ENTRY_TO_ENTRY_CONVERTER" target="_blank"&gt;IATE:874803&lt;/a&gt; ]</t>
        </is>
      </c>
      <c r="CT130" s="2" t="inlineStr">
        <is>
          <t>kvalificerad insättning</t>
        </is>
      </c>
      <c r="CU130" s="2" t="inlineStr">
        <is>
          <t>3</t>
        </is>
      </c>
      <c r="CV130" s="2" t="inlineStr">
        <is>
          <t/>
        </is>
      </c>
      <c r="CW130" t="inlineStr">
        <is>
          <t/>
        </is>
      </c>
    </row>
    <row r="131">
      <c r="A131" s="1" t="str">
        <f>HYPERLINK("https://iate.europa.eu/entry/result/788999/all", "788999")</f>
        <v>788999</v>
      </c>
      <c r="B131" t="inlineStr">
        <is>
          <t>BUSINESS AND COMPETITION</t>
        </is>
      </c>
      <c r="C131" t="inlineStr">
        <is>
          <t>BUSINESS AND COMPETITION|business organisation;BUSINESS AND COMPETITION|management|financial management</t>
        </is>
      </c>
      <c r="D131" t="inlineStr">
        <is>
          <t>yes</t>
        </is>
      </c>
      <c r="E131" t="inlineStr">
        <is>
          <t/>
        </is>
      </c>
      <c r="F131" s="2" t="inlineStr">
        <is>
          <t>план за преструктуриране</t>
        </is>
      </c>
      <c r="G131" s="2" t="inlineStr">
        <is>
          <t>3</t>
        </is>
      </c>
      <c r="H131" s="2" t="inlineStr">
        <is>
          <t/>
        </is>
      </c>
      <c r="I131" t="inlineStr">
        <is>
          <t/>
        </is>
      </c>
      <c r="J131" t="inlineStr">
        <is>
          <t/>
        </is>
      </c>
      <c r="K131" t="inlineStr">
        <is>
          <t/>
        </is>
      </c>
      <c r="L131" t="inlineStr">
        <is>
          <t/>
        </is>
      </c>
      <c r="M131" t="inlineStr">
        <is>
          <t/>
        </is>
      </c>
      <c r="N131" s="2" t="inlineStr">
        <is>
          <t>rekonstruktionsplan</t>
        </is>
      </c>
      <c r="O131" s="2" t="inlineStr">
        <is>
          <t>3</t>
        </is>
      </c>
      <c r="P131" s="2" t="inlineStr">
        <is>
          <t/>
        </is>
      </c>
      <c r="Q131" t="inlineStr">
        <is>
          <t>Plan for rekonstruktion og sanering af virksomheder, ofte i forbindelse med konkurs og grænseoverskridende involvensbehandlinger.</t>
        </is>
      </c>
      <c r="R131" s="2" t="inlineStr">
        <is>
          <t>Sanierungsplan</t>
        </is>
      </c>
      <c r="S131" s="2" t="inlineStr">
        <is>
          <t>3</t>
        </is>
      </c>
      <c r="T131" s="2" t="inlineStr">
        <is>
          <t/>
        </is>
      </c>
      <c r="U131" t="inlineStr">
        <is>
          <t>Plan, der organisatorische und finanztechnische Maßnahmen zur Wiederherstellung der Leistungsfähigkeit insolventer Unternehmen enthält</t>
        </is>
      </c>
      <c r="V131" s="2" t="inlineStr">
        <is>
          <t>σχέδιο αναδιάρθρωσης</t>
        </is>
      </c>
      <c r="W131" s="2" t="inlineStr">
        <is>
          <t>3</t>
        </is>
      </c>
      <c r="X131" s="2" t="inlineStr">
        <is>
          <t/>
        </is>
      </c>
      <c r="Y131" t="inlineStr">
        <is>
          <t/>
        </is>
      </c>
      <c r="Z131" s="2" t="inlineStr">
        <is>
          <t>restructuring plan|
rescue plan</t>
        </is>
      </c>
      <c r="AA131" s="2" t="inlineStr">
        <is>
          <t>3|
1</t>
        </is>
      </c>
      <c r="AB131" s="2" t="inlineStr">
        <is>
          <t xml:space="preserve">|
</t>
        </is>
      </c>
      <c r="AC131" t="inlineStr">
        <is>
          <t>plan underpinning company restructuring and generally addressing 2 aspects: operational restructuring, which aims to increase business efficiency by optimising processes and procedures, and financial restructuring, which aims to reorganise a company's financial position</t>
        </is>
      </c>
      <c r="AD131" s="2" t="inlineStr">
        <is>
          <t>plan de reestructuración</t>
        </is>
      </c>
      <c r="AE131" s="2" t="inlineStr">
        <is>
          <t>3</t>
        </is>
      </c>
      <c r="AF131" s="2" t="inlineStr">
        <is>
          <t/>
        </is>
      </c>
      <c r="AG131" t="inlineStr">
        <is>
          <t>Plan en el que se funda la reestructuración &lt;a href="/entry/result/784939/all" id="ENTRY_TO_ENTRY_CONVERTER" target="_blank"&gt;IATE:784939&lt;/a&gt; de una empresa o sector, que por lo general abarca dos aspectos: la reestructuración operativa, destinada a mejorar la eficiencia de la actividad mediante la mejora de los procesos y procedimientos, y la reestructuración financiera, que tiene por objeto reorganizar la situación financiera de la empresa.</t>
        </is>
      </c>
      <c r="AH131" t="inlineStr">
        <is>
          <t/>
        </is>
      </c>
      <c r="AI131" t="inlineStr">
        <is>
          <t/>
        </is>
      </c>
      <c r="AJ131" t="inlineStr">
        <is>
          <t/>
        </is>
      </c>
      <c r="AK131" t="inlineStr">
        <is>
          <t/>
        </is>
      </c>
      <c r="AL131" t="inlineStr">
        <is>
          <t/>
        </is>
      </c>
      <c r="AM131" t="inlineStr">
        <is>
          <t/>
        </is>
      </c>
      <c r="AN131" t="inlineStr">
        <is>
          <t/>
        </is>
      </c>
      <c r="AO131" t="inlineStr">
        <is>
          <t/>
        </is>
      </c>
      <c r="AP131" s="2" t="inlineStr">
        <is>
          <t>plan de restructuration</t>
        </is>
      </c>
      <c r="AQ131" s="2" t="inlineStr">
        <is>
          <t>3</t>
        </is>
      </c>
      <c r="AR131" s="2" t="inlineStr">
        <is>
          <t/>
        </is>
      </c>
      <c r="AS131" t="inlineStr">
        <is>
          <t/>
        </is>
      </c>
      <c r="AT131" s="2" t="inlineStr">
        <is>
          <t>plean athstruchtúrúcháin</t>
        </is>
      </c>
      <c r="AU131" s="2" t="inlineStr">
        <is>
          <t>3</t>
        </is>
      </c>
      <c r="AV131" s="2" t="inlineStr">
        <is>
          <t/>
        </is>
      </c>
      <c r="AW131" t="inlineStr">
        <is>
          <t/>
        </is>
      </c>
      <c r="AX131" t="inlineStr">
        <is>
          <t/>
        </is>
      </c>
      <c r="AY131" t="inlineStr">
        <is>
          <t/>
        </is>
      </c>
      <c r="AZ131" t="inlineStr">
        <is>
          <t/>
        </is>
      </c>
      <c r="BA131" t="inlineStr">
        <is>
          <t/>
        </is>
      </c>
      <c r="BB131" t="inlineStr">
        <is>
          <t/>
        </is>
      </c>
      <c r="BC131" t="inlineStr">
        <is>
          <t/>
        </is>
      </c>
      <c r="BD131" t="inlineStr">
        <is>
          <t/>
        </is>
      </c>
      <c r="BE131" t="inlineStr">
        <is>
          <t/>
        </is>
      </c>
      <c r="BF131" s="2" t="inlineStr">
        <is>
          <t>piano di ristrutturazione</t>
        </is>
      </c>
      <c r="BG131" s="2" t="inlineStr">
        <is>
          <t>3</t>
        </is>
      </c>
      <c r="BH131" s="2" t="inlineStr">
        <is>
          <t/>
        </is>
      </c>
      <c r="BI131" t="inlineStr">
        <is>
          <t>piano previsto nell’ambito della ristrutturazione
&lt;sup&gt;1&lt;/sup&gt; di un’impresa che in genere prevede una riorganizzazione della produzione e delle attività lavorative per migliorare l’efficienza dell’impresa e una ristrutturazione finanziaria per riorganizzare le fonti di finanziamento
&lt;p&gt;&lt;sup&gt;1&lt;/sup&gt;ristrutturazione [ &lt;a href="/entry/result/784939/all" id="ENTRY_TO_ENTRY_CONVERTER" target="_blank"&gt;IATE:784939&lt;/a&gt; ]&lt;/p&gt;</t>
        </is>
      </c>
      <c r="BJ131" s="2" t="inlineStr">
        <is>
          <t>restruktūrizavimo planas</t>
        </is>
      </c>
      <c r="BK131" s="2" t="inlineStr">
        <is>
          <t>3</t>
        </is>
      </c>
      <c r="BL131" s="2" t="inlineStr">
        <is>
          <t/>
        </is>
      </c>
      <c r="BM131" t="inlineStr">
        <is>
          <t/>
        </is>
      </c>
      <c r="BN131" s="2" t="inlineStr">
        <is>
          <t>pārstrukturēšanas plāns</t>
        </is>
      </c>
      <c r="BO131" s="2" t="inlineStr">
        <is>
          <t>3</t>
        </is>
      </c>
      <c r="BP131" s="2" t="inlineStr">
        <is>
          <t/>
        </is>
      </c>
      <c r="BQ131" t="inlineStr">
        <is>
          <t>plāns, kurā iekļauti organizatoriski un finansiāli pasākumi maksātnespējīga uzņēmuma darbības atjaunošanai</t>
        </is>
      </c>
      <c r="BR131" t="inlineStr">
        <is>
          <t/>
        </is>
      </c>
      <c r="BS131" t="inlineStr">
        <is>
          <t/>
        </is>
      </c>
      <c r="BT131" t="inlineStr">
        <is>
          <t/>
        </is>
      </c>
      <c r="BU131" t="inlineStr">
        <is>
          <t/>
        </is>
      </c>
      <c r="BV131" s="2" t="inlineStr">
        <is>
          <t>herstructureringsplan</t>
        </is>
      </c>
      <c r="BW131" s="2" t="inlineStr">
        <is>
          <t>3</t>
        </is>
      </c>
      <c r="BX131" s="2" t="inlineStr">
        <is>
          <t/>
        </is>
      </c>
      <c r="BY131" t="inlineStr">
        <is>
          <t>plan voor de herstructurering [ &lt;a href="/entry/result/784939/all" id="ENTRY_TO_ENTRY_CONVERTER" target="_blank"&gt;IATE:784939&lt;/a&gt; ] van een onderneming</t>
        </is>
      </c>
      <c r="BZ131" s="2" t="inlineStr">
        <is>
          <t>plan restrukturyzacji</t>
        </is>
      </c>
      <c r="CA131" s="2" t="inlineStr">
        <is>
          <t>3</t>
        </is>
      </c>
      <c r="CB131" s="2" t="inlineStr">
        <is>
          <t/>
        </is>
      </c>
      <c r="CC131" t="inlineStr">
        <is>
          <t/>
        </is>
      </c>
      <c r="CD131" t="inlineStr">
        <is>
          <t/>
        </is>
      </c>
      <c r="CE131" t="inlineStr">
        <is>
          <t/>
        </is>
      </c>
      <c r="CF131" t="inlineStr">
        <is>
          <t/>
        </is>
      </c>
      <c r="CG131" t="inlineStr">
        <is>
          <t/>
        </is>
      </c>
      <c r="CH131" s="2" t="inlineStr">
        <is>
          <t>plan de restructurare</t>
        </is>
      </c>
      <c r="CI131" s="2" t="inlineStr">
        <is>
          <t>3</t>
        </is>
      </c>
      <c r="CJ131" s="2" t="inlineStr">
        <is>
          <t/>
        </is>
      </c>
      <c r="CK131" t="inlineStr">
        <is>
          <t/>
        </is>
      </c>
      <c r="CL131" s="2" t="inlineStr">
        <is>
          <t>reštrukturalizačný plán</t>
        </is>
      </c>
      <c r="CM131" s="2" t="inlineStr">
        <is>
          <t>3</t>
        </is>
      </c>
      <c r="CN131" s="2" t="inlineStr">
        <is>
          <t/>
        </is>
      </c>
      <c r="CO131" t="inlineStr">
        <is>
          <t/>
        </is>
      </c>
      <c r="CP131" t="inlineStr">
        <is>
          <t/>
        </is>
      </c>
      <c r="CQ131" t="inlineStr">
        <is>
          <t/>
        </is>
      </c>
      <c r="CR131" t="inlineStr">
        <is>
          <t/>
        </is>
      </c>
      <c r="CS131" t="inlineStr">
        <is>
          <t/>
        </is>
      </c>
      <c r="CT131" s="2" t="inlineStr">
        <is>
          <t>omstruktureringsplan</t>
        </is>
      </c>
      <c r="CU131" s="2" t="inlineStr">
        <is>
          <t>3</t>
        </is>
      </c>
      <c r="CV131" s="2" t="inlineStr">
        <is>
          <t/>
        </is>
      </c>
      <c r="CW131" t="inlineStr">
        <is>
          <t/>
        </is>
      </c>
    </row>
    <row r="132">
      <c r="A132" s="1" t="str">
        <f>HYPERLINK("https://iate.europa.eu/entry/result/3504774/all", "3504774")</f>
        <v>3504774</v>
      </c>
      <c r="B132" t="inlineStr">
        <is>
          <t>EUROPEAN UNION;FINANCE</t>
        </is>
      </c>
      <c r="C132" t="inlineStr">
        <is>
          <t>EUROPEAN UNION|EU institutions and European civil service|Community body;FINANCE|financial institutions and credit|banking</t>
        </is>
      </c>
      <c r="D132" t="inlineStr">
        <is>
          <t>yes</t>
        </is>
      </c>
      <c r="E132" t="inlineStr">
        <is>
          <t/>
        </is>
      </c>
      <c r="F132" s="2" t="inlineStr">
        <is>
          <t>Европейски банков орган|
ЕБО</t>
        </is>
      </c>
      <c r="G132" s="2" t="inlineStr">
        <is>
          <t>4|
3</t>
        </is>
      </c>
      <c r="H132" s="2" t="inlineStr">
        <is>
          <t xml:space="preserve">|
</t>
        </is>
      </c>
      <c r="I132" t="inlineStr">
        <is>
          <t>Орган на ЕС, създаден с Регламент (ЕС) № 1093/2010, с цел да защитава обществените интереси, като допринася за краткосрочната, средносрочната и дългосрочната стабилност и ефективност на финансовата система, в интерес на икономиката на Съюза и на неговите граждани и стопански субекти.</t>
        </is>
      </c>
      <c r="J132" s="2" t="inlineStr">
        <is>
          <t>Evropský orgán pro bankovnictví|
EBA</t>
        </is>
      </c>
      <c r="K132" s="2" t="inlineStr">
        <is>
          <t>4|
3</t>
        </is>
      </c>
      <c r="L132" s="2" t="inlineStr">
        <is>
          <t xml:space="preserve">|
</t>
        </is>
      </c>
      <c r="M132" t="inlineStr">
        <is>
          <t>&lt;div&gt;
 jeden z evropských orgánů dohledu, který je součástí Evropského systému dohledu nad finančním trhem a který odpovídá za bankovnictví&lt;/div&gt;</t>
        </is>
      </c>
      <c r="N132" s="2" t="inlineStr">
        <is>
          <t>EBA|
Den Europæiske Banktilsynsmyndighed</t>
        </is>
      </c>
      <c r="O132" s="2" t="inlineStr">
        <is>
          <t>4|
4</t>
        </is>
      </c>
      <c r="P132" s="2" t="inlineStr">
        <is>
          <t xml:space="preserve">|
</t>
        </is>
      </c>
      <c r="Q132" t="inlineStr">
        <is>
          <t>En af de tre europæiske tilsynsmyndigheder, der blev oprettet i forbindelse med finanskrisen. Se også &lt;a href="/entry/result/3504777/all" id="ENTRY_TO_ENTRY_CONVERTER" target="_blank"&gt;IATE:3504777&lt;/a&gt; (ESMA) og &lt;a href="/entry/result/3506226/all" id="ENTRY_TO_ENTRY_CONVERTER" target="_blank"&gt;IATE:3506226&lt;/a&gt; (EIOPA).</t>
        </is>
      </c>
      <c r="R132" s="2" t="inlineStr">
        <is>
          <t>Europäische Bankenaufsichtsbehörde|
EBA</t>
        </is>
      </c>
      <c r="S132" s="2" t="inlineStr">
        <is>
          <t>4|
3</t>
        </is>
      </c>
      <c r="T132" s="2" t="inlineStr">
        <is>
          <t xml:space="preserve">|
</t>
        </is>
      </c>
      <c r="U132" t="inlineStr">
        <is>
          <t>mit VO 1093/2010 eingesetztes Aufsichtsorgan, das das öffentliche Interesse schützen soll, indem es für die Wirtschaft der Union, ihre Bürger und Unternehmen zur kurz-, mittel- und langfristigen Stabilität und Effektivität des Finanzsystems beiträgt</t>
        </is>
      </c>
      <c r="V132" s="2" t="inlineStr">
        <is>
          <t>Ευρωπαϊκή Αρχή Τραπεζών|
ΕΑΤ</t>
        </is>
      </c>
      <c r="W132" s="2" t="inlineStr">
        <is>
          <t>4|
4</t>
        </is>
      </c>
      <c r="X132" s="2" t="inlineStr">
        <is>
          <t xml:space="preserve">|
</t>
        </is>
      </c>
      <c r="Y132" t="inlineStr">
        <is>
          <t>Η Ευρωπαϊκή Αρχή Τραπεζών (ΕΑΤ) είναι ανεξάρτητη αρχή της ΕΕ, επιφορτισμένη με το έργο της εξασφάλισης αποτελεσματικού και συνεκτικού επιπέδου προληπτικής ρύθμισης και εποπτείας στο σύνολο του ευρωπαϊκού τραπεζικού τομέα. Συνολικοί στόχοι της είναι η διατήρηση της χρηματοοικονομικής σταθερότητας στην ΕΕ και η διασφάλιση της ακεραιότητας, της αποδοτικότητας και της εύρυθμης λειτουργίας του τραπεζικού τομέα. Η ΕΑΤ αποτελεί μέρος του Ευρωπαϊκού Συστήματος Χρηματοοικονομικής Εποπτείας (ΕΣΧΕ), το οποίο απαρτίζεται από τρεις εποπτικές αρχές: την Ευρωπαϊκή Αρχή Κινητών Αξιών και Αγορών (ESMA), την Ευρωπαϊκή Αρχή Τραπεζών (ΕΑΤ) και την Ευρωπαϊκή Αρχή Ασφαλίσεων και Επαγγελματικών Συντάξεων (EIOPA). Το σύστημα περιλαμβάνει επίσης το Ευρωπαϊκό Συμβούλιο Συστημικού Κινδύνου (ΕΣΣΚ) καθώς και τη Μεικτή Επιτροπή των Ευρωπαϊκών Εποπτικών Αρχών και τις εθνικές εποπτικές αρχές.</t>
        </is>
      </c>
      <c r="Z132" s="2" t="inlineStr">
        <is>
          <t>European Banking Authority|
EBA|
european bank authority</t>
        </is>
      </c>
      <c r="AA132" s="2" t="inlineStr">
        <is>
          <t>4|
3|
1</t>
        </is>
      </c>
      <c r="AB132" s="2" t="inlineStr">
        <is>
          <t xml:space="preserve">|
|
</t>
        </is>
      </c>
      <c r="AC132" t="inlineStr">
        <is>
          <t>authority established by Regulation (EU) No 1093/2010 to act as a hub and spoke network of EU and national bodies safeguarding public values such as the stability of the financial system, the transparency of markets and financial products and the protection of depositors and investors. It has some quite broad competences, including preventing regulatory arbitrage, guaranteeing a level playing field, strengthening international supervisory coordination, promoting supervisory convergence and providing advice to the EU institutions in the areas of banking, payments and e-money regulation as well as on issues related to corporate governance, auditing and financial reporting.</t>
        </is>
      </c>
      <c r="AD132" s="2" t="inlineStr">
        <is>
          <t>Autoridad Bancaria Europea|
ABE</t>
        </is>
      </c>
      <c r="AE132" s="2" t="inlineStr">
        <is>
          <t>4|
4</t>
        </is>
      </c>
      <c r="AF132" s="2" t="inlineStr">
        <is>
          <t xml:space="preserve">|
</t>
        </is>
      </c>
      <c r="AG132" t="inlineStr">
        <is>
          <t>Una de las tres Autoridades Europeas de Supervisión &lt;a href="/entry/result/3506227/all" id="ENTRY_TO_ENTRY_CONVERTER" target="_blank"&gt;IATE:3506227&lt;/a&gt; dentro del Sistema Europeo de Supervisión Financiera &lt;a href="/entry/result/3504746/all" id="ENTRY_TO_ENTRY_CONVERTER" target="_blank"&gt;IATE:3504746&lt;/a&gt; , creada con el objetivo de proteger el interés público contribuyendo a la estabilidad y eficacia del sistema financiero a corto, medio y largo plazo, para la economía de la Unión, sus ciudadanos y sus empresas.</t>
        </is>
      </c>
      <c r="AH132" s="2" t="inlineStr">
        <is>
          <t>Euroopa Pangandusjärelevalve|
EBA</t>
        </is>
      </c>
      <c r="AI132" s="2" t="inlineStr">
        <is>
          <t>4|
4</t>
        </is>
      </c>
      <c r="AJ132" s="2" t="inlineStr">
        <is>
          <t xml:space="preserve">|
</t>
        </is>
      </c>
      <c r="AK132" t="inlineStr">
        <is>
          <t>&lt;div&gt; 
 &lt;div&gt; 
 &lt;div&gt; 
 &lt;div&gt;
 sõltumatu ELi amet, mille ülesanne on tagada kogu Euroopa pangandussektoris tõhus ja ühtne usaldatavusnormatiivide kehtestamine ja nende täitmise järelevalve, samuti säilitada Euroopa Liidus finantsstabiilsus ja pangandussektori terviklikkus ning tagada nende tõhus ja korrapärane toimimine&lt;/div&gt;&lt;/div&gt;&lt;/div&gt;&lt;/div&gt;</t>
        </is>
      </c>
      <c r="AL132" s="2" t="inlineStr">
        <is>
          <t>Euroopan pankkiviranomainen|
EPV</t>
        </is>
      </c>
      <c r="AM132" s="2" t="inlineStr">
        <is>
          <t>4|
3</t>
        </is>
      </c>
      <c r="AN132" s="2" t="inlineStr">
        <is>
          <t xml:space="preserve">|
</t>
        </is>
      </c>
      <c r="AO132" t="inlineStr">
        <is>
          <t>Asetuksella (EU) N:o 1093/2010 perustettu viranomainen, jonka tavoitteena on suojella yleistä etua edistämällä finanssijärjestelmän lyhyen, keskipitkän ja pitkän aikavälin vakautta sekä tehokkuutta unionin talouden ja sen kansalaisten ja yritysten kannalta</t>
        </is>
      </c>
      <c r="AP132" s="2" t="inlineStr">
        <is>
          <t>Autorité bancaire européenne|
ABE</t>
        </is>
      </c>
      <c r="AQ132" s="2" t="inlineStr">
        <is>
          <t>4|
4</t>
        </is>
      </c>
      <c r="AR132" s="2" t="inlineStr">
        <is>
          <t xml:space="preserve">|
</t>
        </is>
      </c>
      <c r="AS132" t="inlineStr">
        <is>
          <t>autorité instituée par le règlement (UE) nº 1093/2010 et qui a pour objectif de protéger l'intérêt public en contribuant à la stabilité et à l'efficacité à court, moyen et long terme du système financier, pour l'économie de l'Union, ses citoyens et ses entreprises</t>
        </is>
      </c>
      <c r="AT132" s="2" t="inlineStr">
        <is>
          <t>an tÚdarás Baincéireachta Eorpach|
ÚBE</t>
        </is>
      </c>
      <c r="AU132" s="2" t="inlineStr">
        <is>
          <t>4|
4</t>
        </is>
      </c>
      <c r="AV132" s="2" t="inlineStr">
        <is>
          <t xml:space="preserve">|
</t>
        </is>
      </c>
      <c r="AW132" t="inlineStr">
        <is>
          <t/>
        </is>
      </c>
      <c r="AX132" s="2" t="inlineStr">
        <is>
          <t>Europsko nadzorno tijelo za bankarstvo|
EBA</t>
        </is>
      </c>
      <c r="AY132" s="2" t="inlineStr">
        <is>
          <t>4|
3</t>
        </is>
      </c>
      <c r="AZ132" s="2" t="inlineStr">
        <is>
          <t xml:space="preserve">|
</t>
        </is>
      </c>
      <c r="BA132" t="inlineStr">
        <is>
          <t>neovisno tijelo EU-a nadležno za učinkovitu i konzistentnu bonitetnu regulativu i nadzor europskog bankovnog sektora, čiji su osnovni ciljevi održavanje financijske stabilnosti EU-a te očuvanje integriteta, djelotvornosti i pravilnog funkcioniranja bankovnog sektora</t>
        </is>
      </c>
      <c r="BB132" s="2" t="inlineStr">
        <is>
          <t>Európai Bankhatóság|
EBH</t>
        </is>
      </c>
      <c r="BC132" s="2" t="inlineStr">
        <is>
          <t>4|
3</t>
        </is>
      </c>
      <c r="BD132" s="2" t="inlineStr">
        <is>
          <t xml:space="preserve">|
</t>
        </is>
      </c>
      <c r="BE132" t="inlineStr">
        <is>
          <t>független uniós szerv, amelynek feladata, hogy létrehozzon egy olyan egységes szabályrendszert, amely az uniós pénzintézetek szabályozását és felügyeletét hivatott biztosítani</t>
        </is>
      </c>
      <c r="BF132" s="2" t="inlineStr">
        <is>
          <t>Autorità bancaria europea|
ABE</t>
        </is>
      </c>
      <c r="BG132" s="2" t="inlineStr">
        <is>
          <t>4|
3</t>
        </is>
      </c>
      <c r="BH132" s="2" t="inlineStr">
        <is>
          <t xml:space="preserve">|
</t>
        </is>
      </c>
      <c r="BI132" t="inlineStr">
        <is>
          <t>Secondo la relazione de Larosière [ &lt;a href="/entry/result/3504643/all" id="ENTRY_TO_ENTRY_CONVERTER" target="_blank"&gt;IATE:3504643&lt;/a&gt; ], una delle tre nuove autorità europee di vigilanza a livello di UE chiamate a sostituire i tre comitati delle autorità di vigilanza (le altre due sono l'Autorità europea delle assicurazioni e delle pensioni aziendali e professionali (EIOPA) [ &lt;a href="/entry/result/3506226/all" id="ENTRY_TO_ENTRY_CONVERTER" target="_blank"&gt;IATE:3506226&lt;/a&gt; ] e l'Autorità europea degli strumenti finanziari e dei mercati (ESMA) [ &lt;a href="/entry/result/3504777/all" id="ENTRY_TO_ENTRY_CONVERTER" target="_blank"&gt;IATE:3504777&lt;/a&gt; ]. Al 1º gennaio 2011 ha sostituito il Comitato delle autorità europee di vigilanza bancaria [ &lt;a href="/entry/result/2128109/all" id="ENTRY_TO_ENTRY_CONVERTER" target="_blank"&gt;IATE:2128109&lt;/a&gt; ]</t>
        </is>
      </c>
      <c r="BJ132" s="2" t="inlineStr">
        <is>
          <t>Europos bankininkystės institucija|
EBI</t>
        </is>
      </c>
      <c r="BK132" s="2" t="inlineStr">
        <is>
          <t>4|
3</t>
        </is>
      </c>
      <c r="BL132" s="2" t="inlineStr">
        <is>
          <t xml:space="preserve">|
</t>
        </is>
      </c>
      <c r="BM132" t="inlineStr">
        <is>
          <t>šios institucijos tikslas – apsaugoti viešąjį interesą prisidedant prie trumpalaikio, vidutinės trukmės ir ilgalaikio finansų sistemos stabilumo ir veiksmingumo Sąjungos ekonomikos, jos piliečių ir verslo labui</t>
        </is>
      </c>
      <c r="BN132" s="2" t="inlineStr">
        <is>
          <t>Eiropas Banku iestāde|
EBI</t>
        </is>
      </c>
      <c r="BO132" s="2" t="inlineStr">
        <is>
          <t>4|
4</t>
        </is>
      </c>
      <c r="BP132" s="2" t="inlineStr">
        <is>
          <t xml:space="preserve">|
</t>
        </is>
      </c>
      <c r="BQ132" t="inlineStr">
        <is>
          <t>iestāde, kuras mērķis ir aizsargāt sabiedrības intereses, veicinot īstermiņa, vidēja termiņa un ilgtermiņa stabilitāti un finanšu sistēmas efektivitāti Savienības ekonomikai, tās iedzīvotājiem un uzņēmumiem. Iestāde veicina iekšējā tirgus darbības uzlabošanu, jo īpaši nodrošinot stabilu, efektīvu un konsekventu regulēšanas un uzraudzības līmeni; finanšu tirgu integritātes, pārredzamības, efektivitātes un pienācīgas darbības nodrošināšanu; starptautiskās uzraudzības koordinācijas uzlabošanu; regulējuma arbitrāžas novēršanu un vienlīdzīgu konkurences apstākļu veicināšanu; kredītrisku un citu risku pienācīgas regulācijas un uzraudzības nodrošināšanu un patērētāju aizsardzības uzlabošanu</t>
        </is>
      </c>
      <c r="BR132" s="2" t="inlineStr">
        <is>
          <t>Awtorità Bankarja Ewropea|
EBA</t>
        </is>
      </c>
      <c r="BS132" s="2" t="inlineStr">
        <is>
          <t>4|
3</t>
        </is>
      </c>
      <c r="BT132" s="2" t="inlineStr">
        <is>
          <t xml:space="preserve">|
</t>
        </is>
      </c>
      <c r="BU132" t="inlineStr">
        <is>
          <t>awtorità stabbilita mir-Regolament (UE) Nru 1093/2010 biex taġixxi bħala network ċentrali tal-UE u tal-korpi nazzjonali li jipproteġu l-valuri pubbliċi bħall-istabbiltà tas-sistema finanzjarja, it-trasparenza tas-swieq u l-prodotti finanzjarji u l-protezzjoni tad-depożitanti u l-investituri.</t>
        </is>
      </c>
      <c r="BV132" s="2" t="inlineStr">
        <is>
          <t>Europese Bankautoriteit|
EBA</t>
        </is>
      </c>
      <c r="BW132" s="2" t="inlineStr">
        <is>
          <t>4|
3</t>
        </is>
      </c>
      <c r="BX132" s="2" t="inlineStr">
        <is>
          <t xml:space="preserve">|
</t>
        </is>
      </c>
      <c r="BY132" t="inlineStr">
        <is>
          <t>Europese toezichthoudende autoriteit die deel uitmaakt van het Europees Systeem voor financieel toezicht (ESFS) [&lt;a href="/entry/result/3504746/all" id="ENTRY_TO_ENTRY_CONVERTER" target="_blank"&gt;IATE:3504746&lt;/a&gt; ] en tot doel heeft bij te dragen tot: 
&lt;br&gt;a) de verbetering van de werking van de interne markt [...], 
&lt;br&gt;b) het verzekeren van de integriteit, transparantie, efficiëntie en ordelijke werking van de financiële markten, 
&lt;br&gt;c) de versterking van de internationale coördinatie van het toezicht, 
&lt;br&gt;d) het voorkomen van reguleringsarbitrage en het bevorderen van gelijke concurrentievoorwaarden, 
&lt;br&gt;e) het waarborgen van behoorlijke regulering en toezicht met betrekking tot het aangaan van kredietrisico’s en andere risico’s, en 
&lt;br&gt;f) een betere consumentenbescherming.</t>
        </is>
      </c>
      <c r="BZ132" s="2" t="inlineStr">
        <is>
          <t>Europejski Urząd Nadzoru Bankowego|
EUNB</t>
        </is>
      </c>
      <c r="CA132" s="2" t="inlineStr">
        <is>
          <t>4|
4</t>
        </is>
      </c>
      <c r="CB132" s="2" t="inlineStr">
        <is>
          <t xml:space="preserve">|
</t>
        </is>
      </c>
      <c r="CC132" t="inlineStr">
        <is>
          <t>Celem Urzędu jest ochrona interesu publicznego przez przyczynianie się do zapewniania w perspektywie krótko-, średnio- i długoterminowej stabilności i efektywności systemu finansowego na korzyść gospodarki Unii, jej obywateli i przedsiębiorstw. Kompetencje Urzędu dotyczą działalności instytucji kredytowych i finansowych oraz właściwych organów, które je nadzorują.</t>
        </is>
      </c>
      <c r="CD132" s="2" t="inlineStr">
        <is>
          <t>Autoridade Bancária Europeia|
EBA</t>
        </is>
      </c>
      <c r="CE132" s="2" t="inlineStr">
        <is>
          <t>4|
3</t>
        </is>
      </c>
      <c r="CF132" s="2" t="inlineStr">
        <is>
          <t xml:space="preserve">|
</t>
        </is>
      </c>
      <c r="CG132" t="inlineStr">
        <is>
          <t>Uma das três Autoridades Europeias de Supervisão &lt;a href="/entry/result/3506227/all" id="ENTRY_TO_ENTRY_CONVERTER" target="_blank"&gt;IATE:3506227&lt;/a&gt; que fazem parte do Sistema Europeu de Supervisão Financeira &lt;a href="/entry/result/3504746/all" id="ENTRY_TO_ENTRY_CONVERTER" target="_blank"&gt;IATE:3504746&lt;/a&gt; , criadapara "proteger o interesse público contribuindo para a estabilidade e eficácia do sistema financeiro a curto, médio e longo prazos, em benefício da economia da União e dos respetivos cidadãos e empresas". .</t>
        </is>
      </c>
      <c r="CH132" s="2" t="inlineStr">
        <is>
          <t>Autoritatea Bancară Europeană|
ABE</t>
        </is>
      </c>
      <c r="CI132" s="2" t="inlineStr">
        <is>
          <t>3|
3</t>
        </is>
      </c>
      <c r="CJ132" s="2" t="inlineStr">
        <is>
          <t xml:space="preserve">|
</t>
        </is>
      </c>
      <c r="CK132" t="inlineStr">
        <is>
          <t/>
        </is>
      </c>
      <c r="CL132" s="2" t="inlineStr">
        <is>
          <t>Európsky orgán pre bankovníctvo|
EBA</t>
        </is>
      </c>
      <c r="CM132" s="2" t="inlineStr">
        <is>
          <t>4|
4</t>
        </is>
      </c>
      <c r="CN132" s="2" t="inlineStr">
        <is>
          <t xml:space="preserve">|
</t>
        </is>
      </c>
      <c r="CO132" t="inlineStr">
        <is>
          <t>jeden z troch európskych orgánov dohľadu, ktoré sú súčasťou európskeho systému orgánov pre finančný dohľad, pričom jeho cieľom je chrániť verejný záujem prispievaním ku krátkodobej, strednodobej a dlhodobej stabilite a efektívnosti finančného systému pre hospodárstvo Únie</t>
        </is>
      </c>
      <c r="CP132" s="2" t="inlineStr">
        <is>
          <t>Evropski bančni organ|
EBA</t>
        </is>
      </c>
      <c r="CQ132" s="2" t="inlineStr">
        <is>
          <t>4|
4</t>
        </is>
      </c>
      <c r="CR132" s="2" t="inlineStr">
        <is>
          <t xml:space="preserve">|
</t>
        </is>
      </c>
      <c r="CS132" t="inlineStr">
        <is>
          <t>organ, ki je del Evropskega sistema finančnega nadzora [ &lt;a href="/entry/result/3504746/all" id="ENTRY_TO_ENTRY_CONVERTER" target="_blank"&gt;IATE:3504746&lt;/a&gt; ]. Prek skupnega odbora evropskih nadzornih organov [ &lt;a href="/entry/result/3511077/all" id="ENTRY_TO_ENTRY_CONVERTER" target="_blank"&gt;IATE:3511077&lt;/a&gt; ] redno in tesno sodeluje z Evropskim organom za zavarovanja in poklicne pokojnine [ &lt;a href="/entry/result/3506226/all" id="ENTRY_TO_ENTRY_CONVERTER" target="_blank"&gt;IATE:3506226&lt;/a&gt; ] ter Evropskim organom za vrednostne papirje in trge [ &lt;a href="/entry/result/3504777/all" id="ENTRY_TO_ENTRY_CONVERTER" target="_blank"&gt;IATE:3504777&lt;/a&gt; ], zagotavlja medsektorsko usklajenost njihovih prizadevanj ter oblikuje skupna stališča na področju nadzora nad finančnimi konglomerati in drugih medsektorskih vprašanj</t>
        </is>
      </c>
      <c r="CT132" s="2" t="inlineStr">
        <is>
          <t>Europeiska bankmyndigheten|
EBA</t>
        </is>
      </c>
      <c r="CU132" s="2" t="inlineStr">
        <is>
          <t>4|
4</t>
        </is>
      </c>
      <c r="CV132" s="2" t="inlineStr">
        <is>
          <t xml:space="preserve">|
</t>
        </is>
      </c>
      <c r="CW132" t="inlineStr">
        <is>
          <t>myndighet som inrättades genom förordning (EU) nr 1093/2010 för att skydda allmänintresset genom att bidra till det finansiella systemets stabilitet och effektivitet på kort, medellång och lång sikt, till förmån för unionens ekonomi, dess medborgare och företag</t>
        </is>
      </c>
    </row>
    <row r="133">
      <c r="A133" s="1" t="str">
        <f>HYPERLINK("https://iate.europa.eu/entry/result/1465055/all", "1465055")</f>
        <v>1465055</v>
      </c>
      <c r="B133" t="inlineStr">
        <is>
          <t>FINANCE;BUSINESS AND COMPETITION</t>
        </is>
      </c>
      <c r="C133" t="inlineStr">
        <is>
          <t>FINANCE;BUSINESS AND COMPETITION|accounting</t>
        </is>
      </c>
      <c r="D133" t="inlineStr">
        <is>
          <t>yes</t>
        </is>
      </c>
      <c r="E133" t="inlineStr">
        <is>
          <t/>
        </is>
      </c>
      <c r="F133" s="2" t="inlineStr">
        <is>
          <t>отрицателна преоценка|
обезценка|
обезценяване|
намаление на отчетната стойност</t>
        </is>
      </c>
      <c r="G133" s="2" t="inlineStr">
        <is>
          <t>3|
4|
3|
3</t>
        </is>
      </c>
      <c r="H133" s="2" t="inlineStr">
        <is>
          <t xml:space="preserve">|
|
|
</t>
        </is>
      </c>
      <c r="I133" t="inlineStr">
        <is>
          <t/>
        </is>
      </c>
      <c r="J133" s="2" t="inlineStr">
        <is>
          <t>snížení hodnoty</t>
        </is>
      </c>
      <c r="K133" s="2" t="inlineStr">
        <is>
          <t>3</t>
        </is>
      </c>
      <c r="L133" s="2" t="inlineStr">
        <is>
          <t/>
        </is>
      </c>
      <c r="M133" t="inlineStr">
        <is>
          <t/>
        </is>
      </c>
      <c r="N133" s="2" t="inlineStr">
        <is>
          <t>nedskrivning</t>
        </is>
      </c>
      <c r="O133" s="2" t="inlineStr">
        <is>
          <t>3</t>
        </is>
      </c>
      <c r="P133" s="2" t="inlineStr">
        <is>
          <t/>
        </is>
      </c>
      <c r="Q133" t="inlineStr">
        <is>
          <t>regnskabsmæssig nedsættelse af værdien af et aktiv i balancen med den negative forskel mellem dagsværdien og den oprindelige kostpris fratrukket afskrivninger</t>
        </is>
      </c>
      <c r="R133" s="2" t="inlineStr">
        <is>
          <t>außerplanmäßige Abschreibung|
Abwertung|
Wertminderung|
Herabschreibung</t>
        </is>
      </c>
      <c r="S133" s="2" t="inlineStr">
        <is>
          <t>3|
3|
3|
3</t>
        </is>
      </c>
      <c r="T133" s="2" t="inlineStr">
        <is>
          <t xml:space="preserve">|
|
|
</t>
        </is>
      </c>
      <c r="U133" t="inlineStr">
        <is>
          <t>im Rechnungswesen die Erfassung einer nicht planmäßigen dauerhaften Wertminderung eines Vermögenswertes</t>
        </is>
      </c>
      <c r="V133" s="2" t="inlineStr">
        <is>
          <t>απομείωση</t>
        </is>
      </c>
      <c r="W133" s="2" t="inlineStr">
        <is>
          <t>3</t>
        </is>
      </c>
      <c r="X133" s="2" t="inlineStr">
        <is>
          <t/>
        </is>
      </c>
      <c r="Y133" t="inlineStr">
        <is>
          <t/>
        </is>
      </c>
      <c r="Z133" s="2" t="inlineStr">
        <is>
          <t>write-down|
writedown|
write down</t>
        </is>
      </c>
      <c r="AA133" s="2" t="inlineStr">
        <is>
          <t>3|
1|
1</t>
        </is>
      </c>
      <c r="AB133" s="2" t="inlineStr">
        <is>
          <t xml:space="preserve">|
|
</t>
        </is>
      </c>
      <c r="AC133" t="inlineStr">
        <is>
          <t>reduction in the value of an asset or holding in the balance sheet to its economic worth or realisable value, taking the reduction as a loss</t>
        </is>
      </c>
      <c r="AD133" s="2" t="inlineStr">
        <is>
          <t>rebaja de valor|
amortización|
depreciación</t>
        </is>
      </c>
      <c r="AE133" s="2" t="inlineStr">
        <is>
          <t>4|
3|
3</t>
        </is>
      </c>
      <c r="AF133" s="2" t="inlineStr">
        <is>
          <t>|
|
admitted</t>
        </is>
      </c>
      <c r="AG133" t="inlineStr">
        <is>
          <t>Reducción del valor contable de un activo por estar este sobrevalorado con respecto a su valor económico real o su valor realizable, reconociéndose la reducción como un gasto o pérdida.</t>
        </is>
      </c>
      <c r="AH133" s="2" t="inlineStr">
        <is>
          <t>allahindamine|
alla hindama</t>
        </is>
      </c>
      <c r="AI133" s="2" t="inlineStr">
        <is>
          <t>3|
3</t>
        </is>
      </c>
      <c r="AJ133" s="2" t="inlineStr">
        <is>
          <t xml:space="preserve">|
</t>
        </is>
      </c>
      <c r="AK133" t="inlineStr">
        <is>
          <t>bilansis oleva vara väärtuse vähendamine vastavalt selle majanduslikule või realiseeritavale väärtusele, käsitades vähendamist kahjumina</t>
        </is>
      </c>
      <c r="AL133" s="2" t="inlineStr">
        <is>
          <t>arvonalennus|
alaskirjaus|
kulukirjaus</t>
        </is>
      </c>
      <c r="AM133" s="2" t="inlineStr">
        <is>
          <t>3|
3|
3</t>
        </is>
      </c>
      <c r="AN133" s="2" t="inlineStr">
        <is>
          <t xml:space="preserve">|
|
</t>
        </is>
      </c>
      <c r="AO133" t="inlineStr">
        <is>
          <t>Saatavien, kuten asuntolainojen, tai varallisuuden arvonlaskemista kirjanpidossa siten, että se vastaa niiden laskenutta markkina-arvoa.</t>
        </is>
      </c>
      <c r="AP133" s="2" t="inlineStr">
        <is>
          <t>dépréciation|
réduction</t>
        </is>
      </c>
      <c r="AQ133" s="2" t="inlineStr">
        <is>
          <t>3|
3</t>
        </is>
      </c>
      <c r="AR133" s="2" t="inlineStr">
        <is>
          <t xml:space="preserve">|
</t>
        </is>
      </c>
      <c r="AS133" t="inlineStr">
        <is>
          <t>réajustement à la baisse du prix d'un titre ou d'une marchandise au sein du bilan pour tenir compte de la diminution de sa valeur de marché</t>
        </is>
      </c>
      <c r="AT133" s="2" t="inlineStr">
        <is>
          <t>dímheas|
díluacháil</t>
        </is>
      </c>
      <c r="AU133" s="2" t="inlineStr">
        <is>
          <t>3|
3</t>
        </is>
      </c>
      <c r="AV133" s="2" t="inlineStr">
        <is>
          <t xml:space="preserve">|
</t>
        </is>
      </c>
      <c r="AW133" t="inlineStr">
        <is>
          <t/>
        </is>
      </c>
      <c r="AX133" s="2" t="inlineStr">
        <is>
          <t>smanjenje vrijednosti</t>
        </is>
      </c>
      <c r="AY133" s="2" t="inlineStr">
        <is>
          <t>3</t>
        </is>
      </c>
      <c r="AZ133" s="2" t="inlineStr">
        <is>
          <t/>
        </is>
      </c>
      <c r="BA133" t="inlineStr">
        <is>
          <t>smanjenje vrijednosti imovine ili udjela u bilanci na njegovu ekonomsku ili ostvarivu vrijednost evidentiranjem tog smanjenja kao gubitka</t>
        </is>
      </c>
      <c r="BB133" s="2" t="inlineStr">
        <is>
          <t>leírás</t>
        </is>
      </c>
      <c r="BC133" s="2" t="inlineStr">
        <is>
          <t>3</t>
        </is>
      </c>
      <c r="BD133" s="2" t="inlineStr">
        <is>
          <t/>
        </is>
      </c>
      <c r="BE133" t="inlineStr">
        <is>
          <t>egy eszköz vagy részesedés mérleg szerinti értékének csökkentése annak gazdasági értékére vagy realizálható értékére, amelynek során csökkenést veszteségként számolják el</t>
        </is>
      </c>
      <c r="BF133" s="2" t="inlineStr">
        <is>
          <t>ribasso|
svalutazione</t>
        </is>
      </c>
      <c r="BG133" s="2" t="inlineStr">
        <is>
          <t>3|
3</t>
        </is>
      </c>
      <c r="BH133" s="2" t="inlineStr">
        <is>
          <t xml:space="preserve">|
</t>
        </is>
      </c>
      <c r="BI133" t="inlineStr">
        <is>
          <t/>
        </is>
      </c>
      <c r="BJ133" s="2" t="inlineStr">
        <is>
          <t>nurašymas|
nukainojimas|
dalinis nurašymas</t>
        </is>
      </c>
      <c r="BK133" s="2" t="inlineStr">
        <is>
          <t>3|
3|
3</t>
        </is>
      </c>
      <c r="BL133" s="2" t="inlineStr">
        <is>
          <t xml:space="preserve">|
|
</t>
        </is>
      </c>
      <c r="BM133" t="inlineStr">
        <is>
          <t/>
        </is>
      </c>
      <c r="BN133" s="2" t="inlineStr">
        <is>
          <t>samazināšana|
vērtības samazināšana</t>
        </is>
      </c>
      <c r="BO133" s="2" t="inlineStr">
        <is>
          <t>3|
3</t>
        </is>
      </c>
      <c r="BP133" s="2" t="inlineStr">
        <is>
          <t xml:space="preserve">|
</t>
        </is>
      </c>
      <c r="BQ133" t="inlineStr">
        <is>
          <t>aktīvu vērtības samazināšana bilancē, ja tā patiesā tirgus vērtība ir noslīdējusi zem tā uzskaites vērtības, līdz tā realizējamai vērtībai, samazinājuma apjomu ieskaitot kā zaudējumus</t>
        </is>
      </c>
      <c r="BR133" s="2" t="inlineStr">
        <is>
          <t>tniżżil fil-valur|
valwazzjoni negattiva</t>
        </is>
      </c>
      <c r="BS133" s="2" t="inlineStr">
        <is>
          <t>3|
3</t>
        </is>
      </c>
      <c r="BT133" s="2" t="inlineStr">
        <is>
          <t xml:space="preserve">|
</t>
        </is>
      </c>
      <c r="BU133" t="inlineStr">
        <is>
          <t>tnaqqis fil-valur ta' assi jew impriża fil-karta tal-bilanċ għall-valur ekonomiku jew il-valur realizzabbli tagħha, fejn dan it-tnaqqis jitqies bħala telf</t>
        </is>
      </c>
      <c r="BV133" s="2" t="inlineStr">
        <is>
          <t>afwaardering|
waardevermindering|
afschrijving|
afboeking</t>
        </is>
      </c>
      <c r="BW133" s="2" t="inlineStr">
        <is>
          <t>3|
3|
3|
2</t>
        </is>
      </c>
      <c r="BX133" s="2" t="inlineStr">
        <is>
          <t xml:space="preserve">|
|
|
</t>
        </is>
      </c>
      <c r="BY133" t="inlineStr">
        <is>
          <t>naar beneden bijstellen van de waardering (boekwaarde) van activa</t>
        </is>
      </c>
      <c r="BZ133" s="2" t="inlineStr">
        <is>
          <t>odpis aktualizujący wartość|
odpis obniżający wartość</t>
        </is>
      </c>
      <c r="CA133" s="2" t="inlineStr">
        <is>
          <t>3|
3</t>
        </is>
      </c>
      <c r="CB133" s="2" t="inlineStr">
        <is>
          <t xml:space="preserve">|
</t>
        </is>
      </c>
      <c r="CC133" t="inlineStr">
        <is>
          <t>w księgach
rachunkowych: obniżenie wartości aktywu lub udziału do ich wartości
ekonomicznej lub &lt;a href="https://iate.europa.eu/entry/result/827920477941AE7CE053C3E4A79E4140/pl?forceEcas=true" target="_blank"&gt;wartości możliwej do uzyskania&lt;/a&gt; i zaklasyfikowanie tego obniżenia
jako straty</t>
        </is>
      </c>
      <c r="CD133" s="2" t="inlineStr">
        <is>
          <t>depreciação|
reavaliar para um valor inferior|
redução|
redução do valor</t>
        </is>
      </c>
      <c r="CE133" s="2" t="inlineStr">
        <is>
          <t>3|
3|
3|
3</t>
        </is>
      </c>
      <c r="CF133" s="2" t="inlineStr">
        <is>
          <t xml:space="preserve">|
|
preferred|
</t>
        </is>
      </c>
      <c r="CG133" t="inlineStr">
        <is>
          <t>Redução direta do
valor contabilístico de um ativo (ex. crédito) inscrito no balanço devido à
diminuição do seu valor.</t>
        </is>
      </c>
      <c r="CH133" s="2" t="inlineStr">
        <is>
          <t>reducere a valorii contabile</t>
        </is>
      </c>
      <c r="CI133" s="2" t="inlineStr">
        <is>
          <t>3</t>
        </is>
      </c>
      <c r="CJ133" s="2" t="inlineStr">
        <is>
          <t/>
        </is>
      </c>
      <c r="CK133" t="inlineStr">
        <is>
          <t/>
        </is>
      </c>
      <c r="CL133" s="2" t="inlineStr">
        <is>
          <t>zníženie hodnoty|
odpísanie</t>
        </is>
      </c>
      <c r="CM133" s="2" t="inlineStr">
        <is>
          <t>3|
3</t>
        </is>
      </c>
      <c r="CN133" s="2" t="inlineStr">
        <is>
          <t>|
admitted</t>
        </is>
      </c>
      <c r="CO133" t="inlineStr">
        <is>
          <t>priame zníženie účtovnej hodnoty úveru v bilancii
v dôsledku jeho znehodnotenia</t>
        </is>
      </c>
      <c r="CP133" s="2" t="inlineStr">
        <is>
          <t>delni odpis (vrednosti)</t>
        </is>
      </c>
      <c r="CQ133" s="2" t="inlineStr">
        <is>
          <t>3</t>
        </is>
      </c>
      <c r="CR133" s="2" t="inlineStr">
        <is>
          <t/>
        </is>
      </c>
      <c r="CS133" t="inlineStr">
        <is>
          <t>prenos dela vrednosti sredstev med odhodke ali dela obveznosti do virov
sredstev med prihodke</t>
        </is>
      </c>
      <c r="CT133" s="2" t="inlineStr">
        <is>
          <t>nedskrivning</t>
        </is>
      </c>
      <c r="CU133" s="2" t="inlineStr">
        <is>
          <t>3</t>
        </is>
      </c>
      <c r="CV133" s="2" t="inlineStr">
        <is>
          <t/>
        </is>
      </c>
      <c r="CW133" t="inlineStr">
        <is>
          <t>inom redovisning att en tillgångs bokförda värde minskas till ett belopp som motsvarar tillgångens marknadsvärde</t>
        </is>
      </c>
    </row>
    <row r="134">
      <c r="A134" s="1" t="str">
        <f>HYPERLINK("https://iate.europa.eu/entry/result/856665/all", "856665")</f>
        <v>856665</v>
      </c>
      <c r="B134" t="inlineStr">
        <is>
          <t>FINANCE;BUSINESS AND COMPETITION</t>
        </is>
      </c>
      <c r="C134" t="inlineStr">
        <is>
          <t>FINANCE|financial institutions and credit;BUSINESS AND COMPETITION|accounting</t>
        </is>
      </c>
      <c r="D134" t="inlineStr">
        <is>
          <t>yes</t>
        </is>
      </c>
      <c r="E134" t="inlineStr">
        <is>
          <t/>
        </is>
      </c>
      <c r="F134" s="2" t="inlineStr">
        <is>
          <t>вложител</t>
        </is>
      </c>
      <c r="G134" s="2" t="inlineStr">
        <is>
          <t>3</t>
        </is>
      </c>
      <c r="H134" s="2" t="inlineStr">
        <is>
          <t/>
        </is>
      </c>
      <c r="I134" t="inlineStr">
        <is>
          <t>„титулярят или в случай на съвместна сметка – всеки от титулярите на депозита“</t>
        </is>
      </c>
      <c r="J134" s="2" t="inlineStr">
        <is>
          <t>vkladatel</t>
        </is>
      </c>
      <c r="K134" s="2" t="inlineStr">
        <is>
          <t>3</t>
        </is>
      </c>
      <c r="L134" s="2" t="inlineStr">
        <is>
          <t/>
        </is>
      </c>
      <c r="M134" t="inlineStr">
        <is>
          <t/>
        </is>
      </c>
      <c r="N134" s="2" t="inlineStr">
        <is>
          <t>indskyder</t>
        </is>
      </c>
      <c r="O134" s="2" t="inlineStr">
        <is>
          <t>3</t>
        </is>
      </c>
      <c r="P134" s="2" t="inlineStr">
        <is>
          <t/>
        </is>
      </c>
      <c r="Q134" t="inlineStr">
        <is>
          <t>Indehaveren eller, i tilfælde af en fælleskonto, alle indehaverne af et indskud.</t>
        </is>
      </c>
      <c r="R134" s="2" t="inlineStr">
        <is>
          <t>Einleger</t>
        </is>
      </c>
      <c r="S134" s="2" t="inlineStr">
        <is>
          <t>3</t>
        </is>
      </c>
      <c r="T134" s="2" t="inlineStr">
        <is>
          <t/>
        </is>
      </c>
      <c r="U134" t="inlineStr">
        <is>
          <t>natürliche oder juristische Person, die Geld bei einem Kreditinstitut einlegt</t>
        </is>
      </c>
      <c r="V134" s="2" t="inlineStr">
        <is>
          <t>καταθέτης</t>
        </is>
      </c>
      <c r="W134" s="2" t="inlineStr">
        <is>
          <t>3</t>
        </is>
      </c>
      <c r="X134" s="2" t="inlineStr">
        <is>
          <t/>
        </is>
      </c>
      <c r="Y134" t="inlineStr">
        <is>
          <t>αυτός που καταθέτει χρήματα σε πιστωτικό ίδρυμα με σκοπό την ασφάλεια και τον τοκισμό τους</t>
        </is>
      </c>
      <c r="Z134" s="2" t="inlineStr">
        <is>
          <t>depositor</t>
        </is>
      </c>
      <c r="AA134" s="2" t="inlineStr">
        <is>
          <t>3</t>
        </is>
      </c>
      <c r="AB134" s="2" t="inlineStr">
        <is>
          <t/>
        </is>
      </c>
      <c r="AC134" t="inlineStr">
        <is>
          <t>person or organisation that places money in a bank account</t>
        </is>
      </c>
      <c r="AD134" s="2" t="inlineStr">
        <is>
          <t>depositante</t>
        </is>
      </c>
      <c r="AE134" s="2" t="inlineStr">
        <is>
          <t>3</t>
        </is>
      </c>
      <c r="AF134" s="2" t="inlineStr">
        <is>
          <t/>
        </is>
      </c>
      <c r="AG134" t="inlineStr">
        <is>
          <t>1) Persona que ingresa dinero en una cuenta bancaria. 
&lt;br&gt;2) Persona titular o, en el caso de una cuenta en participación o conjunta, cotitular de un depósito &lt;a href="/entry/result/1104202/all" id="ENTRY_TO_ENTRY_CONVERTER" target="_blank"&gt;IATE:1104202&lt;/a&gt; .</t>
        </is>
      </c>
      <c r="AH134" s="2" t="inlineStr">
        <is>
          <t>hoiustaja</t>
        </is>
      </c>
      <c r="AI134" s="2" t="inlineStr">
        <is>
          <t>3</t>
        </is>
      </c>
      <c r="AJ134" s="2" t="inlineStr">
        <is>
          <t/>
        </is>
      </c>
      <c r="AK134" t="inlineStr">
        <is>
          <t>isik, kellele kuulub krediidiasutuses hoius</t>
        </is>
      </c>
      <c r="AL134" s="2" t="inlineStr">
        <is>
          <t>tallettaja</t>
        </is>
      </c>
      <c r="AM134" s="2" t="inlineStr">
        <is>
          <t>3</t>
        </is>
      </c>
      <c r="AN134" s="2" t="inlineStr">
        <is>
          <t/>
        </is>
      </c>
      <c r="AO134" t="inlineStr">
        <is>
          <t>varsinkin rahaa pankkiin tallettava tai tallettanut henkilö</t>
        </is>
      </c>
      <c r="AP134" s="2" t="inlineStr">
        <is>
          <t>déposant</t>
        </is>
      </c>
      <c r="AQ134" s="2" t="inlineStr">
        <is>
          <t>3</t>
        </is>
      </c>
      <c r="AR134" s="2" t="inlineStr">
        <is>
          <t/>
        </is>
      </c>
      <c r="AS134" t="inlineStr">
        <is>
          <t>personne titulaire ou, en cas de compte joint, chacun des titulaires d'un dépôt</t>
        </is>
      </c>
      <c r="AT134" s="2" t="inlineStr">
        <is>
          <t>taisceoir</t>
        </is>
      </c>
      <c r="AU134" s="2" t="inlineStr">
        <is>
          <t>3</t>
        </is>
      </c>
      <c r="AV134" s="2" t="inlineStr">
        <is>
          <t/>
        </is>
      </c>
      <c r="AW134" t="inlineStr">
        <is>
          <t/>
        </is>
      </c>
      <c r="AX134" s="2" t="inlineStr">
        <is>
          <t>deponent</t>
        </is>
      </c>
      <c r="AY134" s="2" t="inlineStr">
        <is>
          <t>3</t>
        </is>
      </c>
      <c r="AZ134" s="2" t="inlineStr">
        <is>
          <t/>
        </is>
      </c>
      <c r="BA134" t="inlineStr">
        <is>
          <t>osoba koja polaže novac u banku ili na drugi račun</t>
        </is>
      </c>
      <c r="BB134" s="2" t="inlineStr">
        <is>
          <t>betétes</t>
        </is>
      </c>
      <c r="BC134" s="2" t="inlineStr">
        <is>
          <t>4</t>
        </is>
      </c>
      <c r="BD134" s="2" t="inlineStr">
        <is>
          <t/>
        </is>
      </c>
      <c r="BE134" t="inlineStr">
        <is>
          <t>Bankban elhelyezett (takarétbetétben, bankszámlán lévő) pénzösszeg tulajdonosa.</t>
        </is>
      </c>
      <c r="BF134" s="2" t="inlineStr">
        <is>
          <t>depositante</t>
        </is>
      </c>
      <c r="BG134" s="2" t="inlineStr">
        <is>
          <t>3</t>
        </is>
      </c>
      <c r="BH134" s="2" t="inlineStr">
        <is>
          <t/>
        </is>
      </c>
      <c r="BI134" t="inlineStr">
        <is>
          <t>chi affida a terzi in custodia valori o cose di sua proprietà</t>
        </is>
      </c>
      <c r="BJ134" s="2" t="inlineStr">
        <is>
          <t>indėlininkas</t>
        </is>
      </c>
      <c r="BK134" s="2" t="inlineStr">
        <is>
          <t>3</t>
        </is>
      </c>
      <c r="BL134" s="2" t="inlineStr">
        <is>
          <t/>
        </is>
      </c>
      <c r="BM134" t="inlineStr">
        <is>
          <t/>
        </is>
      </c>
      <c r="BN134" s="2" t="inlineStr">
        <is>
          <t>noguldītājs</t>
        </is>
      </c>
      <c r="BO134" s="2" t="inlineStr">
        <is>
          <t>4</t>
        </is>
      </c>
      <c r="BP134" s="2" t="inlineStr">
        <is>
          <t/>
        </is>
      </c>
      <c r="BQ134" t="inlineStr">
        <is>
          <t>noguldījuma īpašnieks; fiziska vai juridiska persona, kurai ir noguldījums kredītiestādē, kas par apliecinājumu tam ir izsniegusi noguldījuma kvīti</t>
        </is>
      </c>
      <c r="BR134" s="2" t="inlineStr">
        <is>
          <t>depożitur|
depożitant</t>
        </is>
      </c>
      <c r="BS134" s="2" t="inlineStr">
        <is>
          <t>2|
3</t>
        </is>
      </c>
      <c r="BT134" s="2" t="inlineStr">
        <is>
          <t>|
preferred</t>
        </is>
      </c>
      <c r="BU134" t="inlineStr">
        <is>
          <t>detentur jew, fil-każ ta’ kont konġunt, kull wieħed u waħda mid-detenturi ta' depożitu</t>
        </is>
      </c>
      <c r="BV134" s="2" t="inlineStr">
        <is>
          <t>deposant|
inlegger|
depositohouder</t>
        </is>
      </c>
      <c r="BW134" s="2" t="inlineStr">
        <is>
          <t>3|
3|
3</t>
        </is>
      </c>
      <c r="BX134" s="2" t="inlineStr">
        <is>
          <t xml:space="preserve">|
|
</t>
        </is>
      </c>
      <c r="BY134" t="inlineStr">
        <is>
          <t>persoon die voor een bepaalde periode tegen een rentevergoeding geld bij een bank in bewaring geeft (deponeert)</t>
        </is>
      </c>
      <c r="BZ134" s="2" t="inlineStr">
        <is>
          <t>deponent</t>
        </is>
      </c>
      <c r="CA134" s="2" t="inlineStr">
        <is>
          <t>3</t>
        </is>
      </c>
      <c r="CB134" s="2" t="inlineStr">
        <is>
          <t/>
        </is>
      </c>
      <c r="CC134" t="inlineStr">
        <is>
          <t>osoba składająca depozyt bankowy (pieniężny lub rzeczowy)</t>
        </is>
      </c>
      <c r="CD134" s="2" t="inlineStr">
        <is>
          <t>depositante</t>
        </is>
      </c>
      <c r="CE134" s="2" t="inlineStr">
        <is>
          <t>3</t>
        </is>
      </c>
      <c r="CF134" s="2" t="inlineStr">
        <is>
          <t/>
        </is>
      </c>
      <c r="CG134" t="inlineStr">
        <is>
          <t>Pessoa que deposita ou detém fundos numa instituição bancária ou similar.</t>
        </is>
      </c>
      <c r="CH134" s="2" t="inlineStr">
        <is>
          <t>deponent|
depunător</t>
        </is>
      </c>
      <c r="CI134" s="2" t="inlineStr">
        <is>
          <t>3|
3</t>
        </is>
      </c>
      <c r="CJ134" s="2" t="inlineStr">
        <is>
          <t xml:space="preserve">|
</t>
        </is>
      </c>
      <c r="CK134" t="inlineStr">
        <is>
          <t>persoană care încredințează unei alte persoane un lucru în temeiul unui contract de depozit</t>
        </is>
      </c>
      <c r="CL134" s="2" t="inlineStr">
        <is>
          <t>vkladateľ</t>
        </is>
      </c>
      <c r="CM134" s="2" t="inlineStr">
        <is>
          <t>3</t>
        </is>
      </c>
      <c r="CN134" s="2" t="inlineStr">
        <is>
          <t/>
        </is>
      </c>
      <c r="CO134" t="inlineStr">
        <is>
          <t>majiteľ alebo v prípade spoločného účtu každý z majiteľov vkladu</t>
        </is>
      </c>
      <c r="CP134" s="2" t="inlineStr">
        <is>
          <t>vlagatelj|
deponent</t>
        </is>
      </c>
      <c r="CQ134" s="2" t="inlineStr">
        <is>
          <t>3|
3</t>
        </is>
      </c>
      <c r="CR134" s="2" t="inlineStr">
        <is>
          <t xml:space="preserve">|
</t>
        </is>
      </c>
      <c r="CS134" t="inlineStr">
        <is>
          <t>prinašalec denarnih sredstev v banko v obliki vlog na vpogled ali denarnih vlog na odpoklic kot vrst njenih obveznosti do virov sredstev</t>
        </is>
      </c>
      <c r="CT134" s="2" t="inlineStr">
        <is>
          <t>insättare</t>
        </is>
      </c>
      <c r="CU134" s="2" t="inlineStr">
        <is>
          <t>3</t>
        </is>
      </c>
      <c r="CV134" s="2" t="inlineStr">
        <is>
          <t/>
        </is>
      </c>
      <c r="CW134" t="inlineStr">
        <is>
          <t>kontohavaren eller, om det rör sig om ett gemensamt konto, var och en av de personer som är kontohavare</t>
        </is>
      </c>
    </row>
    <row r="135">
      <c r="A135" s="1" t="str">
        <f>HYPERLINK("https://iate.europa.eu/entry/result/3504146/all", "3504146")</f>
        <v>3504146</v>
      </c>
      <c r="B135" t="inlineStr">
        <is>
          <t>FINANCE</t>
        </is>
      </c>
      <c r="C135" t="inlineStr">
        <is>
          <t>FINANCE</t>
        </is>
      </c>
      <c r="D135" t="inlineStr">
        <is>
          <t>yes</t>
        </is>
      </c>
      <c r="E135" t="inlineStr">
        <is>
          <t/>
        </is>
      </c>
      <c r="F135" s="2" t="inlineStr">
        <is>
          <t>Съвет за финансова стабилност</t>
        </is>
      </c>
      <c r="G135" s="2" t="inlineStr">
        <is>
          <t>3</t>
        </is>
      </c>
      <c r="H135" s="2" t="inlineStr">
        <is>
          <t/>
        </is>
      </c>
      <c r="I135" t="inlineStr">
        <is>
          <t/>
        </is>
      </c>
      <c r="J135" s="2" t="inlineStr">
        <is>
          <t>Rada pro finanční stabilitu</t>
        </is>
      </c>
      <c r="K135" s="2" t="inlineStr">
        <is>
          <t>3</t>
        </is>
      </c>
      <c r="L135" s="2" t="inlineStr">
        <is>
          <t/>
        </is>
      </c>
      <c r="M135" t="inlineStr">
        <is>
          <t/>
        </is>
      </c>
      <c r="N135" s="2" t="inlineStr">
        <is>
          <t>Rådet for Finansiel Stabilitet|
FSB</t>
        </is>
      </c>
      <c r="O135" s="2" t="inlineStr">
        <is>
          <t>4|
4</t>
        </is>
      </c>
      <c r="P135" s="2" t="inlineStr">
        <is>
          <t xml:space="preserve">|
</t>
        </is>
      </c>
      <c r="Q135" t="inlineStr">
        <is>
          <t>Rådet for Finansiel Stabilitet skal koordinere det internationale arbejde i nationale myndigheder og internationale organer og udvikle og fremme gennemførelsen af effektive regler, effektivt tilsyn og andre politikker i den finansielle sektor. Det samler de nationale myndigheder, internationale finansielle institutioner, sektorspecifikke internationale sammenslutninger af tilsynsførende og udvalg af centralbankseksperter.</t>
        </is>
      </c>
      <c r="R135" s="2" t="inlineStr">
        <is>
          <t>Rat für Finanzstabilität|
Finanzstabilitätsrat|
FSB</t>
        </is>
      </c>
      <c r="S135" s="2" t="inlineStr">
        <is>
          <t>3|
3|
3</t>
        </is>
      </c>
      <c r="T135" s="2" t="inlineStr">
        <is>
          <t xml:space="preserve">|
|
</t>
        </is>
      </c>
      <c r="U135" t="inlineStr">
        <is>
          <t>Nachfolger des Forums für Finanzstabilität &lt;a href="/entry/result/918431/all" id="ENTRY_TO_ENTRY_CONVERTER" target="_blank"&gt;IATE:918431&lt;/a&gt; mit größerer Mitgliederzahl und erweitertem Mandat</t>
        </is>
      </c>
      <c r="V135" s="2" t="inlineStr">
        <is>
          <t>Συμβούλιο χρηματοπιστωτικής σταθερότητας</t>
        </is>
      </c>
      <c r="W135" s="2" t="inlineStr">
        <is>
          <t>3</t>
        </is>
      </c>
      <c r="X135" s="2" t="inlineStr">
        <is>
          <t/>
        </is>
      </c>
      <c r="Y135" t="inlineStr">
        <is>
          <t/>
        </is>
      </c>
      <c r="Z135" s="2" t="inlineStr">
        <is>
          <t>Financial Stability Board|
FSB</t>
        </is>
      </c>
      <c r="AA135" s="2" t="inlineStr">
        <is>
          <t>3|
3</t>
        </is>
      </c>
      <c r="AB135" s="2" t="inlineStr">
        <is>
          <t xml:space="preserve">|
</t>
        </is>
      </c>
      <c r="AC135" t="inlineStr">
        <is>
          <t>regulatory association of national authorities, international financial institutions, sector-specific international groupings of regulators and supervisors, and committees of central bank experts established to address financial vulnerabilities and to develop and promote the implementation of effective regulatory, supervisory and other financial sector policies by coordinating the work of national financial authorities and international standard setting bodies on an international level</t>
        </is>
      </c>
      <c r="AD135" s="2" t="inlineStr">
        <is>
          <t>Consejo de Estabilidad Financiera</t>
        </is>
      </c>
      <c r="AE135" s="2" t="inlineStr">
        <is>
          <t>3</t>
        </is>
      </c>
      <c r="AF135" s="2" t="inlineStr">
        <is>
          <t/>
        </is>
      </c>
      <c r="AG135" t="inlineStr">
        <is>
          <t>Creado por el G-20 &lt;a href="/entry/result/916034/all" id="ENTRY_TO_ENTRY_CONVERTER" target="_blank"&gt;IATE:916034&lt;/a&gt; en abril de 2009, sustituye desde entonces al Foro de Estabilidad Financiera &lt;a href="/entry/result/918431/all" id="ENTRY_TO_ENTRY_CONVERTER" target="_blank"&gt;IATE:918431&lt;/a&gt; . 
&lt;br&gt;Fomenta la estabilidad financiera internacional mediante la mejora del intercambio de información y de la cooperación en el ámbito de la supervisión y vigilancia financiera.</t>
        </is>
      </c>
      <c r="AH135" s="2" t="inlineStr">
        <is>
          <t>finantsstabiilsuse nõukogu|
FSB</t>
        </is>
      </c>
      <c r="AI135" s="2" t="inlineStr">
        <is>
          <t>3|
2</t>
        </is>
      </c>
      <c r="AJ135" s="2" t="inlineStr">
        <is>
          <t xml:space="preserve">|
</t>
        </is>
      </c>
      <c r="AK135" t="inlineStr">
        <is>
          <t>G20 Londoni tippkohtumisel 2009. aasta aprillis loodud nõukogu, mille liikmed kohustuvad edendama finantsstabiilsuse tagamist, säilitama finantssektori avatuse ja läbipaistvuse, rakendama rahvusvahelisi finantsstandardeid ning on nõus läbima perioodilisi vastastikuseid hindamisi.</t>
        </is>
      </c>
      <c r="AL135" s="2" t="inlineStr">
        <is>
          <t>finanssimarkkinoiden vakauden valvontaryhmä|
FSB</t>
        </is>
      </c>
      <c r="AM135" s="2" t="inlineStr">
        <is>
          <t>3|
3</t>
        </is>
      </c>
      <c r="AN135" s="2" t="inlineStr">
        <is>
          <t xml:space="preserve">|
</t>
        </is>
      </c>
      <c r="AO135" t="inlineStr">
        <is>
          <t>G20-maiden marraskuussa 2008 Washingtonissa perustama uusi vakauselin, jonka tehtävänä on varoittaa etukäteen maailmantalouden vakautta uhkaavista riskitekijöistä</t>
        </is>
      </c>
      <c r="AP135" s="2" t="inlineStr">
        <is>
          <t>Conseil de stabilité financière|
CSF</t>
        </is>
      </c>
      <c r="AQ135" s="2" t="inlineStr">
        <is>
          <t>3|
3</t>
        </is>
      </c>
      <c r="AR135" s="2" t="inlineStr">
        <is>
          <t xml:space="preserve">|
</t>
        </is>
      </c>
      <c r="AS135" t="inlineStr">
        <is>
          <t>organe créé par le G20 lors de son sommet tenu en avril 2009 à Londres. Sa mission consiste à examiner les facteurs vulnérables affectant le système financier mondial, identifier et superviser les mesures à prendre afin de trouver des solutions à ces vulnérabilités, promouvoir la coordination et les échanges d'informations entre les autorités chargées de maintenir la stabilité financière, entreprendre des examens stratégiques conjoints du travail de développement de politiques mené par les organismes de fixation de normes internationales, établir des directives pour les institutions de supervision, et organiser la planification de la gestion des crises transfrontalières.</t>
        </is>
      </c>
      <c r="AT135" s="2" t="inlineStr">
        <is>
          <t>an Bord um Chobhsaíocht Airgeadais</t>
        </is>
      </c>
      <c r="AU135" s="2" t="inlineStr">
        <is>
          <t>3</t>
        </is>
      </c>
      <c r="AV135" s="2" t="inlineStr">
        <is>
          <t/>
        </is>
      </c>
      <c r="AW135" t="inlineStr">
        <is>
          <t/>
        </is>
      </c>
      <c r="AX135" s="2" t="inlineStr">
        <is>
          <t>Odbor za financijsku stabilnost</t>
        </is>
      </c>
      <c r="AY135" s="2" t="inlineStr">
        <is>
          <t>3</t>
        </is>
      </c>
      <c r="AZ135" s="2" t="inlineStr">
        <is>
          <t/>
        </is>
      </c>
      <c r="BA135" t="inlineStr">
        <is>
          <t/>
        </is>
      </c>
      <c r="BB135" s="2" t="inlineStr">
        <is>
          <t>Pénzügyi Stabilitási Tanács|
FSB</t>
        </is>
      </c>
      <c r="BC135" s="2" t="inlineStr">
        <is>
          <t>4|
3</t>
        </is>
      </c>
      <c r="BD135" s="2" t="inlineStr">
        <is>
          <t xml:space="preserve">|
</t>
        </is>
      </c>
      <c r="BE135" t="inlineStr">
        <is>
          <t>A 2009. áprilisi londoni G20-as találkozón létrehozott testület, amely összehangolja a nemzeti pénzügyi felügyeletek és standardkialakító testületek munkáját, hatékony szabályozási, felügyeleti és egyéb pénzügyi szakpolitikákat dolgoz ki, és előmozdítja azok végrehajtását.</t>
        </is>
      </c>
      <c r="BF135" s="2" t="inlineStr">
        <is>
          <t>Consiglio per la stabilità finanziaria|
FSB</t>
        </is>
      </c>
      <c r="BG135" s="2" t="inlineStr">
        <is>
          <t>3|
3</t>
        </is>
      </c>
      <c r="BH135" s="2" t="inlineStr">
        <is>
          <t xml:space="preserve">|
</t>
        </is>
      </c>
      <c r="BI135" t="inlineStr">
        <is>
          <t>organismo che riunisce i rappresentanti delle principali autorità responsabili in materia di stabilità finanziaria di numerosi paesi avanzati ed emergenti e delle istituzioni internazionali competenti per la fissazione degli standard finanziari</t>
        </is>
      </c>
      <c r="BJ135" s="2" t="inlineStr">
        <is>
          <t>Finansinio stabilumo taryba</t>
        </is>
      </c>
      <c r="BK135" s="2" t="inlineStr">
        <is>
          <t>3</t>
        </is>
      </c>
      <c r="BL135" s="2" t="inlineStr">
        <is>
          <t/>
        </is>
      </c>
      <c r="BM135" t="inlineStr">
        <is>
          <t/>
        </is>
      </c>
      <c r="BN135" s="2" t="inlineStr">
        <is>
          <t>Finanšu stabilitātes padome|
FSP</t>
        </is>
      </c>
      <c r="BO135" s="2" t="inlineStr">
        <is>
          <t>3|
3</t>
        </is>
      </c>
      <c r="BP135" s="2" t="inlineStr">
        <is>
          <t xml:space="preserve">|
</t>
        </is>
      </c>
      <c r="BQ135" t="inlineStr">
        <is>
          <t>Regulatīva iestāde, kas izveidota, lai starptautiskā līmenī koordinētu valstu finanšu iestāžu un starptautisku standartu iestāžu darbu, kā arī lai sekmētu efektīvu regulēšanas, uzraudzības un citu finanšu sektoru politikas veidošanu un īstenošanu. Tajā darbojas valstu iestādes, kas atbild par finanšu stabilitāti nozīmīgos starptautiskos finanšu centros, starptautiskas finanšu iestādes, konkrētu nozaru regulatoru un uzraudzītāju starptautiskas grupas, kā arī centrālo banku ekspertu komitejas.</t>
        </is>
      </c>
      <c r="BR135" s="2" t="inlineStr">
        <is>
          <t>Bord għall-Istabilità Finanzjarja|
FSB</t>
        </is>
      </c>
      <c r="BS135" s="2" t="inlineStr">
        <is>
          <t>3|
3</t>
        </is>
      </c>
      <c r="BT135" s="2" t="inlineStr">
        <is>
          <t xml:space="preserve">|
</t>
        </is>
      </c>
      <c r="BU135" t="inlineStr">
        <is>
          <t/>
        </is>
      </c>
      <c r="BV135" s="2" t="inlineStr">
        <is>
          <t>Raad voor financiële stabiliteit|
FSB</t>
        </is>
      </c>
      <c r="BW135" s="2" t="inlineStr">
        <is>
          <t>3|
3</t>
        </is>
      </c>
      <c r="BX135" s="2" t="inlineStr">
        <is>
          <t xml:space="preserve">|
</t>
        </is>
      </c>
      <c r="BY135" t="inlineStr">
        <is>
          <t>opvolger van het Forum voor financiële stabiliteit ( &lt;a href="/entry/result/918431/all" id="ENTRY_TO_ENTRY_CONVERTER" target="_blank"&gt;IATE:918431&lt;/a&gt; ), met een steviger institutionele basis, een groter aantal leden en een ruimer mandaat dan het forum</t>
        </is>
      </c>
      <c r="BZ135" s="2" t="inlineStr">
        <is>
          <t>Rada Stabilności Finansowej</t>
        </is>
      </c>
      <c r="CA135" s="2" t="inlineStr">
        <is>
          <t>3</t>
        </is>
      </c>
      <c r="CB135" s="2" t="inlineStr">
        <is>
          <t/>
        </is>
      </c>
      <c r="CC135" t="inlineStr">
        <is>
          <t>organ powołany przez członków grupy G20 i zastępujący Forum Stabilności Finansowej &lt;a href="/entry/result/918431/all" id="ENTRY_TO_ENTRY_CONVERTER" target="_blank"&gt;IATE:918431&lt;/a&gt; ; ma na celu promowanie międzynarodowej stabilności finansowej przez wymianę informacji i współpracę międzynarodową w zakresie nadzoru finansowego</t>
        </is>
      </c>
      <c r="CD135" s="2" t="inlineStr">
        <is>
          <t>Conselho de Estabilidade Financeira|
CEF</t>
        </is>
      </c>
      <c r="CE135" s="2" t="inlineStr">
        <is>
          <t>3|
3</t>
        </is>
      </c>
      <c r="CF135" s="2" t="inlineStr">
        <is>
          <t xml:space="preserve">|
</t>
        </is>
      </c>
      <c r="CG135" t="inlineStr">
        <is>
          <t>Instância resultante da reestruturação do 
&lt;i&gt;Fórum para a Estabilidade Financeira (FEF)&lt;/i&gt; [ &lt;a href="/entry/result/918431/all" id="ENTRY_TO_ENTRY_CONVERTER" target="_blank"&gt;IATE:918431&lt;/a&gt; ], marcada pelo aumento do número de membros (países do G20 mais a Espanha e a Comissão Europeia), um mandato mais vasto para promover a estabilidade financeira e o reforço do seu papel de regulador no sistema financeiro mundial. 
&lt;br&gt;A decisão de reformular o estatuto do FEF de modo a atribuir-lhe um quadro institucional mais consolidado, transformando-o no Conselho de Estabilidade Financeira, foi tomada na reunião do G20, de 2 de Abril de 2009, em Londres.</t>
        </is>
      </c>
      <c r="CH135" s="2" t="inlineStr">
        <is>
          <t>Consiliul pentru Stabilitate Financiară|
CSF</t>
        </is>
      </c>
      <c r="CI135" s="2" t="inlineStr">
        <is>
          <t>3|
3</t>
        </is>
      </c>
      <c r="CJ135" s="2" t="inlineStr">
        <is>
          <t xml:space="preserve">|
</t>
        </is>
      </c>
      <c r="CK135" t="inlineStr">
        <is>
          <t>Organizație care a fost creată în aprilie 2009 și care a înlocuit Forumul pentru Stabilitate Financiară [&lt;a href="/entry/result/918431/all" id="ENTRY_TO_ENTRY_CONVERTER" target="_blank"&gt;IATE:918431&lt;/a&gt;].</t>
        </is>
      </c>
      <c r="CL135" s="2" t="inlineStr">
        <is>
          <t>Rada pre finančnú stabilitu|
FSB</t>
        </is>
      </c>
      <c r="CM135" s="2" t="inlineStr">
        <is>
          <t>3|
3</t>
        </is>
      </c>
      <c r="CN135" s="2" t="inlineStr">
        <is>
          <t xml:space="preserve">|
</t>
        </is>
      </c>
      <c r="CO135" t="inlineStr">
        <is>
          <t>orgán vytvorený na samite G20 v apríli 2009 v Londýne, ktorého cieľom je koordinovať na medzinárodnej úrovni činnosť vnútroštátnych finančných orgánov a medzinárodných normotvorných orgánov a vypracovať účinnú regulačnú politiku, politiku dohľadu a iné politiky týkajúce sa finančného sektora a podporovať ich vykonávanie</t>
        </is>
      </c>
      <c r="CP135" s="2" t="inlineStr">
        <is>
          <t>Odbor za finančno stabilnost</t>
        </is>
      </c>
      <c r="CQ135" s="2" t="inlineStr">
        <is>
          <t>3</t>
        </is>
      </c>
      <c r="CR135" s="2" t="inlineStr">
        <is>
          <t/>
        </is>
      </c>
      <c r="CS135" t="inlineStr">
        <is>
          <t/>
        </is>
      </c>
      <c r="CT135" s="2" t="inlineStr">
        <is>
          <t>rådet för finansiell stabilitet|
FSB</t>
        </is>
      </c>
      <c r="CU135" s="2" t="inlineStr">
        <is>
          <t>3|
2</t>
        </is>
      </c>
      <c r="CV135" s="2" t="inlineStr">
        <is>
          <t xml:space="preserve">|
</t>
        </is>
      </c>
      <c r="CW135" t="inlineStr">
        <is>
          <t>"en internationell kommitté med representanter från myndigheter i de länder som har stora finansiella system."</t>
        </is>
      </c>
    </row>
    <row r="136">
      <c r="A136" s="1" t="str">
        <f>HYPERLINK("https://iate.europa.eu/entry/result/3506369/all", "3506369")</f>
        <v>3506369</v>
      </c>
      <c r="B136" t="inlineStr">
        <is>
          <t>LAW;FINANCE</t>
        </is>
      </c>
      <c r="C136" t="inlineStr">
        <is>
          <t>LAW;FINANCE</t>
        </is>
      </c>
      <c r="D136" t="inlineStr">
        <is>
          <t>yes</t>
        </is>
      </c>
      <c r="E136" t="inlineStr">
        <is>
          <t/>
        </is>
      </c>
      <c r="F136" s="2" t="inlineStr">
        <is>
          <t>единен наръчник|
единна нормативна уредба</t>
        </is>
      </c>
      <c r="G136" s="2" t="inlineStr">
        <is>
          <t>3|
3</t>
        </is>
      </c>
      <c r="H136" s="2" t="inlineStr">
        <is>
          <t xml:space="preserve">|
</t>
        </is>
      </c>
      <c r="I136" t="inlineStr">
        <is>
          <t/>
        </is>
      </c>
      <c r="J136" s="2" t="inlineStr">
        <is>
          <t>jednotný kodex|
jednotný soubor pravidel</t>
        </is>
      </c>
      <c r="K136" s="2" t="inlineStr">
        <is>
          <t>3|
3</t>
        </is>
      </c>
      <c r="L136" s="2" t="inlineStr">
        <is>
          <t>|
preferred</t>
        </is>
      </c>
      <c r="M136" t="inlineStr">
        <is>
          <t>základní soubor pravidel a norem platných v celé EU a přímo použitelných pro všechny finanční instituce působící na vnitřním trhu, aby byly určeny a odstraněny klíčové rozdíly ve vnitrostátních právních předpisech</t>
        </is>
      </c>
      <c r="N136" s="2" t="inlineStr">
        <is>
          <t>fælles regelsæt</t>
        </is>
      </c>
      <c r="O136" s="2" t="inlineStr">
        <is>
          <t>4</t>
        </is>
      </c>
      <c r="P136" s="2" t="inlineStr">
        <is>
          <t/>
        </is>
      </c>
      <c r="Q136" t="inlineStr">
        <is>
          <t>Enkelt sæt harmoniserede reguleringskrav, som skal gælde for banker i hele EU, foreslået af Kommissionen som led i direktivet om kapitalkrav.</t>
        </is>
      </c>
      <c r="R136" s="2" t="inlineStr">
        <is>
          <t>einheitliches Regelwerk</t>
        </is>
      </c>
      <c r="S136" s="2" t="inlineStr">
        <is>
          <t>3</t>
        </is>
      </c>
      <c r="T136" s="2" t="inlineStr">
        <is>
          <t/>
        </is>
      </c>
      <c r="U136" t="inlineStr">
        <is>
          <t>harmonisierte Kernstandards für die Tätigkeit der Aufsichtsbehörden für die Finanzbranchen, die EU-weit einheitlich angewandt werden sollen</t>
        </is>
      </c>
      <c r="V136" s="2" t="inlineStr">
        <is>
          <t>ενιαίο εγχειρίδιο κανόνων</t>
        </is>
      </c>
      <c r="W136" s="2" t="inlineStr">
        <is>
          <t>3</t>
        </is>
      </c>
      <c r="X136" s="2" t="inlineStr">
        <is>
          <t/>
        </is>
      </c>
      <c r="Y136" t="inlineStr">
        <is>
          <t/>
        </is>
      </c>
      <c r="Z136" s="2" t="inlineStr">
        <is>
          <t>single rule book|
single European rule-book|
single rulebook</t>
        </is>
      </c>
      <c r="AA136" s="2" t="inlineStr">
        <is>
          <t>3|
1|
3</t>
        </is>
      </c>
      <c r="AB136" s="2" t="inlineStr">
        <is>
          <t xml:space="preserve">|
|
</t>
        </is>
      </c>
      <c r="AC136" t="inlineStr">
        <is>
          <t>set of legislative texts that all financial institutions in the EU must comply with</t>
        </is>
      </c>
      <c r="AD136" s="2" t="inlineStr">
        <is>
          <t>código normativo único</t>
        </is>
      </c>
      <c r="AE136" s="2" t="inlineStr">
        <is>
          <t>3</t>
        </is>
      </c>
      <c r="AF136" s="2" t="inlineStr">
        <is>
          <t/>
        </is>
      </c>
      <c r="AG136" t="inlineStr">
        <is>
          <t>&lt;p&gt;Conjunto de actos jurídicos que recogen las normas prudenciales armonizadas para el sector financiero que deben ser aplicadas por todas las entidades de crédito y empresas de inversión para garantizar una aplicación uniforme de los requisitos de &lt;a href="https://iate.europa.eu/entry/result/3527960/es" target="_blank"&gt;Basilea III&lt;/a&gt;.&lt;/p&gt;&lt;p&gt;Incluye, entre otras, las normas destinadas a:&lt;br&gt;&lt;/p&gt;&lt;div&gt;- fijar los requisitos de capital de las entidades de crédito y los servicios de inversión y las disposiciones prudenciales aplicables (&lt;a href="https://iate.europa.eu/entry/result/3548170/es" target="_blank"&gt;Directiva sobre Requisitos de Capital&lt;/a&gt; y &lt;a href="https://iate.europa.eu/entry/result/3547679/es" target="_blank"&gt;Reglamento sobre Requisitos de Capital&lt;/a&gt;)&lt;/div&gt;&lt;div&gt;- garantizar la protección de los depositantes (&lt;a href="https://iate.europa.eu/entry/result/3548831/es" target="_blank"&gt;Directiva relativa a los sistemas de garantía de depósitos&lt;/a&gt;)&lt;/div&gt;&lt;div&gt;- regular la prevención y la gestión de las quiebras bancarias (&lt;a href="https://iate.europa.eu/entry/result/3548830/es" target="_blank"&gt;Directiva sobre recuperación y resolución bancarias&lt;/a&gt;)&lt;/div&gt;&lt;div&gt;- los actos delegados y de ejecución conexos.&lt;/div&gt;</t>
        </is>
      </c>
      <c r="AH136" s="2" t="inlineStr">
        <is>
          <t>ühtsed eeskirjad|
ühtne reeglistik</t>
        </is>
      </c>
      <c r="AI136" s="2" t="inlineStr">
        <is>
          <t>3|
3</t>
        </is>
      </c>
      <c r="AJ136" s="2" t="inlineStr">
        <is>
          <t xml:space="preserve">|
</t>
        </is>
      </c>
      <c r="AK136" t="inlineStr">
        <is>
          <t/>
        </is>
      </c>
      <c r="AL136" s="2" t="inlineStr">
        <is>
          <t>yhteinen säännöstö|
yhteinen sääntökirja|
yksi ohjekirja|
yhteinen ohjekirja</t>
        </is>
      </c>
      <c r="AM136" s="2" t="inlineStr">
        <is>
          <t>2|
3|
2|
2</t>
        </is>
      </c>
      <c r="AN136" s="2" t="inlineStr">
        <is>
          <t xml:space="preserve">|
|
|
</t>
        </is>
      </c>
      <c r="AO136" t="inlineStr">
        <is>
          <t/>
        </is>
      </c>
      <c r="AP136" s="2" t="inlineStr">
        <is>
          <t>corpus réglementaire unique|
recueil réglementaire unique|
règlement uniforme</t>
        </is>
      </c>
      <c r="AQ136" s="2" t="inlineStr">
        <is>
          <t>3|
3|
3</t>
        </is>
      </c>
      <c r="AR136" s="2" t="inlineStr">
        <is>
          <t xml:space="preserve">preferred|
|
</t>
        </is>
      </c>
      <c r="AS136" t="inlineStr">
        <is>
          <t>recueil de règles fournissant les normes juridiques et administratives permettant de réglementer, de superviser et de gouverner plus efficacement le secteur financier dans l'ensemble des pays de l'Union européenne</t>
        </is>
      </c>
      <c r="AT136" s="2" t="inlineStr">
        <is>
          <t>leabhar rialacha aonair</t>
        </is>
      </c>
      <c r="AU136" s="2" t="inlineStr">
        <is>
          <t>3</t>
        </is>
      </c>
      <c r="AV136" s="2" t="inlineStr">
        <is>
          <t/>
        </is>
      </c>
      <c r="AW136" t="inlineStr">
        <is>
          <t/>
        </is>
      </c>
      <c r="AX136" s="2" t="inlineStr">
        <is>
          <t>jedinstvena pravila|
jedinstveni pravilnik</t>
        </is>
      </c>
      <c r="AY136" s="2" t="inlineStr">
        <is>
          <t>3|
3</t>
        </is>
      </c>
      <c r="AZ136" s="2" t="inlineStr">
        <is>
          <t xml:space="preserve">|
</t>
        </is>
      </c>
      <c r="BA136" t="inlineStr">
        <is>
          <t/>
        </is>
      </c>
      <c r="BB136" s="2" t="inlineStr">
        <is>
          <t>egységes szabálykönyv</t>
        </is>
      </c>
      <c r="BC136" s="2" t="inlineStr">
        <is>
          <t>4</t>
        </is>
      </c>
      <c r="BD136" s="2" t="inlineStr">
        <is>
          <t/>
        </is>
      </c>
      <c r="BE136" t="inlineStr">
        <is>
          <t>A Pénzügyi Felügyeletek Európai Rendszerének (&lt;a href="/entry/result/3504746/all" id="ENTRY_TO_ENTRY_CONVERTER" target="_blank"&gt;IATE:3504746&lt;/a&gt; ) keretében kidolgozandó szabálykönyv, amely révén biztosítható, hogy a szabályokat az EU egészében egységesen alkalmazzák és ezáltal fokozzák a belső piac működőképességét.</t>
        </is>
      </c>
      <c r="BF136" s="2" t="inlineStr">
        <is>
          <t>codice unico europeo</t>
        </is>
      </c>
      <c r="BG136" s="2" t="inlineStr">
        <is>
          <t>4</t>
        </is>
      </c>
      <c r="BH136" s="2" t="inlineStr">
        <is>
          <t/>
        </is>
      </c>
      <c r="BI136" t="inlineStr">
        <is>
          <t>regolamentazione finanziaria a livello europeo da applicare a tutti gli istituti finanziari operanti nel mercato unico</t>
        </is>
      </c>
      <c r="BJ136" s="2" t="inlineStr">
        <is>
          <t>bendras taisyklių sąvadas</t>
        </is>
      </c>
      <c r="BK136" s="2" t="inlineStr">
        <is>
          <t>3</t>
        </is>
      </c>
      <c r="BL136" s="2" t="inlineStr">
        <is>
          <t/>
        </is>
      </c>
      <c r="BM136" t="inlineStr">
        <is>
          <t>bendras suderintų rizikos ribojimo taisyklių ( &lt;a href="/entry/result/766660/all" id="ENTRY_TO_ENTRY_CONVERTER" target="_blank"&gt;IATE:766660&lt;/a&gt; ), kurių turi laikytis visi ES bankai, rinkinys, pasiūlytas Komisijos atliekant Direktyvos dėl kapitalo poreikio ( &lt;a href="/entry/result/2247138/all" id="ENTRY_TO_ENTRY_CONVERTER" target="_blank"&gt;IATE:2247138&lt;/a&gt; ) patikslinimą</t>
        </is>
      </c>
      <c r="BN136" s="2" t="inlineStr">
        <is>
          <t>vienots noteikumu kopums</t>
        </is>
      </c>
      <c r="BO136" s="2" t="inlineStr">
        <is>
          <t>3</t>
        </is>
      </c>
      <c r="BP136" s="2" t="inlineStr">
        <is>
          <t/>
        </is>
      </c>
      <c r="BQ136" t="inlineStr">
        <is>
          <t>saskaņots regulatīvo normatīvu kopums, ko paredzēts iekļaut pārskatītajā Kapitāla prasību direktīvā [ &lt;a href="/entry/result/2247138/all" id="ENTRY_TO_ENTRY_CONVERTER" target="_blank"&gt;IATE:2247138&lt;/a&gt; ], lai ES nodrošinātu vienotus prudenciālās uzraudzības noteikumus, ar kuriem ES īstenotu "Bāzele III" [ &lt;a href="/entry/result/3527960/all" id="ENTRY_TO_ENTRY_CONVERTER" target="_blank"&gt;IATE:3527960&lt;/a&gt; ] banku kapitāla prasības</t>
        </is>
      </c>
      <c r="BR136" s="2" t="inlineStr">
        <is>
          <t>ġabra unika tar-regoli</t>
        </is>
      </c>
      <c r="BS136" s="2" t="inlineStr">
        <is>
          <t>3</t>
        </is>
      </c>
      <c r="BT136" s="2" t="inlineStr">
        <is>
          <t/>
        </is>
      </c>
      <c r="BU136" t="inlineStr">
        <is>
          <t>sett uniku ta' regoli prudenzjali armonizzati li l-banek fl-UE kollha jridu jirrispettaw, propost mill-Kummissjoni bħala parti mir-reviżjoni tad-Direttiva dwar ir-Rekwiżiti tal-Kapital</t>
        </is>
      </c>
      <c r="BV136" s="2" t="inlineStr">
        <is>
          <t>één "rulebook"</t>
        </is>
      </c>
      <c r="BW136" s="2" t="inlineStr">
        <is>
          <t>3</t>
        </is>
      </c>
      <c r="BX136" s="2" t="inlineStr">
        <is>
          <t/>
        </is>
      </c>
      <c r="BY136" t="inlineStr">
        <is>
          <t/>
        </is>
      </c>
      <c r="BZ136" s="2" t="inlineStr">
        <is>
          <t>jednolity zbiór przepisów</t>
        </is>
      </c>
      <c r="CA136" s="2" t="inlineStr">
        <is>
          <t>2</t>
        </is>
      </c>
      <c r="CB136" s="2" t="inlineStr">
        <is>
          <t/>
        </is>
      </c>
      <c r="CC136" t="inlineStr">
        <is>
          <t>planowane opracowanie w zakresie zasad nadzoru finansowego mające zastosowanie do wszystkich instytucji finansowych na jednolitym rynku</t>
        </is>
      </c>
      <c r="CD136" s="2" t="inlineStr">
        <is>
          <t>conjunto único de regras</t>
        </is>
      </c>
      <c r="CE136" s="2" t="inlineStr">
        <is>
          <t>3</t>
        </is>
      </c>
      <c r="CF136" s="2" t="inlineStr">
        <is>
          <t/>
        </is>
      </c>
      <c r="CG136" t="inlineStr">
        <is>
          <t>Conjunto único de regras prudenciais harmonizadas que deverão ser respeitadas pelas instituições financeiras da UE a fim de garantir uma aplicação uniforme dos requisitos de "Basileia III" [&lt;a href="/entry/result/3527960/all" id="ENTRY_TO_ENTRY_CONVERTER" target="_blank"&gt;IATE:3527960&lt;/a&gt; ] em toda a UE. 
&lt;br&gt;Proposto pela Comissão em resposta ao pedido do Conselho Europeu de junho de 2009, este conjunto de regras assumirá a forma de um novo regulamento sobre os requisitos de fundos próprios – o regulamento relativo aos requisitos prudenciais para as instituições de crédito e as empresas de investimento, atualmente em debate.</t>
        </is>
      </c>
      <c r="CH136" s="2" t="inlineStr">
        <is>
          <t>cadru unic de reglementare|
reguli prudențiale comune</t>
        </is>
      </c>
      <c r="CI136" s="2" t="inlineStr">
        <is>
          <t>3|
3</t>
        </is>
      </c>
      <c r="CJ136" s="2" t="inlineStr">
        <is>
          <t xml:space="preserve">|
</t>
        </is>
      </c>
      <c r="CK136" t="inlineStr">
        <is>
          <t>set unic de norme prudențiale armonizate pe care băncile din UE trebuie să îl respecte, propus de Comisie ca parte a revizuirii Directivei privind cerințele de capital</t>
        </is>
      </c>
      <c r="CL136" s="2" t="inlineStr">
        <is>
          <t>jednotný súbor pravidiel</t>
        </is>
      </c>
      <c r="CM136" s="2" t="inlineStr">
        <is>
          <t>3</t>
        </is>
      </c>
      <c r="CN136" s="2" t="inlineStr">
        <is>
          <t/>
        </is>
      </c>
      <c r="CO136" t="inlineStr">
        <is>
          <t>základný prvok bankovej únie a regulácie finančného sektora v EÚ, ktorý pozostáva z právnych predpisov, ktoré musia dodržiavať všetky finančné inštitúcie (vrátane približne 8 300 bánk) v EÚ</t>
        </is>
      </c>
      <c r="CP136" s="2" t="inlineStr">
        <is>
          <t>enotni pravilnik|
enotna pravila</t>
        </is>
      </c>
      <c r="CQ136" s="2" t="inlineStr">
        <is>
          <t>2|
3</t>
        </is>
      </c>
      <c r="CR136" s="2" t="inlineStr">
        <is>
          <t>|
preferred</t>
        </is>
      </c>
      <c r="CS136" t="inlineStr">
        <is>
          <t/>
        </is>
      </c>
      <c r="CT136" s="2" t="inlineStr">
        <is>
          <t>enhetligt regelverk</t>
        </is>
      </c>
      <c r="CU136" s="2" t="inlineStr">
        <is>
          <t>3</t>
        </is>
      </c>
      <c r="CV136" s="2" t="inlineStr">
        <is>
          <t/>
        </is>
      </c>
      <c r="CW136" t="inlineStr">
        <is>
          <t/>
        </is>
      </c>
    </row>
    <row r="137">
      <c r="A137" s="1" t="str">
        <f>HYPERLINK("https://iate.europa.eu/entry/result/284198/all", "284198")</f>
        <v>284198</v>
      </c>
      <c r="B137" t="inlineStr">
        <is>
          <t>FINANCE;BUSINESS AND COMPETITION</t>
        </is>
      </c>
      <c r="C137" t="inlineStr">
        <is>
          <t>FINANCE|monetary economics;BUSINESS AND COMPETITION|accounting|accounting</t>
        </is>
      </c>
      <c r="D137" t="inlineStr">
        <is>
          <t>yes</t>
        </is>
      </c>
      <c r="E137" t="inlineStr">
        <is>
          <t/>
        </is>
      </c>
      <c r="F137" s="2" t="inlineStr">
        <is>
          <t>платежна система за малки плащания</t>
        </is>
      </c>
      <c r="G137" s="2" t="inlineStr">
        <is>
          <t>3</t>
        </is>
      </c>
      <c r="H137" s="2" t="inlineStr">
        <is>
          <t/>
        </is>
      </c>
      <c r="I137" t="inlineStr">
        <is>
          <t>Платежна система с основна цел обработка, клиринг или сетълмент на кредитни преводи или директни дебити, които обикновено са групирани за целите на прехвърлянето и са предимно с малък размер и с ниска степен на приоритет, и която не е платежна система за големи плащания.</t>
        </is>
      </c>
      <c r="J137" s="2" t="inlineStr">
        <is>
          <t>platební systém malých plateb</t>
        </is>
      </c>
      <c r="K137" s="2" t="inlineStr">
        <is>
          <t>3</t>
        </is>
      </c>
      <c r="L137" s="2" t="inlineStr">
        <is>
          <t/>
        </is>
      </c>
      <c r="M137" t="inlineStr">
        <is>
          <t>platební systém, jehož hlavním účelem je zpracování, zúčtování nebo vypořádání úhrad a inkas, které jsou obvykle zasílány hromadně a mají převážně malou výši a nízkou prioritu, přičemž se nejedná o platební systém pro velké platby</t>
        </is>
      </c>
      <c r="N137" s="2" t="inlineStr">
        <is>
          <t>detailbetalingssystem</t>
        </is>
      </c>
      <c r="O137" s="2" t="inlineStr">
        <is>
          <t>4</t>
        </is>
      </c>
      <c r="P137" s="2" t="inlineStr">
        <is>
          <t/>
        </is>
      </c>
      <c r="Q137" t="inlineStr">
        <is>
          <t>"Kort efter lanceringen af EURO1 besluttede EBA at udvikle et detailbetalingssystem til håndtering af detailbetalinger i euro. Detailbetalingssystemet blev lanceret i nov. 2000 under navnet STEP1. Systemet, der drives af EBA Clearing, kan betragtes som en tillægsfunktionalitet til EURO1, da de to betalingssystemer benytter samme platform. Afviklingen foregår således i EURO1, men i en separat blok kaldet Euro Retail Payment-blokken (ERP)."</t>
        </is>
      </c>
      <c r="R137" s="2" t="inlineStr">
        <is>
          <t>Massenzahlungssystem</t>
        </is>
      </c>
      <c r="S137" s="2" t="inlineStr">
        <is>
          <t>3</t>
        </is>
      </c>
      <c r="T137" s="2" t="inlineStr">
        <is>
          <t/>
        </is>
      </c>
      <c r="U137" t="inlineStr">
        <is>
          <t>Zahlungssystem, dessen Hauptzweck die Verarbeitung, das Clearing oder die Abwicklung von Überweisungen oder Lastschriften ist, die im Allgemeinen für die Zwecke der Übertragung gebündelt werden, vorrangig geringe Beträge betreffen und niedrige Priorität haben (= Massenzahlungen &lt;a href="/entry/result/907605/all" id="ENTRY_TO_ENTRY_CONVERTER" target="_blank"&gt;IATE:907605&lt;/a&gt; )</t>
        </is>
      </c>
      <c r="V137" s="2" t="inlineStr">
        <is>
          <t>σύστημα πληρωμών μικρής αξίας</t>
        </is>
      </c>
      <c r="W137" s="2" t="inlineStr">
        <is>
          <t>3</t>
        </is>
      </c>
      <c r="X137" s="2" t="inlineStr">
        <is>
          <t/>
        </is>
      </c>
      <c r="Y137" t="inlineStr">
        <is>
          <t/>
        </is>
      </c>
      <c r="Z137" s="2" t="inlineStr">
        <is>
          <t>retail payment system</t>
        </is>
      </c>
      <c r="AA137" s="2" t="inlineStr">
        <is>
          <t>3</t>
        </is>
      </c>
      <c r="AB137" s="2" t="inlineStr">
        <is>
          <t/>
        </is>
      </c>
      <c r="AC137" t="inlineStr">
        <is>
          <t>payment system, the main purpose of which is to process, clear or settle credit transfers or direct debits, which are generally bundled together for transmission and are primarily of small amount and low priority, and that is not a large-value payment system</t>
        </is>
      </c>
      <c r="AD137" s="2" t="inlineStr">
        <is>
          <t>sistema de pagos al detalle</t>
        </is>
      </c>
      <c r="AE137" s="2" t="inlineStr">
        <is>
          <t>1</t>
        </is>
      </c>
      <c r="AF137" s="2" t="inlineStr">
        <is>
          <t/>
        </is>
      </c>
      <c r="AG137" t="inlineStr">
        <is>
          <t/>
        </is>
      </c>
      <c r="AH137" s="2" t="inlineStr">
        <is>
          <t>jaemaksesüsteem</t>
        </is>
      </c>
      <c r="AI137" s="2" t="inlineStr">
        <is>
          <t>3</t>
        </is>
      </c>
      <c r="AJ137" s="2" t="inlineStr">
        <is>
          <t/>
        </is>
      </c>
      <c r="AK137" t="inlineStr">
        <is>
          <t/>
        </is>
      </c>
      <c r="AL137" s="2" t="inlineStr">
        <is>
          <t>vähittäismaksujärjestelmä|
pieniä maksuja välittävä maksujärjestelmä</t>
        </is>
      </c>
      <c r="AM137" s="2" t="inlineStr">
        <is>
          <t>3|
3</t>
        </is>
      </c>
      <c r="AN137" s="2" t="inlineStr">
        <is>
          <t xml:space="preserve">|
</t>
        </is>
      </c>
      <c r="AO137" t="inlineStr">
        <is>
          <t>maksujärjestelmä, jonka päätarkoituksena on käsitellä, selvittää tai suorittaa tilisiirtoja tai suoraveloituksia, jotka yleensä yhdistetään lähettämistä varten ja jotka ovat määrältään etupäässä pieniä eivätkä ole kiireellisiä</t>
        </is>
      </c>
      <c r="AP137" s="2" t="inlineStr">
        <is>
          <t>système de paiements de masse</t>
        </is>
      </c>
      <c r="AQ137" s="2" t="inlineStr">
        <is>
          <t>1</t>
        </is>
      </c>
      <c r="AR137" s="2" t="inlineStr">
        <is>
          <t/>
        </is>
      </c>
      <c r="AS137" t="inlineStr">
        <is>
          <t/>
        </is>
      </c>
      <c r="AT137" s="2" t="inlineStr">
        <is>
          <t>córas íocaíochta miondíola</t>
        </is>
      </c>
      <c r="AU137" s="2" t="inlineStr">
        <is>
          <t>3</t>
        </is>
      </c>
      <c r="AV137" s="2" t="inlineStr">
        <is>
          <t/>
        </is>
      </c>
      <c r="AW137" t="inlineStr">
        <is>
          <t/>
        </is>
      </c>
      <c r="AX137" t="inlineStr">
        <is>
          <t/>
        </is>
      </c>
      <c r="AY137" t="inlineStr">
        <is>
          <t/>
        </is>
      </c>
      <c r="AZ137" t="inlineStr">
        <is>
          <t/>
        </is>
      </c>
      <c r="BA137" t="inlineStr">
        <is>
          <t/>
        </is>
      </c>
      <c r="BB137" s="2" t="inlineStr">
        <is>
          <t>kis értékű fizetési rendszer</t>
        </is>
      </c>
      <c r="BC137" s="2" t="inlineStr">
        <is>
          <t>4</t>
        </is>
      </c>
      <c r="BD137" s="2" t="inlineStr">
        <is>
          <t/>
        </is>
      </c>
      <c r="BE137" t="inlineStr">
        <is>
          <t>olyan fizetési rendszer, amelynek fő célja (általában kötegelve továbbított, főleg kis összegű és alacsony prioritású) átutalások és beszedések feldolgozása, elszámolása vagy kiegyenlítése, és amely nem nagyértékű fizetési rendszer</t>
        </is>
      </c>
      <c r="BF137" s="2" t="inlineStr">
        <is>
          <t>sistema di pagamento al dettaglio</t>
        </is>
      </c>
      <c r="BG137" s="2" t="inlineStr">
        <is>
          <t>1</t>
        </is>
      </c>
      <c r="BH137" s="2" t="inlineStr">
        <is>
          <t/>
        </is>
      </c>
      <c r="BI137" t="inlineStr">
        <is>
          <t/>
        </is>
      </c>
      <c r="BJ137" t="inlineStr">
        <is>
          <t/>
        </is>
      </c>
      <c r="BK137" t="inlineStr">
        <is>
          <t/>
        </is>
      </c>
      <c r="BL137" t="inlineStr">
        <is>
          <t/>
        </is>
      </c>
      <c r="BM137" t="inlineStr">
        <is>
          <t/>
        </is>
      </c>
      <c r="BN137" s="2" t="inlineStr">
        <is>
          <t>neliela apjoma maksājumu sistēma</t>
        </is>
      </c>
      <c r="BO137" s="2" t="inlineStr">
        <is>
          <t>3</t>
        </is>
      </c>
      <c r="BP137" s="2" t="inlineStr">
        <is>
          <t/>
        </is>
      </c>
      <c r="BQ137" t="inlineStr">
        <is>
          <t>maksājumu sistēma, kuras galvenais mērķis ir apstrādāt, savstarpēji ieskaitīt vai veikt norēķinus par kredīta pārvedumiem vai tiešā debeta maksājumiem, kuri parasti tiek apvienoti kopīgai nosūtīšanai un kuri galvenokārt aptver mazas summas, un kuru prioritāte ir zema</t>
        </is>
      </c>
      <c r="BR137" s="2" t="inlineStr">
        <is>
          <t>sistema ta’ pagament bl-imnut|
sistema ta' pagamenti fil-livell tal-konsumatur</t>
        </is>
      </c>
      <c r="BS137" s="2" t="inlineStr">
        <is>
          <t>3|
2</t>
        </is>
      </c>
      <c r="BT137" s="2" t="inlineStr">
        <is>
          <t xml:space="preserve">|
</t>
        </is>
      </c>
      <c r="BU137" t="inlineStr">
        <is>
          <t>sistema ta’ pagament li l-għan ewlieni tagħha huwa li tipproċessa, tikklerja jew tħallas trasferimenti ta’ kreditu jew debiti diretti, li ġeneralment jinġabru flimkien għat-trażmissjoni u primarjament huma ta’ ammont żgħir u għandhom prijorità baxxa, u mhijiex sistema ta’ pagament li tkopri valuri għoljin</t>
        </is>
      </c>
      <c r="BV137" s="2" t="inlineStr">
        <is>
          <t>systeem voor kleine betalingen</t>
        </is>
      </c>
      <c r="BW137" s="2" t="inlineStr">
        <is>
          <t>1</t>
        </is>
      </c>
      <c r="BX137" s="2" t="inlineStr">
        <is>
          <t/>
        </is>
      </c>
      <c r="BY137" t="inlineStr">
        <is>
          <t/>
        </is>
      </c>
      <c r="BZ137" s="2" t="inlineStr">
        <is>
          <t>system płatności detalicznych</t>
        </is>
      </c>
      <c r="CA137" s="2" t="inlineStr">
        <is>
          <t>3</t>
        </is>
      </c>
      <c r="CB137" s="2" t="inlineStr">
        <is>
          <t/>
        </is>
      </c>
      <c r="CC137" t="inlineStr">
        <is>
          <t>system płatności niebędący systemem płatności wysokokwotowych, którego głównym przeznaczeniem jest przetwarzanie, rozliczanie lub rozrachunek poleceń przelewu lub poleceń zapłaty, które podczas przesyłania są na ogół ze sobą łączone, i które przede wszystkim są małej wartości i mają niski priorytet</t>
        </is>
      </c>
      <c r="CD137" s="2" t="inlineStr">
        <is>
          <t>sistema de pagamento de importâncias pequenas</t>
        </is>
      </c>
      <c r="CE137" s="2" t="inlineStr">
        <is>
          <t>1</t>
        </is>
      </c>
      <c r="CF137" s="2" t="inlineStr">
        <is>
          <t/>
        </is>
      </c>
      <c r="CG137" t="inlineStr">
        <is>
          <t/>
        </is>
      </c>
      <c r="CH137" t="inlineStr">
        <is>
          <t/>
        </is>
      </c>
      <c r="CI137" t="inlineStr">
        <is>
          <t/>
        </is>
      </c>
      <c r="CJ137" t="inlineStr">
        <is>
          <t/>
        </is>
      </c>
      <c r="CK137" t="inlineStr">
        <is>
          <t/>
        </is>
      </c>
      <c r="CL137" t="inlineStr">
        <is>
          <t/>
        </is>
      </c>
      <c r="CM137" t="inlineStr">
        <is>
          <t/>
        </is>
      </c>
      <c r="CN137" t="inlineStr">
        <is>
          <t/>
        </is>
      </c>
      <c r="CO137" t="inlineStr">
        <is>
          <t/>
        </is>
      </c>
      <c r="CP137" s="2" t="inlineStr">
        <is>
          <t>sistem plačil malih vrednosti</t>
        </is>
      </c>
      <c r="CQ137" s="2" t="inlineStr">
        <is>
          <t>3</t>
        </is>
      </c>
      <c r="CR137" s="2" t="inlineStr">
        <is>
          <t/>
        </is>
      </c>
      <c r="CS137" t="inlineStr">
        <is>
          <t>plačilni sistem, katerega glavni namen je obdelava, obračun ali poravnava kreditnih prenosov ali direktnih obremenitev, ki so običajno združene za namene pošiljanja in so predvsem malih vrednosti ter niso prednostne, in ne predstavljajo sistema za plačila velikih vrednosti</t>
        </is>
      </c>
      <c r="CT137" s="2" t="inlineStr">
        <is>
          <t>betalningssystem inom detaljhandel</t>
        </is>
      </c>
      <c r="CU137" s="2" t="inlineStr">
        <is>
          <t>1</t>
        </is>
      </c>
      <c r="CV137" s="2" t="inlineStr">
        <is>
          <t/>
        </is>
      </c>
      <c r="CW137" t="inlineStr">
        <is>
          <t/>
        </is>
      </c>
    </row>
    <row r="138">
      <c r="A138" s="1" t="str">
        <f>HYPERLINK("https://iate.europa.eu/entry/result/1660643/all", "1660643")</f>
        <v>1660643</v>
      </c>
      <c r="B138" t="inlineStr">
        <is>
          <t>LAW;FINANCE;BUSINESS AND COMPETITION</t>
        </is>
      </c>
      <c r="C138" t="inlineStr">
        <is>
          <t>LAW|civil law|civil law;FINANCE;BUSINESS AND COMPETITION|business organisation|business activity</t>
        </is>
      </c>
      <c r="D138" t="inlineStr">
        <is>
          <t>yes</t>
        </is>
      </c>
      <c r="E138" t="inlineStr">
        <is>
          <t/>
        </is>
      </c>
      <c r="F138" t="inlineStr">
        <is>
          <t/>
        </is>
      </c>
      <c r="G138" t="inlineStr">
        <is>
          <t/>
        </is>
      </c>
      <c r="H138" t="inlineStr">
        <is>
          <t/>
        </is>
      </c>
      <c r="I138" t="inlineStr">
        <is>
          <t/>
        </is>
      </c>
      <c r="J138" t="inlineStr">
        <is>
          <t/>
        </is>
      </c>
      <c r="K138" t="inlineStr">
        <is>
          <t/>
        </is>
      </c>
      <c r="L138" t="inlineStr">
        <is>
          <t/>
        </is>
      </c>
      <c r="M138" t="inlineStr">
        <is>
          <t/>
        </is>
      </c>
      <c r="N138" s="2" t="inlineStr">
        <is>
          <t>gældssanering</t>
        </is>
      </c>
      <c r="O138" s="2" t="inlineStr">
        <is>
          <t>3</t>
        </is>
      </c>
      <c r="P138" s="2" t="inlineStr">
        <is>
          <t/>
        </is>
      </c>
      <c r="Q138" t="inlineStr">
        <is>
          <t>nedsætning eller slettelse af gæld</t>
        </is>
      </c>
      <c r="R138" s="2" t="inlineStr">
        <is>
          <t>Schuldbefreiung|
Schuldenbefreiung</t>
        </is>
      </c>
      <c r="S138" s="2" t="inlineStr">
        <is>
          <t>3|
3</t>
        </is>
      </c>
      <c r="T138" s="2" t="inlineStr">
        <is>
          <t xml:space="preserve">|
</t>
        </is>
      </c>
      <c r="U138" t="inlineStr">
        <is>
          <t/>
        </is>
      </c>
      <c r="V138" t="inlineStr">
        <is>
          <t/>
        </is>
      </c>
      <c r="W138" t="inlineStr">
        <is>
          <t/>
        </is>
      </c>
      <c r="X138" t="inlineStr">
        <is>
          <t/>
        </is>
      </c>
      <c r="Y138" t="inlineStr">
        <is>
          <t/>
        </is>
      </c>
      <c r="Z138" s="2" t="inlineStr">
        <is>
          <t>discharge of debt|
debt discharge|
discharge|
discharge from debt</t>
        </is>
      </c>
      <c r="AA138" s="2" t="inlineStr">
        <is>
          <t>3|
3|
3|
3</t>
        </is>
      </c>
      <c r="AB138" s="2" t="inlineStr">
        <is>
          <t xml:space="preserve">|
|
|
</t>
        </is>
      </c>
      <c r="AC138" t="inlineStr">
        <is>
          <t>permanent release of debtors from repayment of a debt obligation</t>
        </is>
      </c>
      <c r="AD138" s="2" t="inlineStr">
        <is>
          <t>condonación de la deuda|
exoneración de deudas</t>
        </is>
      </c>
      <c r="AE138" s="2" t="inlineStr">
        <is>
          <t>3|
2</t>
        </is>
      </c>
      <c r="AF138" s="2" t="inlineStr">
        <is>
          <t xml:space="preserve">|
</t>
        </is>
      </c>
      <c r="AG138" t="inlineStr">
        <is>
          <t>La condonación, remisión o perdón de la deuda es el acto jurídico por el que un acreedor expresa su voluntad de extinguir total o parcialmente su derecho de crédito, sin recibir nada a cambio. Supone la extinción de (todas o parte de) las obligaciones que tiene un deudor hacia su acreedor. Se utiliza muchas veces el término 
&lt;strong&gt;quita&lt;/strong&gt; de la deuda para definir el mismo concepto. Aunque significan prácticamente lo mismo, la diferencia es que la condonación de la deuda es el perdón oficial (jurídico) de la deuda, mientras que la quita es el cese del pago de esa deuda.</t>
        </is>
      </c>
      <c r="AH138" s="2" t="inlineStr">
        <is>
          <t>võlgadest vabastamine</t>
        </is>
      </c>
      <c r="AI138" s="2" t="inlineStr">
        <is>
          <t>3</t>
        </is>
      </c>
      <c r="AJ138" s="2" t="inlineStr">
        <is>
          <t/>
        </is>
      </c>
      <c r="AK138" t="inlineStr">
        <is>
          <t/>
        </is>
      </c>
      <c r="AL138" s="2" t="inlineStr">
        <is>
          <t>veloista vapauttaminen</t>
        </is>
      </c>
      <c r="AM138" s="2" t="inlineStr">
        <is>
          <t>3</t>
        </is>
      </c>
      <c r="AN138" s="2" t="inlineStr">
        <is>
          <t/>
        </is>
      </c>
      <c r="AO138" t="inlineStr">
        <is>
          <t>velallisen pysyvä vapauttaminen velkavastuusta</t>
        </is>
      </c>
      <c r="AP138" s="2" t="inlineStr">
        <is>
          <t>décharge de dettes|
remise de dette|
décharge du débiteur</t>
        </is>
      </c>
      <c r="AQ138" s="2" t="inlineStr">
        <is>
          <t>3|
3|
3</t>
        </is>
      </c>
      <c r="AR138" s="2" t="inlineStr">
        <is>
          <t xml:space="preserve">|
|
</t>
        </is>
      </c>
      <c r="AS138" t="inlineStr">
        <is>
          <t>libération légale ou conventionnelle de l'obligation pour un débiteur de s'acquitter de sa dette</t>
        </is>
      </c>
      <c r="AT138" s="2" t="inlineStr">
        <is>
          <t>urscaoileadh fiachais</t>
        </is>
      </c>
      <c r="AU138" s="2" t="inlineStr">
        <is>
          <t>3</t>
        </is>
      </c>
      <c r="AV138" s="2" t="inlineStr">
        <is>
          <t/>
        </is>
      </c>
      <c r="AW138" t="inlineStr">
        <is>
          <t/>
        </is>
      </c>
      <c r="AX138" t="inlineStr">
        <is>
          <t/>
        </is>
      </c>
      <c r="AY138" t="inlineStr">
        <is>
          <t/>
        </is>
      </c>
      <c r="AZ138" t="inlineStr">
        <is>
          <t/>
        </is>
      </c>
      <c r="BA138" t="inlineStr">
        <is>
          <t/>
        </is>
      </c>
      <c r="BB138" t="inlineStr">
        <is>
          <t/>
        </is>
      </c>
      <c r="BC138" t="inlineStr">
        <is>
          <t/>
        </is>
      </c>
      <c r="BD138" t="inlineStr">
        <is>
          <t/>
        </is>
      </c>
      <c r="BE138" t="inlineStr">
        <is>
          <t/>
        </is>
      </c>
      <c r="BF138" s="2" t="inlineStr">
        <is>
          <t>esdebitazione|
liberazione dai debiti|
remissione del debito|
riabilitazione</t>
        </is>
      </c>
      <c r="BG138" s="2" t="inlineStr">
        <is>
          <t>3|
3|
3|
3</t>
        </is>
      </c>
      <c r="BH138" s="2" t="inlineStr">
        <is>
          <t xml:space="preserve">|
|
|
</t>
        </is>
      </c>
      <c r="BI138" t="inlineStr">
        <is>
          <t>estinzione dell'obbligazione per cui il debitore non è più tenuto al pagamento del debito</t>
        </is>
      </c>
      <c r="BJ138" s="2" t="inlineStr">
        <is>
          <t>skolos nurašymas</t>
        </is>
      </c>
      <c r="BK138" s="2" t="inlineStr">
        <is>
          <t>3</t>
        </is>
      </c>
      <c r="BL138" s="2" t="inlineStr">
        <is>
          <t/>
        </is>
      </c>
      <c r="BM138" t="inlineStr">
        <is>
          <t>skolininko atleidimas nuo visų ar dalies skolų</t>
        </is>
      </c>
      <c r="BN138" s="2" t="inlineStr">
        <is>
          <t>parāda dzēšana</t>
        </is>
      </c>
      <c r="BO138" s="2" t="inlineStr">
        <is>
          <t>3</t>
        </is>
      </c>
      <c r="BP138" s="2" t="inlineStr">
        <is>
          <t/>
        </is>
      </c>
      <c r="BQ138" t="inlineStr">
        <is>
          <t/>
        </is>
      </c>
      <c r="BR138" s="2" t="inlineStr">
        <is>
          <t>ħelsien mid-dejn|
rilaxx mid-dejn</t>
        </is>
      </c>
      <c r="BS138" s="2" t="inlineStr">
        <is>
          <t>3|
2</t>
        </is>
      </c>
      <c r="BT138" s="2" t="inlineStr">
        <is>
          <t xml:space="preserve">|
</t>
        </is>
      </c>
      <c r="BU138" t="inlineStr">
        <is>
          <t>ħelsien permanenti tad-debituri mill-pagament ta' obbligu ta' dejn</t>
        </is>
      </c>
      <c r="BV138" s="2" t="inlineStr">
        <is>
          <t>schuldbevrijding|
kwijting|
schuldkwijtschelding</t>
        </is>
      </c>
      <c r="BW138" s="2" t="inlineStr">
        <is>
          <t>3|
3|
3</t>
        </is>
      </c>
      <c r="BX138" s="2" t="inlineStr">
        <is>
          <t xml:space="preserve">|
|
</t>
        </is>
      </c>
      <c r="BY138" t="inlineStr">
        <is>
          <t>als voldaan beschouwen, geen betaling meer eisen van een schuld</t>
        </is>
      </c>
      <c r="BZ138" s="2" t="inlineStr">
        <is>
          <t>umorzenie długów</t>
        </is>
      </c>
      <c r="CA138" s="2" t="inlineStr">
        <is>
          <t>3</t>
        </is>
      </c>
      <c r="CB138" s="2" t="inlineStr">
        <is>
          <t/>
        </is>
      </c>
      <c r="CC138" t="inlineStr">
        <is>
          <t>umorzenie niespłaconych zobowiązań po przeprowadzeniu postępowania obejmującego likwidację majątku lub po wdrożeniu planu spłaty wierzycieli</t>
        </is>
      </c>
      <c r="CD138" s="2" t="inlineStr">
        <is>
          <t>remissão da dívida</t>
        </is>
      </c>
      <c r="CE138" s="2" t="inlineStr">
        <is>
          <t>3</t>
        </is>
      </c>
      <c r="CF138" s="2" t="inlineStr">
        <is>
          <t/>
        </is>
      </c>
      <c r="CG138" t="inlineStr">
        <is>
          <t>Renúncia do credor ao direito de exigir a prestação devida.</t>
        </is>
      </c>
      <c r="CH138" s="2" t="inlineStr">
        <is>
          <t>remitere de datorie</t>
        </is>
      </c>
      <c r="CI138" s="2" t="inlineStr">
        <is>
          <t>3</t>
        </is>
      </c>
      <c r="CJ138" s="2" t="inlineStr">
        <is>
          <t/>
        </is>
      </c>
      <c r="CK138" t="inlineStr">
        <is>
          <t/>
        </is>
      </c>
      <c r="CL138" s="2" t="inlineStr">
        <is>
          <t>oddlženie</t>
        </is>
      </c>
      <c r="CM138" s="2" t="inlineStr">
        <is>
          <t>3</t>
        </is>
      </c>
      <c r="CN138" s="2" t="inlineStr">
        <is>
          <t/>
        </is>
      </c>
      <c r="CO138" t="inlineStr">
        <is>
          <t>zrušenie dlhu na základe speňaženia majetku a/alebo splátkového kalendára/kalendára vyrovnania</t>
        </is>
      </c>
      <c r="CP138" s="2" t="inlineStr">
        <is>
          <t>odpust dolga</t>
        </is>
      </c>
      <c r="CQ138" s="2" t="inlineStr">
        <is>
          <t>3</t>
        </is>
      </c>
      <c r="CR138" s="2" t="inlineStr">
        <is>
          <t/>
        </is>
      </c>
      <c r="CS138" t="inlineStr">
        <is>
          <t/>
        </is>
      </c>
      <c r="CT138" t="inlineStr">
        <is>
          <t/>
        </is>
      </c>
      <c r="CU138" t="inlineStr">
        <is>
          <t/>
        </is>
      </c>
      <c r="CV138" t="inlineStr">
        <is>
          <t/>
        </is>
      </c>
      <c r="CW138" t="inlineStr">
        <is>
          <t/>
        </is>
      </c>
    </row>
    <row r="139">
      <c r="A139" s="1" t="str">
        <f>HYPERLINK("https://iate.europa.eu/entry/result/798268/all", "798268")</f>
        <v>798268</v>
      </c>
      <c r="B139" t="inlineStr">
        <is>
          <t>FINANCE</t>
        </is>
      </c>
      <c r="C139" t="inlineStr">
        <is>
          <t>FINANCE|free movement of capital|financial market|securities</t>
        </is>
      </c>
      <c r="D139" t="inlineStr">
        <is>
          <t>yes</t>
        </is>
      </c>
      <c r="E139" t="inlineStr">
        <is>
          <t/>
        </is>
      </c>
      <c r="F139" s="2" t="inlineStr">
        <is>
          <t>прехвърлима ценна книга</t>
        </is>
      </c>
      <c r="G139" s="2" t="inlineStr">
        <is>
          <t>3</t>
        </is>
      </c>
      <c r="H139" s="2" t="inlineStr">
        <is>
          <t/>
        </is>
      </c>
      <c r="I139" t="inlineStr">
        <is>
          <t>ценна книга от класовете ценни книжа, които могат да се търгуват на капиталовия пазар, с изключение на платежни инструменти като: а) акции в дружества и други ценни книжа, еквивалентни на акции в дружества, съдружия или други субекти, както и депозитарни разписки във връзка с акции; б) облигации или други форми на секюритизиран дълг, включително депозитарни разписки във връзка с тези ценни книжа; в) всякакви други ценни книжа, които дават правото на придобиване или продажба на такива прехвърлими ценни книжа или водещи до паричен сетълмент, определен въз основа на прехвърлими ценни книжа, валути, лихвени проценти или доходност, стоки или други индекси или мерки</t>
        </is>
      </c>
      <c r="J139" s="2" t="inlineStr">
        <is>
          <t>převoditelný cenný papír</t>
        </is>
      </c>
      <c r="K139" s="2" t="inlineStr">
        <is>
          <t>3</t>
        </is>
      </c>
      <c r="L139" s="2" t="inlineStr">
        <is>
          <t/>
        </is>
      </c>
      <c r="M139" t="inlineStr">
        <is>
          <t>druh cenných papírů, který je obchodovatelný na kapitálovém trhu, s výjimkou platebních nástrojů, jako například: | a) | akcie společností a další cenné papíry rovnocenné akciím společností, podílům v osobních společnostech či jiných subjektech, včetně cenných papírů nahrazujících akcie; | b) | dluhopisy a jiné formy dluhových cenných papírů, včetně cenných papírů nahrazujících tyto cenné papíry; | c) | všechny ostatní cenné papíry, se kterými je spojeno právo nabývat nebo prodávat takové převoditelné cenné papíry nebo ze kterých vyplývá právo na vypořádání v penězích, jež se určuje odkazem na převoditelné cenné papíry, měny, úrokové sazby nebo výnosy, komodity nebo jiné indexy či míry</t>
        </is>
      </c>
      <c r="N139" s="2" t="inlineStr">
        <is>
          <t>værdipapir</t>
        </is>
      </c>
      <c r="O139" s="2" t="inlineStr">
        <is>
          <t>3</t>
        </is>
      </c>
      <c r="P139" s="2" t="inlineStr">
        <is>
          <t/>
        </is>
      </c>
      <c r="Q139" t="inlineStr">
        <is>
          <t>kategori af værdipapir, der kan omsættes på kapitalmarkedet (bortset fra betalingsinstrumenter), som f.eks.: 
&lt;br&gt;a) aktier i selskaber og andre værdipapirer, der kan sidestilles med aktier i selskaber, partnerskaber og andre foretagender, samt depotbeviser vedrørende aktier 
&lt;br&gt;b) obligationer eller andre gældsinstrumenter, herunder depotbeviser vedrørende sådanne værdipapirer 
&lt;br&gt;c) alle andre værdipapirer, hvormed ovennævnte værdipapirer kan erhverves eller sælges, eller som afregnes kontant med et beløb, hvis størrelse fastsættes med værdipapirer, valutaer, rentesatser eller afkast, råvareindeks samt andre indeks og mål som reference</t>
        </is>
      </c>
      <c r="R139" s="2" t="inlineStr">
        <is>
          <t>übertragbares Wertpapier</t>
        </is>
      </c>
      <c r="S139" s="2" t="inlineStr">
        <is>
          <t>3</t>
        </is>
      </c>
      <c r="T139" s="2" t="inlineStr">
        <is>
          <t/>
        </is>
      </c>
      <c r="U139" t="inlineStr">
        <is>
          <t>Kategorie von Wertpapieren, die auf dem Kapitalmarkt gehandelt werden können, mit Ausnahme von Zahlungsinstrumenten, wie a) Aktien und andere, Aktien oder Anteilen an Gesellschaften, Personengesellschaften oder anderen Rechtspersönlichkeiten gleichzustellende Wertpapiere sowie Aktienzertifikate; b) Schuldverschreibungen oder andere verbriefte Schuldtitel, einschließlich Zertifikaten (Hinterlegungsscheinen) für solche Wertpapiere; c) alle sonstigen Wertpapiere, die zum Kauf oder Verkauf solcher Wertpapiere berechtigen oder zu einer Barzahlung führen, die anhand von übertragbaren Wertpapieren, Währungen, Zinssätzen oder -erträgen, Waren oder anderen Indizes oder Messgrößen bestimmt wird</t>
        </is>
      </c>
      <c r="V139" s="2" t="inlineStr">
        <is>
          <t>κινητή αξία</t>
        </is>
      </c>
      <c r="W139" s="2" t="inlineStr">
        <is>
          <t>3</t>
        </is>
      </c>
      <c r="X139" s="2" t="inlineStr">
        <is>
          <t/>
        </is>
      </c>
      <c r="Y139" t="inlineStr">
        <is>
          <t/>
        </is>
      </c>
      <c r="Z139" s="2" t="inlineStr">
        <is>
          <t>transferable security|
transferable securities</t>
        </is>
      </c>
      <c r="AA139" s="2" t="inlineStr">
        <is>
          <t>3|
3</t>
        </is>
      </c>
      <c r="AB139" s="2" t="inlineStr">
        <is>
          <t xml:space="preserve">|
</t>
        </is>
      </c>
      <c r="AC139" t="inlineStr">
        <is>
          <t>class of security, including in the form of crypto-assets, which is negotiable on the capital market, with the exception of instruments of payment, such as: &lt;div&gt;(a) shares in companies and other securities equivalent to shares in companies, partnerships or other entities, and depositary receipts in respect of shares; &lt;/div&gt;&lt;div&gt;(b) bonds or other forms of securitised debt, including depositary receipts in respect of such securities; &lt;/div&gt;&lt;div&gt;(c) any other securities giving the right to acquire or sell any such transferable securities or giving rise to a cash settlement determined by reference to transferable securities, currencies, interest rates or yields, commodities or other indices or measures&lt;/div&gt;</t>
        </is>
      </c>
      <c r="AD139" s="2" t="inlineStr">
        <is>
          <t>valor negociable</t>
        </is>
      </c>
      <c r="AE139" s="2" t="inlineStr">
        <is>
          <t>3</t>
        </is>
      </c>
      <c r="AF139" s="2" t="inlineStr">
        <is>
          <t/>
        </is>
      </c>
      <c r="AG139" t="inlineStr">
        <is>
          <t>Instrumento financiero que 
&lt;p&gt;- forma parte de una emisión, efectuada por personas o entidades, públicas o privadas&lt;/p&gt; 
&lt;p&gt;- representa un derecho, que puede consistir bien una cuota de capital (p. ej., la acción) o bien una parte de un crédito (p. ej., la obligación)&lt;/p&gt; 
&lt;p&gt;- y es susceptible de tráfico generalizado e impersonal en un mercado de índole financiera.&lt;/p&gt;</t>
        </is>
      </c>
      <c r="AH139" s="2" t="inlineStr">
        <is>
          <t>vabalt võõrandatav väärtpaber</t>
        </is>
      </c>
      <c r="AI139" s="2" t="inlineStr">
        <is>
          <t>2</t>
        </is>
      </c>
      <c r="AJ139" s="2" t="inlineStr">
        <is>
          <t/>
        </is>
      </c>
      <c r="AK139" t="inlineStr">
        <is>
          <t>sellist liiki väärtpaber, mis on kapitaliturul kaubeldav, välja arvatud maksevahend, näiteks: 
&lt;div&gt;
 a) äriühingute aktsiad, osad ja muud väärtpaberid, mis on samaväärsed äriühingute, seltsingute või muude üksuste aktsiate või osadega, ning aktsiate hoidmistunnistused; &lt;/div&gt; 
&lt;div&gt;
 b) võlakirjad või muus vormis väärtpaberistatud võlad, sealhulgas selliste väärtpaberite hoidmistunnistused; &lt;/div&gt; 
&lt;div&gt;
 c) muud väärtpaberid, mis annavad õiguse omandada või võõrandada selliseid vabalt võõrandatavaid väärtpabereid või millest tuleneb rahaline arveldus, mille kindlaksmääramise aluseks on vabalt võõrandatavad väärtpaberid, valuutad, intressimäärad või tootlused, kaubad või muud indeksid või näitajad;&lt;/div&gt;</t>
        </is>
      </c>
      <c r="AL139" s="2" t="inlineStr">
        <is>
          <t>siirtokelpoinen arvopaperi</t>
        </is>
      </c>
      <c r="AM139" s="2" t="inlineStr">
        <is>
          <t>3</t>
        </is>
      </c>
      <c r="AN139" s="2" t="inlineStr">
        <is>
          <t/>
        </is>
      </c>
      <c r="AO139" t="inlineStr">
        <is>
          <t>pääomamarkkinoilla vaihdantakelpoisia arvopaperilajeja</t>
        </is>
      </c>
      <c r="AP139" s="2" t="inlineStr">
        <is>
          <t>valeur mobilière</t>
        </is>
      </c>
      <c r="AQ139" s="2" t="inlineStr">
        <is>
          <t>3</t>
        </is>
      </c>
      <c r="AR139" s="2" t="inlineStr">
        <is>
          <t/>
        </is>
      </c>
      <c r="AS139" t="inlineStr">
        <is>
          <t>catégorie de titres négociable sur le marché des capitaux (à l'exception des instruments de paiement), telle que: 
&lt;br&gt;a) les actions de sociétés et autres titres équivalents à des actions de sociétés, de sociétés de type partnership ou d'autres entités ainsi que les certificats représentatifs d'actions; 
&lt;div&gt;
 b) les obligations et autres titres de créance, y compris les certificats représentatifs de tels titres;&lt;/div&gt;&lt;div&gt;
 c) toute autre valeur donnant le droit d'acquérir ou de vendre de telles valeurs mobilières ou donnant lieu à un règlement en espèces, fixé par référence à des valeurs mobilières, à une monnaie, à un taux d'intérêt ou rendement, aux matières premières ou à d'autres indices ou mesures&lt;/div&gt;</t>
        </is>
      </c>
      <c r="AT139" s="2" t="inlineStr">
        <is>
          <t>urrús inaistrithe</t>
        </is>
      </c>
      <c r="AU139" s="2" t="inlineStr">
        <is>
          <t>3</t>
        </is>
      </c>
      <c r="AV139" s="2" t="inlineStr">
        <is>
          <t/>
        </is>
      </c>
      <c r="AW139" t="inlineStr">
        <is>
          <t/>
        </is>
      </c>
      <c r="AX139" s="2" t="inlineStr">
        <is>
          <t>prenosivi vrijednosni papir</t>
        </is>
      </c>
      <c r="AY139" s="2" t="inlineStr">
        <is>
          <t>3</t>
        </is>
      </c>
      <c r="AZ139" s="2" t="inlineStr">
        <is>
          <t/>
        </is>
      </c>
      <c r="BA139" t="inlineStr">
        <is>
          <t>vrsta vrijednosnih papira koji su prenosivi na tržištu kapitala, osim instrumenata plaćanja, kao što su:&lt;div&gt;(a) dionice i drugi vrijednosni papiri istog značaja koji predstavljaju udio u kapitalu ili članskim pravima u društvima ili drugim subjektima, te potvrde o deponiranim dionicama; &lt;/div&gt;&lt;div&gt;(b) obveznice i drugi oblici sekuritiziranog duga, uključujući i potvrde o deponiranim takvim vrijednosnim papirima; &lt;/div&gt;&lt;div&gt;(c) svi ostali vrijednosni papiri koji daju pravo na stjecanje ili prodaju takvih prenosivih vrijednosnih papira ili na temelju kojih se može obavljati plaćanje u novcu koje se utvrđuje na temelju prenosivih vrijednosnih papira, valuta, kamatnih stopa ili prinosa, robe ili drugih indeksa ili mjernih veličina&lt;br&gt;&lt;/div&gt;</t>
        </is>
      </c>
      <c r="BB139" s="2" t="inlineStr">
        <is>
          <t>átruházható értékpapír</t>
        </is>
      </c>
      <c r="BC139" s="2" t="inlineStr">
        <is>
          <t>4</t>
        </is>
      </c>
      <c r="BD139" s="2" t="inlineStr">
        <is>
          <t/>
        </is>
      </c>
      <c r="BE139" t="inlineStr">
        <is>
          <t>i. részvények és a részvényekkel egyenértékű egyéb értékpapírok ("részvények"); ii. kötvények és egyéb értékpapírrá alakított követelések ("hitelviszonyt megtestesítő értékpapírok"); iii. bármely más átruházható értékpapír, amely jegyzés vagy csere útján ezen átruházható értékpapírok megszerzésére jogosít;</t>
        </is>
      </c>
      <c r="BF139" s="2" t="inlineStr">
        <is>
          <t>valore mobiliare</t>
        </is>
      </c>
      <c r="BG139" s="2" t="inlineStr">
        <is>
          <t>3</t>
        </is>
      </c>
      <c r="BH139" s="2" t="inlineStr">
        <is>
          <t>preferred</t>
        </is>
      </c>
      <c r="BI139" t="inlineStr">
        <is>
          <t>categoria di valori, esclusi gli strumenti di pagamento, che possono essere negoziati nel mercato dei capitali, ad esempio: 
&lt;br&gt;a) azioni di società e altri titoli equivalenti ad azioni di società, di partnership o di altri soggetti e certificati di deposito azionario; 
&lt;br&gt;b) obbligazioni ed altri titoli di credito compresi i certificati di deposito relativi a tali titoli; 
&lt;br&gt;c) qualsiasi altro valore mobiliare che permetta di acquisire o di vendere tali valori mobiliari o che comporti un regolamento a pronti determinato con riferimento a valori mobiliari, valute, tassi di interesse o rendimenti, merci o altri indici o misure</t>
        </is>
      </c>
      <c r="BJ139" s="2" t="inlineStr">
        <is>
          <t>perleidžiamasis vertybinis popierius</t>
        </is>
      </c>
      <c r="BK139" s="2" t="inlineStr">
        <is>
          <t>4</t>
        </is>
      </c>
      <c r="BL139" s="2" t="inlineStr">
        <is>
          <t/>
        </is>
      </c>
      <c r="BM139" t="inlineStr">
        <is>
          <t>kapitalo rinkoje galintys cirkuliuoti vertybiniai popieriai (išskyrus mokėjimo priemones), įskaitant, bet neapsiribojant šiais vertybiniais popieriais: 
&lt;br&gt;1) bendrovių akcijos ir kiti vertybiniai popieriai, lygiaverčiai bendrovių, partnerystės pagrindu veikiančių bendrijų ir kitų subjektų akcijoms, taip pat depozitoriumo pakvitavimai dėl akcijų; 
&lt;br&gt;2) obligacijos ir kitų formų ne nuosavybės vertybiniai popieriai, įskaitant depozitoriumo pakvitavimus dėl ne nuosavybės vertybinių popierių; 
&lt;br&gt;3) kiti vertybiniai popieriai, suteikiantys teisę įsigyti ar perleisti perleidžiamuosius vertybinius popierius arba lemiantys piniginius atsiskaitymus, nustatomus atsižvelgiant į perleidžiamuosius vertybinius popierius, valiutas, palūkanų normas, pajamingumą, biržos prekes arba kitus indeksus ar priemones</t>
        </is>
      </c>
      <c r="BN139" s="2" t="inlineStr">
        <is>
          <t>pārvedams vērtspapīrs</t>
        </is>
      </c>
      <c r="BO139" s="2" t="inlineStr">
        <is>
          <t>3</t>
        </is>
      </c>
      <c r="BP139" s="2" t="inlineStr">
        <is>
          <t/>
        </is>
      </c>
      <c r="BQ139" t="inlineStr">
        <is>
          <t>tādas vērtspapīru kategorijas, kas ir tirgojamas kapitāla tirgū, izņemot maksāšanas līdzekļus, piemēram: 
&lt;div&gt;
 a) uzņēmumu akcijas un citi vērtspapīri, kas ir līdzvērtīgi uzņēmumu, personālsabiedrību vai citu vienību akcijām, un depozitārie sertifikāti attiecībā uz akcijām; &lt;/div&gt; 
&lt;div&gt;
 b) obligācijas vai cita veida parāda vērtspapīri, tostarp depozitārie sertifikāti attiecībā uz šādiem vērtspapīriem;&lt;/div&gt; 
&lt;div&gt;
 c) jebkādi citi vērtspapīri, kas dod tiesības iegādāties vai pārdot šādus pārvedamus vērtspapīrus vai paredz norēķinu naudā, ko nosaka, atsaucoties uz pārvedamiem vērtspapīriem, valūtām, procentu likmēm vai ienesīgumu, precēm vai citiem rādītājiem&lt;/div&gt;</t>
        </is>
      </c>
      <c r="BR139" s="2" t="inlineStr">
        <is>
          <t>titolu trasferibbli</t>
        </is>
      </c>
      <c r="BS139" s="2" t="inlineStr">
        <is>
          <t>3</t>
        </is>
      </c>
      <c r="BT139" s="2" t="inlineStr">
        <is>
          <t/>
        </is>
      </c>
      <c r="BU139" t="inlineStr">
        <is>
          <t>dawk il-klassijiet ta’ titoli li huma negozjabbli fis-suq kapitali, bl-eċċezzjoni tal-istrumenti ta’ ħlas, bħal: 
&lt;br&gt;(a) ishma f’kumpaniji u titoli oħra ekwivalenti għal ishma f’kumpaniji, sħubijiet jew entitajiet oħra, u l-irċevuti ta’ depożiti fir-rigward ta’ ishma; 
&lt;br&gt;(b) bonds jew forom oħra ta’ dejn titolizzat, inklużi l-irċevuti ta’ depożiti fir-rigward ta’ tali titoli; 
&lt;br&gt;(c) kull titolu ieħor li jagħti d-dritt għax-xiri jew bejgħ ta’ kwalunkwe tali titolu trasferibbli jew li jwassal għal saldu fi flus determinat minn referenza għal titoli trasferibbli, muniti, rati tal-imgħax jew renditi, komoditajiet jew indiċi jew miżuri oħra</t>
        </is>
      </c>
      <c r="BV139" s="2" t="inlineStr">
        <is>
          <t>effect</t>
        </is>
      </c>
      <c r="BW139" s="2" t="inlineStr">
        <is>
          <t>3</t>
        </is>
      </c>
      <c r="BX139" s="2" t="inlineStr">
        <is>
          <t/>
        </is>
      </c>
      <c r="BY139" t="inlineStr">
        <is>
          <t>alle categorieën op de kapitaalmarkt verhandelbare waardepapieren, betaalinstrumenten uitgezonderd, zoals: 
&lt;div&gt;
 a) aandelen in vennootschappen en andere met aandelen in vennootschappen, partnerships of andere entiteiten gelijk te stellen waardepapieren, alsmede aandelencertificaten (depositary receipts); &lt;/div&gt; 
&lt;div&gt;
 b) obligaties en andere schuldinstrumenten, alsmede certificaten (depositary receipts) betreffende dergelijke effecten; &lt;/div&gt; 
&lt;div&gt;
 c) alle andere waardepapieren die het recht verlenen die effecten te verwerven of te verkopen of die aanleiding geven tot een afwikkeling in contanten waarvan het bedrag wordt bepaald op grond van effecten, valuta’s, rentevoeten of rendementen, grondstoffenprijzen of andere indexen of maatstaven&lt;/div&gt;</t>
        </is>
      </c>
      <c r="BZ139" s="2" t="inlineStr">
        <is>
          <t>zbywalne papiery wartościowe</t>
        </is>
      </c>
      <c r="CA139" s="2" t="inlineStr">
        <is>
          <t>3</t>
        </is>
      </c>
      <c r="CB139" s="2" t="inlineStr">
        <is>
          <t/>
        </is>
      </c>
      <c r="CC139" t="inlineStr">
        <is>
          <t>rodzaje papierów wartościowych, które podlegają zbyciu na rynku kapitałowym, z wyjątkiem instrumentów płatniczych, takich jak: 
&lt;br&gt;a) akcje w spółkach oraz innego rodzaju papiery wartościowe ekwiwalentne do akcji w spółkach, spółkach osobowych lub innych podmiotach, a także wpływy gotówkowe depozytariuszy w odniesieniu do akcji; 
&lt;br&gt;b) akcji i innych form zadłużenia w papierach wartościowych, w tym wpływy gotówkowe depozytariuszy w odniesieniu do takich papierów wartościowych; 
&lt;br&gt;c) dowolnego rodzaju inne papiery wartościowe dające prawo nabywania lub zbywania, takie jak zbywalne papiery wartościowe albo powodujące rozliczanie środków pieniężnych przez odniesienie do zbywalnych papierów wartościowych, dewiz, stóp procentowych lub stóp zwrotu, towarów, albo innego rodzaju indeksów lub aktywów;</t>
        </is>
      </c>
      <c r="CD139" s="2" t="inlineStr">
        <is>
          <t>valor mobiliário</t>
        </is>
      </c>
      <c r="CE139" s="2" t="inlineStr">
        <is>
          <t>3</t>
        </is>
      </c>
      <c r="CF139" s="2" t="inlineStr">
        <is>
          <t/>
        </is>
      </c>
      <c r="CG139" t="inlineStr">
        <is>
          <t>Categorias de valores negociáveis no mercado de capitais, com exceção dos meios de pagamento, como por exemplo:&lt;br&gt;a) Ações de sociedades e outros valores equivalentes a ações de sociedades, de sociedades de responsabilidade ilimitada (partnership) ou de outras entidades, bem como certificados de depósito de ações;&lt;br&gt;b) Obrigações ou outras formas de dívida titularizada, incluindo certificados de depósito desses títulos;&lt;br&gt;c) Quaisquer outros valores que confiram o direito à compra ou venda desses valores mobiliários ou que deem origem a uma liquidação em dinheiro, determinada por referência a valores mobiliários, divisas, taxas de juro ou de rendimento, mercadorias ou outros índices ou indicadores.</t>
        </is>
      </c>
      <c r="CH139" s="2" t="inlineStr">
        <is>
          <t>valoare mobiliară</t>
        </is>
      </c>
      <c r="CI139" s="2" t="inlineStr">
        <is>
          <t>3</t>
        </is>
      </c>
      <c r="CJ139" s="2" t="inlineStr">
        <is>
          <t/>
        </is>
      </c>
      <c r="CK139" t="inlineStr">
        <is>
          <t>clasă de titluri de valoare care pot fi negociate pe piața de capital, cu excepția instrumentelor de plată, ca, de exemplu:&lt;div&gt;(a) acțiunile deținute la societăți și alte titluri de valoare echivalente acțiunilor deținute la societăți, la societăți de tip parteneriat sau la alte entități, precum și certificatele de depozit pentru acțiuni; &lt;/div&gt;&lt;div&gt;(b) obligațiunile și alte titluri de creanță securitizate, inclusiv certificatele de depozit pentru astfel de titluri; &lt;/div&gt;&lt;div&gt;(c) orice alte titluri de valoare care conferă dreptul de a cumpăra sau de a vinde asemenea valori mobiliare sau care conduc la o decontare în numerar, stabilită în raport cu valori mobiliare, monede, rate ale dobânzii sau rentabilității, mărfuri sau alți indici ori unități de măsură&lt;/div&gt;</t>
        </is>
      </c>
      <c r="CL139" s="2" t="inlineStr">
        <is>
          <t>prevoditeľný cenný papier</t>
        </is>
      </c>
      <c r="CM139" s="2" t="inlineStr">
        <is>
          <t>3</t>
        </is>
      </c>
      <c r="CN139" s="2" t="inlineStr">
        <is>
          <t/>
        </is>
      </c>
      <c r="CO139" t="inlineStr">
        <is>
          <t>triedy cenných papierov, ktoré sú obchodovateľné na kapitálovom trhu, s výnimkou platobných nástrojov</t>
        </is>
      </c>
      <c r="CP139" s="2" t="inlineStr">
        <is>
          <t>prenosljivi vrednostni papir</t>
        </is>
      </c>
      <c r="CQ139" s="2" t="inlineStr">
        <is>
          <t>4</t>
        </is>
      </c>
      <c r="CR139" s="2" t="inlineStr">
        <is>
          <t/>
        </is>
      </c>
      <c r="CS139" t="inlineStr">
        <is>
          <t>razredi 
&lt;b&gt;vrednostnih papirjev&lt;/b&gt; [ &lt;a href="/entry/result/754316/all" id="ENTRY_TO_ENTRY_CONVERTER" target="_blank"&gt;IATE:754316&lt;/a&gt; ], ki se lahko tržijo na trgu kapitala (razen plačilnih instrumentov), kot so: 
&lt;div&gt;
 a) delnice družb in drugi vrednostni papirji, enakovredni delnicam v podjetjih, partnerskih podjetjih ali drugih subjektih, ter potrdila o lastništvu v zvezi z delnicami;&lt;/div&gt; 
&lt;div&gt;
 b) obveznice in druge oblike listinjenega dolga, vključno s potrdili o lastništvu v zvezi s takimi vrednostnimi papirji;&lt;/div&gt; 
&lt;div&gt;
 c) vsi drugi vrednostni papirji, ki dajejo pravico do pridobitve ali prodaje kakršnega koli takega prenosljivega vrednostnega papirja ali ki privedejo do denarnega plačila, določeni glede na prenosljive vrednostne papirje, valute, obrestne mere ali donose, blago ali druge indekse ali ukrepe &lt;/div&gt;</t>
        </is>
      </c>
      <c r="CT139" s="2" t="inlineStr">
        <is>
          <t>överlåtbart värdepapper</t>
        </is>
      </c>
      <c r="CU139" s="2" t="inlineStr">
        <is>
          <t>3</t>
        </is>
      </c>
      <c r="CV139" s="2" t="inlineStr">
        <is>
          <t/>
        </is>
      </c>
      <c r="CW139" t="inlineStr">
        <is>
          <t>värdepapper, utom betalningsmedel, som kan bli föremål för handel på kapitalmarknaden</t>
        </is>
      </c>
    </row>
    <row r="140">
      <c r="A140" s="1" t="str">
        <f>HYPERLINK("https://iate.europa.eu/entry/result/1126722/all", "1126722")</f>
        <v>1126722</v>
      </c>
      <c r="B140" t="inlineStr">
        <is>
          <t>EUROPEAN UNION;FINANCE</t>
        </is>
      </c>
      <c r="C140" t="inlineStr">
        <is>
          <t>EUROPEAN UNION|European construction|deepening of the European Union;FINANCE|financial institutions and credit|banking;FINANCE|financial institutions and credit|financial services</t>
        </is>
      </c>
      <c r="D140" t="inlineStr">
        <is>
          <t>yes</t>
        </is>
      </c>
      <c r="E140" t="inlineStr">
        <is>
          <t/>
        </is>
      </c>
      <c r="F140" s="2" t="inlineStr">
        <is>
          <t>платежно нареждане</t>
        </is>
      </c>
      <c r="G140" s="2" t="inlineStr">
        <is>
          <t>3</t>
        </is>
      </c>
      <c r="H140" s="2" t="inlineStr">
        <is>
          <t/>
        </is>
      </c>
      <c r="I140" t="inlineStr">
        <is>
          <t>платежно нареждане [ &lt;a href="/entry/result/1557285/all" id="ENTRY_TO_ENTRY_CONVERTER" target="_blank"&gt;IATE:1557285&lt;/a&gt; ] в контекста на Трансевропейската автоматизирана система за брутен сетълмент на експресни преводи в реално време (TARGET2) [ &lt;a href="/entry/result/2232959/all" id="ENTRY_TO_ENTRY_CONVERTER" target="_blank"&gt;IATE:2232959&lt;/a&gt; ]</t>
        </is>
      </c>
      <c r="J140" t="inlineStr">
        <is>
          <t/>
        </is>
      </c>
      <c r="K140" t="inlineStr">
        <is>
          <t/>
        </is>
      </c>
      <c r="L140" t="inlineStr">
        <is>
          <t/>
        </is>
      </c>
      <c r="M140" t="inlineStr">
        <is>
          <t/>
        </is>
      </c>
      <c r="N140" s="2" t="inlineStr">
        <is>
          <t>betalingsordre</t>
        </is>
      </c>
      <c r="O140" s="2" t="inlineStr">
        <is>
          <t>3</t>
        </is>
      </c>
      <c r="P140" s="2" t="inlineStr">
        <is>
          <t/>
        </is>
      </c>
      <c r="Q140" t="inlineStr">
        <is>
          <t>&lt;i&gt;betalingsordre&lt;/i&gt; i forbindelse med Trans-European Automated Real-time Gross settlement Express Transfer system (TARGET2)</t>
        </is>
      </c>
      <c r="R140" s="2" t="inlineStr">
        <is>
          <t>Zahlungsauftrag</t>
        </is>
      </c>
      <c r="S140" s="2" t="inlineStr">
        <is>
          <t>3</t>
        </is>
      </c>
      <c r="T140" s="2" t="inlineStr">
        <is>
          <t/>
        </is>
      </c>
      <c r="U140" t="inlineStr">
        <is>
          <t>in Überweisungsauftrag, ein Liquiditätsübertrag oder eine Lastschrift im Rahmen des transeuropäischen automatisierten Echtzeit-Brutto-Express-Zahlungsverkehrssystems (TARGET2)</t>
        </is>
      </c>
      <c r="V140" s="2" t="inlineStr">
        <is>
          <t>εντολή πληρωμής</t>
        </is>
      </c>
      <c r="W140" s="2" t="inlineStr">
        <is>
          <t>3</t>
        </is>
      </c>
      <c r="X140" s="2" t="inlineStr">
        <is>
          <t/>
        </is>
      </c>
      <c r="Y140" t="inlineStr">
        <is>
          <t>Εντολή πληρωμής [ &lt;a href="/entry/result/1557285/all" id="ENTRY_TO_ENTRY_CONVERTER" target="_blank"&gt;IATE:1557285&lt;/a&gt; ] (εντολή μεταφοράς κεφαλαίων, εντολή μεταφοράς ρευστότητας ή οδηγία άμεσης χρέωσης) στο πλαίσιο του Διευρωπαϊκού Αυτοματοποιημένου Συστήματος Ταχείας Μεταφοράς Κεφαλαίων και Διακανονισμού σε Συνεχή Χρόνο (TARGET2).</t>
        </is>
      </c>
      <c r="Z140" s="2" t="inlineStr">
        <is>
          <t>payment order</t>
        </is>
      </c>
      <c r="AA140" s="2" t="inlineStr">
        <is>
          <t>3</t>
        </is>
      </c>
      <c r="AB140" s="2" t="inlineStr">
        <is>
          <t/>
        </is>
      </c>
      <c r="AC140" t="inlineStr">
        <is>
          <t>&lt;i&gt;payment order&lt;/i&gt; [ &lt;a href="/entry/result/1557285/all" id="ENTRY_TO_ENTRY_CONVERTER" target="_blank"&gt;IATE:1557285&lt;/a&gt; ] in the context of the Trans-European Automated Real-time Gross settlement Express Transfer system (TARGET2)</t>
        </is>
      </c>
      <c r="AD140" s="2" t="inlineStr">
        <is>
          <t>orden de pago</t>
        </is>
      </c>
      <c r="AE140" s="2" t="inlineStr">
        <is>
          <t>3</t>
        </is>
      </c>
      <c r="AF140" s="2" t="inlineStr">
        <is>
          <t/>
        </is>
      </c>
      <c r="AG140" t="inlineStr">
        <is>
          <t>Orden de transferencia, orden de traspaso de liquidez u orden de adeudo directo en el contexto del 
&lt;b&gt;sistema automatizado transeuropeo de transferencia urgente para la liquidación bruta en tiempo real (TARGET2)&lt;/b&gt;, integrado por los sistemas de liquidación bruta en tiempo real de los bancos centrales del Eurosistema.</t>
        </is>
      </c>
      <c r="AH140" s="2" t="inlineStr">
        <is>
          <t>maksejuhis</t>
        </is>
      </c>
      <c r="AI140" s="2" t="inlineStr">
        <is>
          <t>3</t>
        </is>
      </c>
      <c r="AJ140" s="2" t="inlineStr">
        <is>
          <t/>
        </is>
      </c>
      <c r="AK140" t="inlineStr">
        <is>
          <t>&lt;i&gt;maksekorraldus&lt;/i&gt; [ &lt;a href="/entry/result/1557285/all" id="ENTRY_TO_ENTRY_CONVERTER" target="_blank"&gt;IATE:1557285&lt;/a&gt; ] üleeuroopalise automatiseeritud reaalajalise brutoarvelduste kiirülekandesüsteemi (TARGET2) raames</t>
        </is>
      </c>
      <c r="AL140" s="2" t="inlineStr">
        <is>
          <t>maksumääräys</t>
        </is>
      </c>
      <c r="AM140" s="2" t="inlineStr">
        <is>
          <t>3</t>
        </is>
      </c>
      <c r="AN140" s="2" t="inlineStr">
        <is>
          <t/>
        </is>
      </c>
      <c r="AO140" t="inlineStr">
        <is>
          <t>"pankin toiselle pankille antama toimeksianto tietyn summan maksamiseksi maksunsaajan tilille tai haltuun"</t>
        </is>
      </c>
      <c r="AP140" s="2" t="inlineStr">
        <is>
          <t>ordre de paiement</t>
        </is>
      </c>
      <c r="AQ140" s="2" t="inlineStr">
        <is>
          <t>3</t>
        </is>
      </c>
      <c r="AR140" s="2" t="inlineStr">
        <is>
          <t/>
        </is>
      </c>
      <c r="AS140" t="inlineStr">
        <is>
          <t>&lt;i&gt;ordre de paiement&lt;/i&gt; [ &lt;a href="/entry/result/1557285/all" id="ENTRY_TO_ENTRY_CONVERTER" target="_blank"&gt;IATE:1557285&lt;/a&gt; ] dans le contexte du 
&lt;i&gt;système de transferts express automatisés transeuropéens à règlement brut en temps réel (TARGET2)&lt;/i&gt; [ &lt;a href="/entry/result/2232959/all" id="ENTRY_TO_ENTRY_CONVERTER" target="_blank"&gt;IATE:2232959&lt;/a&gt; ]</t>
        </is>
      </c>
      <c r="AT140" s="2" t="inlineStr">
        <is>
          <t>ordú íocaíochta</t>
        </is>
      </c>
      <c r="AU140" s="2" t="inlineStr">
        <is>
          <t>3</t>
        </is>
      </c>
      <c r="AV140" s="2" t="inlineStr">
        <is>
          <t/>
        </is>
      </c>
      <c r="AW140" t="inlineStr">
        <is>
          <t>aon treoir a thugann íocóir dá sholáthraí seirbhíse íocaíochta ina n-iarrtar idirbheart íocaíochta a dhéanamh</t>
        </is>
      </c>
      <c r="AX140" t="inlineStr">
        <is>
          <t/>
        </is>
      </c>
      <c r="AY140" t="inlineStr">
        <is>
          <t/>
        </is>
      </c>
      <c r="AZ140" t="inlineStr">
        <is>
          <t/>
        </is>
      </c>
      <c r="BA140" t="inlineStr">
        <is>
          <t/>
        </is>
      </c>
      <c r="BB140" s="2" t="inlineStr">
        <is>
          <t>fizetési megbízás</t>
        </is>
      </c>
      <c r="BC140" s="2" t="inlineStr">
        <is>
          <t>3</t>
        </is>
      </c>
      <c r="BD140" s="2" t="inlineStr">
        <is>
          <t/>
        </is>
      </c>
      <c r="BE140" t="inlineStr">
        <is>
          <t>a TARGET2 rendszerben az átutalási megbízás [ &lt;a href="https://iate.europa.eu/entry/result/1557285/all" target="_blank"&gt;1557285&lt;/a&gt; ], a likviditásátvezetési megbízás és a közvetlen terhelési megbízás összefoglaló neve</t>
        </is>
      </c>
      <c r="BF140" s="2" t="inlineStr">
        <is>
          <t>ordine di pagamento</t>
        </is>
      </c>
      <c r="BG140" s="2" t="inlineStr">
        <is>
          <t>3</t>
        </is>
      </c>
      <c r="BH140" s="2" t="inlineStr">
        <is>
          <t/>
        </is>
      </c>
      <c r="BI140" t="inlineStr">
        <is>
          <t>ordine di pagamento [ &lt;a href="/entry/result/1557285/all" id="ENTRY_TO_ENTRY_CONVERTER" target="_blank"&gt;IATE:1557285&lt;/a&gt; ] nel contesto del sistema di trasferimento espresso transeuropeo automatizzato di regolamento lordo in tempo reale (TARGET2)[ &lt;a href="/entry/result/2232959/all" id="ENTRY_TO_ENTRY_CONVERTER" target="_blank"&gt;IATE:2232959&lt;/a&gt; ]</t>
        </is>
      </c>
      <c r="BJ140" s="2" t="inlineStr">
        <is>
          <t>mokėjimo nurodymas</t>
        </is>
      </c>
      <c r="BK140" s="2" t="inlineStr">
        <is>
          <t>3</t>
        </is>
      </c>
      <c r="BL140" s="2" t="inlineStr">
        <is>
          <t/>
        </is>
      </c>
      <c r="BM140" t="inlineStr">
        <is>
          <t>mokėjimo nurodymas, kaip apibrėžta Europos Centrinio banko gairėse dėl Transeuropinės automatizuotos realaus laiko atskirųjų atsiskaitymų skubių pervedimų sistemos (TARGET2), &lt;a href="http://eur-lex.europa.eu/legal-content/LT/TXT/?uri=CELEX:32012O0027" target="_blank"&gt;CELEX:32012O0027/LT&lt;/a&gt;</t>
        </is>
      </c>
      <c r="BN140" s="2" t="inlineStr">
        <is>
          <t>maksājuma rīkojums</t>
        </is>
      </c>
      <c r="BO140" s="2" t="inlineStr">
        <is>
          <t>3</t>
        </is>
      </c>
      <c r="BP140" s="2" t="inlineStr">
        <is>
          <t/>
        </is>
      </c>
      <c r="BQ140" t="inlineStr">
        <is>
          <t>kredīta pārveduma rīkojums, likviditātes pārveduma rīkojums vai tiešā debeta rīkojums 
&lt;i&gt;TARGET 2&lt;/i&gt; sistēmā</t>
        </is>
      </c>
      <c r="BR140" s="2" t="inlineStr">
        <is>
          <t>ordni ta' ħlas</t>
        </is>
      </c>
      <c r="BS140" s="2" t="inlineStr">
        <is>
          <t>3</t>
        </is>
      </c>
      <c r="BT140" s="2" t="inlineStr">
        <is>
          <t/>
        </is>
      </c>
      <c r="BU140" t="inlineStr">
        <is>
          <t>ordni ta' pagament [&lt;a href="/entry/result/1557285/all" id="ENTRY_TO_ENTRY_CONVERTER" target="_blank"&gt;IATE:1557285&lt;/a&gt;] fil-kuntest tas-sistema Trans-European Automated Real-time Gross settlement Express Transfer</t>
        </is>
      </c>
      <c r="BV140" s="2" t="inlineStr">
        <is>
          <t>betalingsopdracht</t>
        </is>
      </c>
      <c r="BW140" s="2" t="inlineStr">
        <is>
          <t>3</t>
        </is>
      </c>
      <c r="BX140" s="2" t="inlineStr">
        <is>
          <t/>
        </is>
      </c>
      <c r="BY140" t="inlineStr">
        <is>
          <t>betalingsopdracht [&lt;a href="/entry/result/1557285/all" id="ENTRY_TO_ENTRY_CONVERTER" target="_blank"&gt;IATE:1557285&lt;/a&gt; ] in de context van TARGET2 [&lt;a href="/entry/result/2232959/all" id="ENTRY_TO_ENTRY_CONVERTER" target="_blank"&gt;IATE:2232959&lt;/a&gt; ]</t>
        </is>
      </c>
      <c r="BZ140" s="2" t="inlineStr">
        <is>
          <t>zlecenie płatnicze</t>
        </is>
      </c>
      <c r="CA140" s="2" t="inlineStr">
        <is>
          <t>3</t>
        </is>
      </c>
      <c r="CB140" s="2" t="inlineStr">
        <is>
          <t/>
        </is>
      </c>
      <c r="CC140" t="inlineStr">
        <is>
          <t>zlecenie płatnicze [ &lt;a href="/entry/result/1557285/all" id="ENTRY_TO_ENTRY_CONVERTER" target="_blank"&gt;IATE:1557285&lt;/a&gt; ] w kontekście transeuropejskiego zautomatyzowanego błyskawicznego systemu rozrachunku brutto w czasie rzeczywistym (TARGET2)</t>
        </is>
      </c>
      <c r="CD140" s="2" t="inlineStr">
        <is>
          <t>ordem de pagamento</t>
        </is>
      </c>
      <c r="CE140" s="2" t="inlineStr">
        <is>
          <t>3</t>
        </is>
      </c>
      <c r="CF140" s="2" t="inlineStr">
        <is>
          <t/>
        </is>
      </c>
      <c r="CG140" t="inlineStr">
        <is>
          <t>Ordem de pagamento [ &lt;a href="/entry/result/1557285/all" id="ENTRY_TO_ENTRY_CONVERTER" target="_blank"&gt;IATE:1557285&lt;/a&gt; ] no contexto do sistema de transferências automáticas transeuropeias de liquidação por bruto em tempo real (TARGET2).</t>
        </is>
      </c>
      <c r="CH140" s="2" t="inlineStr">
        <is>
          <t>ordin de plată</t>
        </is>
      </c>
      <c r="CI140" s="2" t="inlineStr">
        <is>
          <t>3</t>
        </is>
      </c>
      <c r="CJ140" s="2" t="inlineStr">
        <is>
          <t/>
        </is>
      </c>
      <c r="CK140" t="inlineStr">
        <is>
          <t>ordin de transfer credit, un ordin de transfer de lichiditate, o instrucțiune de debitare directă sau un ordin de transfer de lichiditate din PM 
&lt;sup&gt;1&lt;/sup&gt; în DCA</t>
        </is>
      </c>
      <c r="CL140" s="2" t="inlineStr">
        <is>
          <t>platobný príkaz</t>
        </is>
      </c>
      <c r="CM140" s="2" t="inlineStr">
        <is>
          <t>3</t>
        </is>
      </c>
      <c r="CN140" s="2" t="inlineStr">
        <is>
          <t/>
        </is>
      </c>
      <c r="CO140" t="inlineStr">
        <is>
          <t>prevodný príkaz na úhradu, príkaz na prevod likvidity alebo príkaz na inkaso</t>
        </is>
      </c>
      <c r="CP140" s="2" t="inlineStr">
        <is>
          <t>plačilni nalog</t>
        </is>
      </c>
      <c r="CQ140" s="2" t="inlineStr">
        <is>
          <t>3</t>
        </is>
      </c>
      <c r="CR140" s="2" t="inlineStr">
        <is>
          <t/>
        </is>
      </c>
      <c r="CS140" t="inlineStr">
        <is>
          <t>&lt;i&gt;plačilni nalog&lt;/i&gt; [ &lt;a href="/entry/result/1557285/all" id="ENTRY_TO_ENTRY_CONVERTER" target="_blank"&gt;IATE:1557285&lt;/a&gt; ] v smislu transevropskega sistema bruto poravnave v realnem času (TARGET2)</t>
        </is>
      </c>
      <c r="CT140" s="2" t="inlineStr">
        <is>
          <t>betalningsuppdrag</t>
        </is>
      </c>
      <c r="CU140" s="2" t="inlineStr">
        <is>
          <t>3</t>
        </is>
      </c>
      <c r="CV140" s="2" t="inlineStr">
        <is>
          <t/>
        </is>
      </c>
      <c r="CW140" t="inlineStr">
        <is>
          <t/>
        </is>
      </c>
    </row>
    <row r="141">
      <c r="A141" s="1" t="str">
        <f>HYPERLINK("https://iate.europa.eu/entry/result/910292/all", "910292")</f>
        <v>910292</v>
      </c>
      <c r="B141" t="inlineStr">
        <is>
          <t>FINANCE</t>
        </is>
      </c>
      <c r="C141" t="inlineStr">
        <is>
          <t>FINANCE|monetary economics;FINANCE|financial institutions and credit|financial institution</t>
        </is>
      </c>
      <c r="D141" t="inlineStr">
        <is>
          <t>yes</t>
        </is>
      </c>
      <c r="E141" t="inlineStr">
        <is>
          <t/>
        </is>
      </c>
      <c r="F141" s="2" t="inlineStr">
        <is>
          <t>институция за електронни пари</t>
        </is>
      </c>
      <c r="G141" s="2" t="inlineStr">
        <is>
          <t>3</t>
        </is>
      </c>
      <c r="H141" s="2" t="inlineStr">
        <is>
          <t/>
        </is>
      </c>
      <c r="I141" t="inlineStr">
        <is>
          <t>„юридическо лице, на което е предоставен лиценз съгласно дял II за издаване на електронни пари“</t>
        </is>
      </c>
      <c r="J141" s="2" t="inlineStr">
        <is>
          <t>instituce elektronických peněz</t>
        </is>
      </c>
      <c r="K141" s="2" t="inlineStr">
        <is>
          <t>3</t>
        </is>
      </c>
      <c r="L141" s="2" t="inlineStr">
        <is>
          <t/>
        </is>
      </c>
      <c r="M141" t="inlineStr">
        <is>
          <t>Právnická osoba, jíž bylo podle hlavy II [směrnice 2009/110/ES] uděleno povolení vydávat elektronické peníze.</t>
        </is>
      </c>
      <c r="N141" s="2" t="inlineStr">
        <is>
          <t>e-pengeinstitut</t>
        </is>
      </c>
      <c r="O141" s="2" t="inlineStr">
        <is>
          <t>4</t>
        </is>
      </c>
      <c r="P141" s="2" t="inlineStr">
        <is>
          <t/>
        </is>
      </c>
      <c r="Q141" t="inlineStr">
        <is>
          <t>""
&lt;b&gt;E-pengeinstitut&lt;/b&gt;": en juridisk person, der har opnået tilladelse til at udstede elektroniske penge..."</t>
        </is>
      </c>
      <c r="R141" s="2" t="inlineStr">
        <is>
          <t>E-Geld-Institut</t>
        </is>
      </c>
      <c r="S141" s="2" t="inlineStr">
        <is>
          <t>3</t>
        </is>
      </c>
      <c r="T141" s="2" t="inlineStr">
        <is>
          <t/>
        </is>
      </c>
      <c r="U141" t="inlineStr">
        <is>
          <t>eine juristische Person, die eine Zulassung für die Ausgabe von E-Geld &lt;a href="/entry/result/906451/all" id="ENTRY_TO_ENTRY_CONVERTER" target="_blank"&gt;IATE:906451&lt;/a&gt; erhalten hat</t>
        </is>
      </c>
      <c r="V141" s="2" t="inlineStr">
        <is>
          <t>ίδρυμα ηλεκτρονικού χρήματος</t>
        </is>
      </c>
      <c r="W141" s="2" t="inlineStr">
        <is>
          <t>3</t>
        </is>
      </c>
      <c r="X141" s="2" t="inlineStr">
        <is>
          <t/>
        </is>
      </c>
      <c r="Y141" t="inlineStr">
        <is>
          <t>"Άρθρο 2, Ορισμοί: Για τους σκοπούς της παρούσας οδηγίας:1. ως "ιδρύματα ηλεκτρονικού χρήματος" νοούνται τα νομικά πρόσωπα που έχουν άδεια, δυνάμει του τίτλου ΙΙ, να εκδίδουν ηλεκτρονικό χρήμα·"</t>
        </is>
      </c>
      <c r="Z141" s="2" t="inlineStr">
        <is>
          <t>electronic money institution|
ELMI|
e-money institution</t>
        </is>
      </c>
      <c r="AA141" s="2" t="inlineStr">
        <is>
          <t>3|
1|
3</t>
        </is>
      </c>
      <c r="AB141" s="2" t="inlineStr">
        <is>
          <t xml:space="preserve">|
|
</t>
        </is>
      </c>
      <c r="AC141" t="inlineStr">
        <is>
          <t>non-bank legal person authorised to issue electronic money</t>
        </is>
      </c>
      <c r="AD141" s="2" t="inlineStr">
        <is>
          <t>entidad de dinero electrónico|
EDE</t>
        </is>
      </c>
      <c r="AE141" s="2" t="inlineStr">
        <is>
          <t>3|
3</t>
        </is>
      </c>
      <c r="AF141" s="2" t="inlineStr">
        <is>
          <t xml:space="preserve">|
</t>
        </is>
      </c>
      <c r="AG141" t="inlineStr">
        <is>
          <t>Toda persona jurídica [ &lt;a href="/entry/result/773955/all" id="ENTRY_TO_ENTRY_CONVERTER" target="_blank"&gt;IATE:773955&lt;/a&gt; ] a la cual se haya otorgado autorización para emitir dinero electrónico [ &lt;a href="/entry/result/906451/all" id="ENTRY_TO_ENTRY_CONVERTER" target="_blank"&gt;IATE:906451&lt;/a&gt; ].</t>
        </is>
      </c>
      <c r="AH141" s="2" t="inlineStr">
        <is>
          <t>elektronrahaasutus|
e-raha asutus</t>
        </is>
      </c>
      <c r="AI141" s="2" t="inlineStr">
        <is>
          <t>3|
3</t>
        </is>
      </c>
      <c r="AJ141" s="2" t="inlineStr">
        <is>
          <t>|
preferred</t>
        </is>
      </c>
      <c r="AK141" t="inlineStr">
        <is>
          <t>juriidiline isik, kellele on antud tegevusluba e-raha väljastamiseks</t>
        </is>
      </c>
      <c r="AL141" s="2" t="inlineStr">
        <is>
          <t>sähköisen rahan liikkeeseenlaskijalaitos|
sähköisen rahan laitos</t>
        </is>
      </c>
      <c r="AM141" s="2" t="inlineStr">
        <is>
          <t>3|
1</t>
        </is>
      </c>
      <c r="AN141" s="2" t="inlineStr">
        <is>
          <t xml:space="preserve">|
</t>
        </is>
      </c>
      <c r="AO141" t="inlineStr">
        <is>
          <t>oikeushenkilö, jolle on myönnetty sähköisen rahan liikkeeseen laskemiseen oikeuttava toimilupa</t>
        </is>
      </c>
      <c r="AP141" s="2" t="inlineStr">
        <is>
          <t>établissement de monnaie électronique|
IME|
institution de monnaie électronique</t>
        </is>
      </c>
      <c r="AQ141" s="2" t="inlineStr">
        <is>
          <t>3|
1|
2</t>
        </is>
      </c>
      <c r="AR141" s="2" t="inlineStr">
        <is>
          <t xml:space="preserve">|
|
</t>
        </is>
      </c>
      <c r="AS141" t="inlineStr">
        <is>
          <t>personne morale qui a obtenu, conformément au titre II de la directive [concernant l'accès à l'activité des établissements de monnaie électronique et son exercice ainsi que la surveillance prudentielle de ces établissements], un agrément l'autorisant à émettre de la monnaie électronique</t>
        </is>
      </c>
      <c r="AT141" s="2" t="inlineStr">
        <is>
          <t>institúid ríomh-airgid</t>
        </is>
      </c>
      <c r="AU141" s="2" t="inlineStr">
        <is>
          <t>3</t>
        </is>
      </c>
      <c r="AV141" s="2" t="inlineStr">
        <is>
          <t/>
        </is>
      </c>
      <c r="AW141" t="inlineStr">
        <is>
          <t/>
        </is>
      </c>
      <c r="AX141" s="2" t="inlineStr">
        <is>
          <t>institucija za elektronički novac</t>
        </is>
      </c>
      <c r="AY141" s="2" t="inlineStr">
        <is>
          <t>3</t>
        </is>
      </c>
      <c r="AZ141" s="2" t="inlineStr">
        <is>
          <t/>
        </is>
      </c>
      <c r="BA141" t="inlineStr">
        <is>
          <t/>
        </is>
      </c>
      <c r="BB141" s="2" t="inlineStr">
        <is>
          <t>elektronikuspénz-intézmény|
elektronikuspénz-kibocsátó intézmény</t>
        </is>
      </c>
      <c r="BC141" s="2" t="inlineStr">
        <is>
          <t>4|
4</t>
        </is>
      </c>
      <c r="BD141" s="2" t="inlineStr">
        <is>
          <t>|
preferred</t>
        </is>
      </c>
      <c r="BE141" t="inlineStr">
        <is>
          <t>A 2009/110/EK irányelv II. címe alapján elektronikuspénz-kibocsátásra jogosult jogi személy.</t>
        </is>
      </c>
      <c r="BF141" s="2" t="inlineStr">
        <is>
          <t>istituto di moneta elettronica|
IMEL</t>
        </is>
      </c>
      <c r="BG141" s="2" t="inlineStr">
        <is>
          <t>3|
3</t>
        </is>
      </c>
      <c r="BH141" s="2" t="inlineStr">
        <is>
          <t xml:space="preserve">|
</t>
        </is>
      </c>
      <c r="BI141" t="inlineStr">
        <is>
          <t>persona giuridica autorizzata ad emettere moneta elettronica</t>
        </is>
      </c>
      <c r="BJ141" s="2" t="inlineStr">
        <is>
          <t>elektroninių pinigų įstaiga</t>
        </is>
      </c>
      <c r="BK141" s="2" t="inlineStr">
        <is>
          <t>3</t>
        </is>
      </c>
      <c r="BL141" s="2" t="inlineStr">
        <is>
          <t/>
        </is>
      </c>
      <c r="BM141" t="inlineStr">
        <is>
          <t>juridinis asmuo, kuriam išduotas leidimas leisti elektroninius pinigus</t>
        </is>
      </c>
      <c r="BN141" s="2" t="inlineStr">
        <is>
          <t>elektroniskās naudas iestāde|
e-naudas iestāde</t>
        </is>
      </c>
      <c r="BO141" s="2" t="inlineStr">
        <is>
          <t>3|
3</t>
        </is>
      </c>
      <c r="BP141" s="2" t="inlineStr">
        <is>
          <t xml:space="preserve">|
</t>
        </is>
      </c>
      <c r="BQ141" t="inlineStr">
        <is>
          <t>juridiska persona, kurai ir piešķirta atļauja emitēt elektronisko naudu</t>
        </is>
      </c>
      <c r="BR141" s="2" t="inlineStr">
        <is>
          <t>istituzzjoni tal-flus elettroniċi</t>
        </is>
      </c>
      <c r="BS141" s="2" t="inlineStr">
        <is>
          <t>3</t>
        </is>
      </c>
      <c r="BT141" s="2" t="inlineStr">
        <is>
          <t/>
        </is>
      </c>
      <c r="BU141" t="inlineStr">
        <is>
          <t>persuna ġuridika mhux bankarja awtorizzata li toħroġ flus elettroniċi</t>
        </is>
      </c>
      <c r="BV141" s="2" t="inlineStr">
        <is>
          <t>instelling voor elektronisch geld|
elektronischgeldinstelling|
EGI</t>
        </is>
      </c>
      <c r="BW141" s="2" t="inlineStr">
        <is>
          <t>3|
3|
3</t>
        </is>
      </c>
      <c r="BX141" s="2" t="inlineStr">
        <is>
          <t xml:space="preserve">|
|
</t>
        </is>
      </c>
      <c r="BY141" t="inlineStr">
        <is>
          <t>"rechtspersoon die (...) een vergunning heeft gekregen om elektronisch geld uit te geven"</t>
        </is>
      </c>
      <c r="BZ141" s="2" t="inlineStr">
        <is>
          <t>instytucja pieniądza elektronicznego</t>
        </is>
      </c>
      <c r="CA141" s="2" t="inlineStr">
        <is>
          <t>3</t>
        </is>
      </c>
      <c r="CB141" s="2" t="inlineStr">
        <is>
          <t/>
        </is>
      </c>
      <c r="CC141" t="inlineStr">
        <is>
          <t>osoba prawna, której udzielono zezwolenia na emisję pieniądza elektronicznego na podstawie tytułu II odnośnej dyrektywy</t>
        </is>
      </c>
      <c r="CD141" s="2" t="inlineStr">
        <is>
          <t>IME|
instituição de moeda eletrónica</t>
        </is>
      </c>
      <c r="CE141" s="2" t="inlineStr">
        <is>
          <t>2|
3</t>
        </is>
      </c>
      <c r="CF141" s="2" t="inlineStr">
        <is>
          <t xml:space="preserve">|
</t>
        </is>
      </c>
      <c r="CG141" t="inlineStr">
        <is>
          <t>Tipo de organização autorizada a emitir moeda eletrónica, a alternativa digital ao dinheiro, que permite aos utilizadores armazenar fundos num dispositivo (cartão ou telefone) ou através da Internet e efetuar operações de pagamento.</t>
        </is>
      </c>
      <c r="CH141" s="2" t="inlineStr">
        <is>
          <t>instituție emitentă de monedă electronică</t>
        </is>
      </c>
      <c r="CI141" s="2" t="inlineStr">
        <is>
          <t>3</t>
        </is>
      </c>
      <c r="CJ141" s="2" t="inlineStr">
        <is>
          <t/>
        </is>
      </c>
      <c r="CK141" t="inlineStr">
        <is>
          <t>o persoană juridică care a fost autorizată (…) să emită monedă electronică</t>
        </is>
      </c>
      <c r="CL141" s="2" t="inlineStr">
        <is>
          <t>inštitúcia elektronických peňazí</t>
        </is>
      </c>
      <c r="CM141" s="2" t="inlineStr">
        <is>
          <t>3</t>
        </is>
      </c>
      <c r="CN141" s="2" t="inlineStr">
        <is>
          <t/>
        </is>
      </c>
      <c r="CO141" t="inlineStr">
        <is>
          <t>právnická osoba, ktorej bola udelená licencia na vydávanie elektronických peňazí</t>
        </is>
      </c>
      <c r="CP141" s="2" t="inlineStr">
        <is>
          <t>institucija za izdajo elektronskega denarja</t>
        </is>
      </c>
      <c r="CQ141" s="2" t="inlineStr">
        <is>
          <t>3</t>
        </is>
      </c>
      <c r="CR141" s="2" t="inlineStr">
        <is>
          <t/>
        </is>
      </c>
      <c r="CS141" t="inlineStr">
        <is>
          <t>pravna oseba, ki je pridobila dovoljenje za izdajanje elektronskega denarja</t>
        </is>
      </c>
      <c r="CT141" s="2" t="inlineStr">
        <is>
          <t>institut för elektroniska pengar</t>
        </is>
      </c>
      <c r="CU141" s="2" t="inlineStr">
        <is>
          <t>3</t>
        </is>
      </c>
      <c r="CV141" s="2" t="inlineStr">
        <is>
          <t/>
        </is>
      </c>
      <c r="CW141" t="inlineStr">
        <is>
          <t/>
        </is>
      </c>
    </row>
    <row r="142">
      <c r="A142" s="1" t="str">
        <f>HYPERLINK("https://iate.europa.eu/entry/result/856347/all", "856347")</f>
        <v>856347</v>
      </c>
      <c r="B142" t="inlineStr">
        <is>
          <t>FINANCE</t>
        </is>
      </c>
      <c r="C142" t="inlineStr">
        <is>
          <t>FINANCE|financial institutions and credit</t>
        </is>
      </c>
      <c r="D142" t="inlineStr">
        <is>
          <t>yes</t>
        </is>
      </c>
      <c r="E142" t="inlineStr">
        <is>
          <t/>
        </is>
      </c>
      <c r="F142" s="2" t="inlineStr">
        <is>
          <t>капиталово изискване|
изисквания за собствения капитал</t>
        </is>
      </c>
      <c r="G142" s="2" t="inlineStr">
        <is>
          <t>3|
3</t>
        </is>
      </c>
      <c r="H142" s="2" t="inlineStr">
        <is>
          <t xml:space="preserve">|
</t>
        </is>
      </c>
      <c r="I142" t="inlineStr">
        <is>
          <t>стандартизирано изискване за кредитните институции и инвестиционните посредници, което определя минималните финансови ресурси, които те трябва да държат за покриване на рисковете, на които са изложени, с цел да се гарантира финансовата устойчивост на тези институции и да се осигури защита на вложителите и клиентите, както и стабилността на финансовата система</t>
        </is>
      </c>
      <c r="J142" s="2" t="inlineStr">
        <is>
          <t>kapitálový požadavek</t>
        </is>
      </c>
      <c r="K142" s="2" t="inlineStr">
        <is>
          <t>3</t>
        </is>
      </c>
      <c r="L142" s="2" t="inlineStr">
        <is>
          <t/>
        </is>
      </c>
      <c r="M142" t="inlineStr">
        <is>
          <t>Standardizovaný požadavek, který určuje minimální výši vlastních finančních zdrojů, jež musí držet úvěrové instituce a investiční podniky za účelem krytí rizik, jimž jsou vystaveny. Cílem je zajistit finanční zdraví těchto subjektů a chránit tak vkladatele a klienty a stabilitu finančního systému.</t>
        </is>
      </c>
      <c r="N142" s="2" t="inlineStr">
        <is>
          <t>kapitalkrav|
kapitalgrundlagskrav</t>
        </is>
      </c>
      <c r="O142" s="2" t="inlineStr">
        <is>
          <t>3|
3</t>
        </is>
      </c>
      <c r="P142" s="2" t="inlineStr">
        <is>
          <t xml:space="preserve">|
</t>
        </is>
      </c>
      <c r="Q142" t="inlineStr">
        <is>
          <t>standardiserede mindstekrav til kreditinstitutters midler, både egenkapital og likviditet, som skal øge deres evne til at absorbere tab og dermed bidrage til at gøre banksystemet mere robust</t>
        </is>
      </c>
      <c r="R142" s="2" t="inlineStr">
        <is>
          <t>Eigenmittelanforderung|
Eigenmittelunterlegung|
Eigenkapitalanforderung</t>
        </is>
      </c>
      <c r="S142" s="2" t="inlineStr">
        <is>
          <t>3|
3|
2</t>
        </is>
      </c>
      <c r="T142" s="2" t="inlineStr">
        <is>
          <t xml:space="preserve">preferred|
|
</t>
        </is>
      </c>
      <c r="U142" t="inlineStr">
        <is>
          <t>Standardanforderung in Bezug auf den Betrag an Eigenmitteln, der bei einem Kreditinstitut oder einer Wertpapierfirma in Abhängigkeit von ihrer jeweiligen Risikoexposition mindestens vorhanden sein muss, um diese Risiken abdecken zu können</t>
        </is>
      </c>
      <c r="V142" s="2" t="inlineStr">
        <is>
          <t>κεφαλαιακή απαίτηση|
απαίτηση ιδίων κεφαλαίων|
κεφαλαιακή επιβάρυνση|
απαίτηση κεφαλαιακής επάρκειας</t>
        </is>
      </c>
      <c r="W142" s="2" t="inlineStr">
        <is>
          <t>4|
3|
3|
3</t>
        </is>
      </c>
      <c r="X142" s="2" t="inlineStr">
        <is>
          <t xml:space="preserve">|
|
|
</t>
        </is>
      </c>
      <c r="Y142" t="inlineStr">
        <is>
          <t/>
        </is>
      </c>
      <c r="Z142" s="2" t="inlineStr">
        <is>
          <t>capital requirement|
own funds requirement|
capital charge|
capital adequacy requirement|
regulatory capital requirement|
minimum capital requirement|
own-funds requirement|
minimum own funds requirement|
minimum own-funds requirement|
minimum level of own funds</t>
        </is>
      </c>
      <c r="AA142" s="2" t="inlineStr">
        <is>
          <t>3|
3|
3|
3|
1|
1|
1|
1|
1|
1</t>
        </is>
      </c>
      <c r="AB142" s="2" t="inlineStr">
        <is>
          <t xml:space="preserve">|
|
|
|
|
|
|
|
|
</t>
        </is>
      </c>
      <c r="AC142" t="inlineStr">
        <is>
          <t>standardised requirement in place for credit institutions and investment firms which determines the minimum amount of own financial resources they must hold in order to cover the risks to which they are exposed, the aim being to ensure the financial soundness of these institutions and thereby protect depositors and clients and the stability of the financial system</t>
        </is>
      </c>
      <c r="AD142" s="2" t="inlineStr">
        <is>
          <t>requisito de capital|
requisito de fondos propios|
requerimiento de capital|
requerimiento de fondos propios|
requisito de adecuación del capital</t>
        </is>
      </c>
      <c r="AE142" s="2" t="inlineStr">
        <is>
          <t>4|
4|
3|
3|
3</t>
        </is>
      </c>
      <c r="AF142" s="2" t="inlineStr">
        <is>
          <t xml:space="preserve">|
|
|
|
</t>
        </is>
      </c>
      <c r="AG142" t="inlineStr">
        <is>
          <t>Obligación legal impuesta a las entidades de crédito y las empresas de servicios de inversión de dotarse de unos recursos propios de un volumen y una calidad adecuados, ajustados técnicamente a sus verdaderas necesidades y riesgos, de modo que puedan hacer frente a las crisis sin peligro para la economía real ni para los depositantes.</t>
        </is>
      </c>
      <c r="AH142" s="2" t="inlineStr">
        <is>
          <t>kapitalinõue|
omavahendite nõue|
kapitali adekvaatsuse nõue</t>
        </is>
      </c>
      <c r="AI142" s="2" t="inlineStr">
        <is>
          <t>3|
3|
3</t>
        </is>
      </c>
      <c r="AJ142" s="2" t="inlineStr">
        <is>
          <t xml:space="preserve">|
|
</t>
        </is>
      </c>
      <c r="AK142" t="inlineStr">
        <is>
          <t>krediidiasutustele ja investeerimisühingutele kehtestatud standarditud nõue, mis määrab kindlaks minimaalsed rahalised vahendid, mis neil peavad olema oma riskide katmiseks, eesmärgiga tagada nende rahanduslik usaldusväärsus ning seeläbi kaitsta hoiustajaid ja kliente ning finantssüsteemi stabiilsust</t>
        </is>
      </c>
      <c r="AL142" s="2" t="inlineStr">
        <is>
          <t>pääomavaatimus|
omien varojen vaatimus|
vakavaraisuusvaatimus|
pääomavaade</t>
        </is>
      </c>
      <c r="AM142" s="2" t="inlineStr">
        <is>
          <t>3|
3|
3|
3</t>
        </is>
      </c>
      <c r="AN142" s="2" t="inlineStr">
        <is>
          <t xml:space="preserve">|
|
|
</t>
        </is>
      </c>
      <c r="AO142" t="inlineStr">
        <is>
          <t>Omien varojen vähimmäismäärä.</t>
        </is>
      </c>
      <c r="AP142" s="2" t="inlineStr">
        <is>
          <t>exigence de fonds propres|
exigences minimales de fonds propres|
exigences en matière d'adéquation des fonds propres|
exigence de capital</t>
        </is>
      </c>
      <c r="AQ142" s="2" t="inlineStr">
        <is>
          <t>3|
3|
3|
2</t>
        </is>
      </c>
      <c r="AR142" s="2" t="inlineStr">
        <is>
          <t xml:space="preserve">preferred|
|
|
</t>
        </is>
      </c>
      <c r="AS142" t="inlineStr">
        <is>
          <t>exigences portant sur le montant minimal de ressources propres que les établissements de crédit et les entreprises d'investissement doivent détenir afin de couvrir les risques auxquels ils sont exposés</t>
        </is>
      </c>
      <c r="AT142" s="2" t="inlineStr">
        <is>
          <t>ceanglas caipitil|
ceanglas cistí dílse</t>
        </is>
      </c>
      <c r="AU142" s="2" t="inlineStr">
        <is>
          <t>3|
3</t>
        </is>
      </c>
      <c r="AV142" s="2" t="inlineStr">
        <is>
          <t xml:space="preserve">|
</t>
        </is>
      </c>
      <c r="AW142" t="inlineStr">
        <is>
          <t/>
        </is>
      </c>
      <c r="AX142" s="2" t="inlineStr">
        <is>
          <t>kapitalni zahtjev</t>
        </is>
      </c>
      <c r="AY142" s="2" t="inlineStr">
        <is>
          <t>3</t>
        </is>
      </c>
      <c r="AZ142" s="2" t="inlineStr">
        <is>
          <t/>
        </is>
      </c>
      <c r="BA142" t="inlineStr">
        <is>
          <t>minimalna vlastita sredstva kojima moraju raspolagati kreditne institucije i investicijski fondovi da bi mogli pokriti svoju izloženost rizicima</t>
        </is>
      </c>
      <c r="BB142" s="2" t="inlineStr">
        <is>
          <t>tőkekövetelmény|
szavatolótőke-követelmény|
tőkemegfelelési követelmény</t>
        </is>
      </c>
      <c r="BC142" s="2" t="inlineStr">
        <is>
          <t>3|
3|
3</t>
        </is>
      </c>
      <c r="BD142" s="2" t="inlineStr">
        <is>
          <t xml:space="preserve">|
|
</t>
        </is>
      </c>
      <c r="BE142" t="inlineStr">
        <is>
          <t>az a &lt;a href="https://iate.europa.eu/entry/result/1070687/hu" target="_blank"&gt;szavatolótőke&lt;/a&gt;-szint, amely elegendő ahhoz, hogy a hitelintézet viselni tudja az esetleges veszteségeket úgy, hogy közben eleget tesz fizetési kötelezettségeinek, vagyis a veszteségeket a szavatoló tőkét nyújtók (elsősorban a tulajdonosok) szenvedjék el</t>
        </is>
      </c>
      <c r="BF142" s="2" t="inlineStr">
        <is>
          <t>requisito patrimoniale|
requisito di fondi propri|
fabbisogno di capitale|
copertura patrimoniale|
requisito di adeguatezza patrimoniale</t>
        </is>
      </c>
      <c r="BG142" s="2" t="inlineStr">
        <is>
          <t>3|
3|
3|
3|
3</t>
        </is>
      </c>
      <c r="BH142" s="2" t="inlineStr">
        <is>
          <t xml:space="preserve">|
|
|
|
</t>
        </is>
      </c>
      <c r="BI142" t="inlineStr">
        <is>
          <t>copertura patrimoniale che gli enti creditizi sono tenuti a mantenere per far fronte ai rischi cui sono esposti</t>
        </is>
      </c>
      <c r="BJ142" s="2" t="inlineStr">
        <is>
          <t>kapitalo reikalavimai|
kapitalo pakankamumo reikalavimas|
nuosavų lėšų reikalavimas</t>
        </is>
      </c>
      <c r="BK142" s="2" t="inlineStr">
        <is>
          <t>3|
3|
3</t>
        </is>
      </c>
      <c r="BL142" s="2" t="inlineStr">
        <is>
          <t xml:space="preserve">preferred|
|
</t>
        </is>
      </c>
      <c r="BM142" t="inlineStr">
        <is>
          <t/>
        </is>
      </c>
      <c r="BN142" s="2" t="inlineStr">
        <is>
          <t>kapitāla prasība</t>
        </is>
      </c>
      <c r="BO142" s="2" t="inlineStr">
        <is>
          <t>3</t>
        </is>
      </c>
      <c r="BP142" s="2" t="inlineStr">
        <is>
          <t/>
        </is>
      </c>
      <c r="BQ142" t="inlineStr">
        <is>
          <t>standartizēta prasība atiecībā uz kredītiestādem un ieguldījumu brokeru sabiedrībām, ar ko tiek noteikts pašu kapitāla minimālais apjoms, kuram jābūt kredītiestādes vai ieguldījumu brokeru sabiedrības rīcībā un kura mērķis ir nodrošināt minēto iestāžu finanšu stabilitāti un tādēdi aizsargāt noguldītājus un klientus, kā arī finanšu sistēmas stabilitāti</t>
        </is>
      </c>
      <c r="BR142" s="2" t="inlineStr">
        <is>
          <t>rekwiżit kapitali|
rekwiżit ta' kapital|
rekwiżit ta' fondi proprji|
allokazzjoni ta' kapital|
rekwiżit ta' adegwatezza kapitali</t>
        </is>
      </c>
      <c r="BS142" s="2" t="inlineStr">
        <is>
          <t>3|
3|
3|
2|
3</t>
        </is>
      </c>
      <c r="BT142" s="2" t="inlineStr">
        <is>
          <t xml:space="preserve">|
|
|
|
</t>
        </is>
      </c>
      <c r="BU142" t="inlineStr">
        <is>
          <t>ammont minimu ta' riżorsi finanzjarji proprji li l-istituzzjonijiet ta' kreditu u d-ditti tal-invesiment irid ikollhom sabiex ikopru r-riskji li jkunu soġġetti għalihom, bl-għan ikun l-iżgurar tas-solidità finanzjarja ta' dawn l-istituzzjonijiet (b'mod partikolari biex jiġi żgurat li jkunu jistgħu jilqgħu għal perijodi diffiċli) u b'hekk jiġu protetti d-depożitanti u l-klijenti u l-istabbiltà tas-sistema finanzjarja</t>
        </is>
      </c>
      <c r="BV142" s="2" t="inlineStr">
        <is>
          <t>kapitaalvereiste</t>
        </is>
      </c>
      <c r="BW142" s="2" t="inlineStr">
        <is>
          <t>3</t>
        </is>
      </c>
      <c r="BX142" s="2" t="inlineStr">
        <is>
          <t/>
        </is>
      </c>
      <c r="BY142" t="inlineStr">
        <is>
          <t>het minimumbedrag aan eigen middelen waarover kredietinstellingen en beleggingsondernemingen moeten beschikken om de risico's waaraan zij zijn blootgesteld te kunnen dekken</t>
        </is>
      </c>
      <c r="BZ142" s="2" t="inlineStr">
        <is>
          <t>wymóg kapitałowy|
wymóg w zakresie funduszy własnych|
narzut kapitałowy</t>
        </is>
      </c>
      <c r="CA142" s="2" t="inlineStr">
        <is>
          <t>3|
3|
3</t>
        </is>
      </c>
      <c r="CB142" s="2" t="inlineStr">
        <is>
          <t xml:space="preserve">|
|
</t>
        </is>
      </c>
      <c r="CC142" t="inlineStr">
        <is>
          <t>konieczność posiadania przez bank funduszy w wysokości adekwatnej do ponoszonego ryzyka</t>
        </is>
      </c>
      <c r="CD142" s="2" t="inlineStr">
        <is>
          <t>requisito de fundos próprios|
cobertura de capital</t>
        </is>
      </c>
      <c r="CE142" s="2" t="inlineStr">
        <is>
          <t>3|
3</t>
        </is>
      </c>
      <c r="CF142" s="2" t="inlineStr">
        <is>
          <t xml:space="preserve">|
</t>
        </is>
      </c>
      <c r="CG142" t="inlineStr">
        <is>
          <t>Exigência regulamentada que determina o montante mínimo de recursos financeiros próprios que as instituições de crédito e as empresas de investimento devem possuir para cobrir os riscos a que estão expostas. Visa assegurar a solidez financeira destas instituições, em especial em períodos de dificuldade, protegendo os seus depositantes e clientes e salvaguardando a estabilidade do sistema financeiro.</t>
        </is>
      </c>
      <c r="CH142" s="2" t="inlineStr">
        <is>
          <t>cerință de capital|
cerință de fonduri proprii|
cerință privind rata de adecvare a capitalului</t>
        </is>
      </c>
      <c r="CI142" s="2" t="inlineStr">
        <is>
          <t>3|
3|
3</t>
        </is>
      </c>
      <c r="CJ142" s="2" t="inlineStr">
        <is>
          <t xml:space="preserve">|
|
</t>
        </is>
      </c>
      <c r="CK142" t="inlineStr">
        <is>
          <t>cerință standardizată instituită pentru instituțiile
de credit și firmele de investiții care determină cuantumul minim al resurselor
financiare proprii pe care entitățile sus-menționate trebuie să le dețină,
astfel încât să își poată acoperi riscurile la care sunt expuse, scopul fiind
asigurarea solidității financiare a acestor instituții și, prin urmare,
protejarea deponenților și a clienților și stabilitatea sistemului financiar</t>
        </is>
      </c>
      <c r="CL142" s="2" t="inlineStr">
        <is>
          <t>kapitálová požiadavka|
požiadavka na vlastné zdroje|
povinná kapitálová primeranosť</t>
        </is>
      </c>
      <c r="CM142" s="2" t="inlineStr">
        <is>
          <t>3|
3|
3</t>
        </is>
      </c>
      <c r="CN142" s="2" t="inlineStr">
        <is>
          <t xml:space="preserve">|
|
</t>
        </is>
      </c>
      <c r="CO142" t="inlineStr">
        <is>
          <t>štandardizovaná požiadavka zavedená pre úverové inštitúcie a investičné spoločnosti, ktorou sa určuje minimálna výška ich vlastných finančných zdrojov na pokrytie rizík, ktorým sú vystavené, s cieľom zabezpečiť ich finančné zdravie, a tým chrániť vkladateľov a klientov, ako aj stabilitu finančného systému</t>
        </is>
      </c>
      <c r="CP142" s="2" t="inlineStr">
        <is>
          <t>kapitalska zahteva</t>
        </is>
      </c>
      <c r="CQ142" s="2" t="inlineStr">
        <is>
          <t>3</t>
        </is>
      </c>
      <c r="CR142" s="2" t="inlineStr">
        <is>
          <t/>
        </is>
      </c>
      <c r="CS142" t="inlineStr">
        <is>
          <t>standardizirana zahteva za finančne institucije in investicijske rimo glede lastnih sredstev, namenjena uresničevanju naslednjih ciljev: ohranitvi solventnosti bank izboljšanju zmožnost bančnega sektorja, da prenese ekonomske šoke, izboljšanju obvladovanja tveganja
in zagotovljanju normalnega dajanja posojil v času gospodarske recesije</t>
        </is>
      </c>
      <c r="CT142" s="2" t="inlineStr">
        <is>
          <t>kapitalkrav|
kapitalbaskrav</t>
        </is>
      </c>
      <c r="CU142" s="2" t="inlineStr">
        <is>
          <t>3|
3</t>
        </is>
      </c>
      <c r="CV142" s="2" t="inlineStr">
        <is>
          <t xml:space="preserve">|
</t>
        </is>
      </c>
      <c r="CW142" t="inlineStr">
        <is>
          <t/>
        </is>
      </c>
    </row>
    <row r="143">
      <c r="A143" s="1" t="str">
        <f>HYPERLINK("https://iate.europa.eu/entry/result/892197/all", "892197")</f>
        <v>892197</v>
      </c>
      <c r="B143" t="inlineStr">
        <is>
          <t>FINANCE</t>
        </is>
      </c>
      <c r="C143" t="inlineStr">
        <is>
          <t>FINANCE|financial institutions and credit;FINANCE|free movement of capital</t>
        </is>
      </c>
      <c r="D143" t="inlineStr">
        <is>
          <t>yes</t>
        </is>
      </c>
      <c r="E143" t="inlineStr">
        <is>
          <t/>
        </is>
      </c>
      <c r="F143" s="2" t="inlineStr">
        <is>
          <t>доставка срещу плащане|
ДСП</t>
        </is>
      </c>
      <c r="G143" s="2" t="inlineStr">
        <is>
          <t>3|
3</t>
        </is>
      </c>
      <c r="H143" s="2" t="inlineStr">
        <is>
          <t xml:space="preserve">|
</t>
        </is>
      </c>
      <c r="I143" t="inlineStr">
        <is>
          <t>механизъм за сетълмент на ценни книжа, свързващ прехвърлянето на ценни книжа с прехвърлянето на парични средства по начин, който гарантира, че доставката на ценни книжа се извършва единствено и само когато се извърши съответното прехвърляне на парични средства</t>
        </is>
      </c>
      <c r="J143" s="2" t="inlineStr">
        <is>
          <t>dodání proti zaplacení</t>
        </is>
      </c>
      <c r="K143" s="2" t="inlineStr">
        <is>
          <t>3</t>
        </is>
      </c>
      <c r="L143" s="2" t="inlineStr">
        <is>
          <t/>
        </is>
      </c>
      <c r="M143" t="inlineStr">
        <is>
          <t>mechanismus vypořádání obchodů s cennými papíry, který spojuje převod cenných papírů s převodem peněžních prostředků tak, že k dodání cenných papírů dojde pouze v případě, že dojde k odpovídajícímu převodu peněžních prostředků, a naopak</t>
        </is>
      </c>
      <c r="N143" s="2" t="inlineStr">
        <is>
          <t>levering mod betaling|
DvP|
princippet om levering mod betaling</t>
        </is>
      </c>
      <c r="O143" s="2" t="inlineStr">
        <is>
          <t>3|
3|
3</t>
        </is>
      </c>
      <c r="P143" s="2" t="inlineStr">
        <is>
          <t xml:space="preserve">|
|
</t>
        </is>
      </c>
      <c r="Q143" t="inlineStr">
        <is>
          <t>en værdipapirafviklingsmekanisme, hvorved værdipapirer udveksles med kontanter på en sådan måde, at værdipapirerne overføres, hvis og kun hvis den tilsvarende overførsel af kontanter finder sted, og omvendt</t>
        </is>
      </c>
      <c r="R143" s="2" t="inlineStr">
        <is>
          <t>Lieferung gegen Zahlung|
L/Z|
Lieferung-gegen-Zahlung-System|
L/Z-System</t>
        </is>
      </c>
      <c r="S143" s="2" t="inlineStr">
        <is>
          <t>3|
3|
3|
3</t>
        </is>
      </c>
      <c r="T143" s="2" t="inlineStr">
        <is>
          <t xml:space="preserve">|
|
|
</t>
        </is>
      </c>
      <c r="U143" t="inlineStr">
        <is>
          <t>Verfahren in einem Wertaustauschsystem, das sicherstellt, dass die endgültige Übertragung, d. h. die Lieferung der Vermögenswerte nur bei Zustandekommen der entsprechenden endgültigen Übertragung der anderen Vermögenswerte, d. h. der Zahlung, erfolgt</t>
        </is>
      </c>
      <c r="V143" s="2" t="inlineStr">
        <is>
          <t>παράδοση έναντι ταυτόχρονης πληρωμής</t>
        </is>
      </c>
      <c r="W143" s="2" t="inlineStr">
        <is>
          <t>2</t>
        </is>
      </c>
      <c r="X143" s="2" t="inlineStr">
        <is>
          <t/>
        </is>
      </c>
      <c r="Y143" t="inlineStr">
        <is>
          <t>μηχανισμός που συνδέει τη μεταβίβαση τίτλων και τη μεταφορά κεφαλαίων κατά τρόπο ώστε να διασφαλίζεται ότι η παράδοση των τίτλων λαμβάνει χώρα μόνον όταν πραγματοποιείται η καταβολή των κεφαλαίων</t>
        </is>
      </c>
      <c r="Z143" s="2" t="inlineStr">
        <is>
          <t>delivery versus payment|
DVP|
delivery-versus-payment mechanism|
delivery versus payment mechanism|
DVP mechanism|
delivery-versus-payment system|
delivery versus payment system|
DVP system</t>
        </is>
      </c>
      <c r="AA143" s="2" t="inlineStr">
        <is>
          <t>3|
3|
3|
1|
3|
3|
1|
3</t>
        </is>
      </c>
      <c r="AB143" s="2" t="inlineStr">
        <is>
          <t xml:space="preserve">|
|
|
|
|
|
|
</t>
        </is>
      </c>
      <c r="AC143" t="inlineStr">
        <is>
          <t>securities settlement mechanism that links a securities transfer and a funds transfer in such a way as to ensure that delivery occurs if and only if the corresponding payment occurs</t>
        </is>
      </c>
      <c r="AD143" s="2" t="inlineStr">
        <is>
          <t>entrega contra pago|
sistema de entrega contra pago|
ECP</t>
        </is>
      </c>
      <c r="AE143" s="2" t="inlineStr">
        <is>
          <t>3|
3|
3</t>
        </is>
      </c>
      <c r="AF143" s="2" t="inlineStr">
        <is>
          <t xml:space="preserve">|
|
</t>
        </is>
      </c>
      <c r="AG143" t="inlineStr">
        <is>
          <t>Mecanismo de liquidación de valores que vincula una
transferencia de valores y una transferencia de fondos
de tal manera que se asegure que la entrega de valores se produzca únicamente si también se efectúa el pago
correspondiente.</t>
        </is>
      </c>
      <c r="AH143" s="2" t="inlineStr">
        <is>
          <t>väärtpaberiülekanne makse vastu</t>
        </is>
      </c>
      <c r="AI143" s="2" t="inlineStr">
        <is>
          <t>3</t>
        </is>
      </c>
      <c r="AJ143" s="2" t="inlineStr">
        <is>
          <t>preferred</t>
        </is>
      </c>
      <c r="AK143" t="inlineStr">
        <is>
          <t>väärtpaberite arveldamise kord, mis seob omavahel väärtpaberiülekande ja rahaülekande nii, et väärtpaber antakse üle vaid juhul, kui tehakse vastav rahaülekanne ja vastupidi</t>
        </is>
      </c>
      <c r="AL143" s="2" t="inlineStr">
        <is>
          <t>toimitus maksua vastaan|
luovutus maksua vastaan|
DVP</t>
        </is>
      </c>
      <c r="AM143" s="2" t="inlineStr">
        <is>
          <t>3|
3|
3</t>
        </is>
      </c>
      <c r="AN143" s="2" t="inlineStr">
        <is>
          <t xml:space="preserve">|
preferred|
</t>
        </is>
      </c>
      <c r="AO143" t="inlineStr">
        <is>
          <t>1. "vaihto arvoa vastaan -suoritusjärjestelmän menettely, jolla varmistetaan, että yksi omaisuuserät (arvopaperit tai muut rahoitusinstrumentit) siirretään lopullisesti, jos ja vain jos yksi tai useampi toinen omaisuuserä siirretään lopullisesti"&lt;p&gt;2. arvopapereiden toimitusmekanismi, jossa arvopapereiden siirto yhdistyy varojen siirtoon siten, että arvopaperit luovutetaan ainoastaan, jos vastaavat varat siirretään ja päinvastoin&lt;/p&gt;</t>
        </is>
      </c>
      <c r="AP143" s="2" t="inlineStr">
        <is>
          <t>livraison contre paiement|
règlement-livraison|
LCP|
DVP|
mécanisme de livraison contre paiement|
mécanisme de règlement-livraison|
système de livraison contre paiement|
système de règlement-livraison</t>
        </is>
      </c>
      <c r="AQ143" s="2" t="inlineStr">
        <is>
          <t>3|
3|
3|
3|
3|
3|
3|
3</t>
        </is>
      </c>
      <c r="AR143" s="2" t="inlineStr">
        <is>
          <t xml:space="preserve">|
|
|
|
|
|
|
</t>
        </is>
      </c>
      <c r="AS143" t="inlineStr">
        <is>
          <t>mécanisme de règlement de titres qui lie un transfert de titres à un transfert d’espèces, permettant de s'assurer que la livraison d’un actif ne s’effectue que si le
paiement est réalisé et vice-versa</t>
        </is>
      </c>
      <c r="AT143" s="2" t="inlineStr">
        <is>
          <t>seachadadh in áit íocaíochta|
soláthar in áit íocaíochta</t>
        </is>
      </c>
      <c r="AU143" s="2" t="inlineStr">
        <is>
          <t>3|
3</t>
        </is>
      </c>
      <c r="AV143" s="2" t="inlineStr">
        <is>
          <t xml:space="preserve">|
</t>
        </is>
      </c>
      <c r="AW143" t="inlineStr">
        <is>
          <t/>
        </is>
      </c>
      <c r="AX143" t="inlineStr">
        <is>
          <t/>
        </is>
      </c>
      <c r="AY143" t="inlineStr">
        <is>
          <t/>
        </is>
      </c>
      <c r="AZ143" t="inlineStr">
        <is>
          <t/>
        </is>
      </c>
      <c r="BA143" t="inlineStr">
        <is>
          <t/>
        </is>
      </c>
      <c r="BB143" s="2" t="inlineStr">
        <is>
          <t>szállítás fizetés ellenében</t>
        </is>
      </c>
      <c r="BC143" s="2" t="inlineStr">
        <is>
          <t>3</t>
        </is>
      </c>
      <c r="BD143" s="2" t="inlineStr">
        <is>
          <t/>
        </is>
      </c>
      <c r="BE143" t="inlineStr">
        <is>
          <t>értékpapír-transzfert és pénzeszköz-átutalást olyan módon összekapcsoló értékpapír-kiegyenlítési mechanizmus, amelynek keretében az értékpapírok szállítása akkor és csak akkor történik meg, ha a pénzeszközök átutalására sor kerül, és fordítva</t>
        </is>
      </c>
      <c r="BF143" s="2" t="inlineStr">
        <is>
          <t>consegna contro pagamento|
DVP</t>
        </is>
      </c>
      <c r="BG143" s="2" t="inlineStr">
        <is>
          <t>3|
3</t>
        </is>
      </c>
      <c r="BH143" s="2" t="inlineStr">
        <is>
          <t xml:space="preserve">|
</t>
        </is>
      </c>
      <c r="BI143" t="inlineStr">
        <is>
          <t>modalità di regolamento delle operazioni su strumenti finanziari che assicura la contestualità tra la consegna dei titoli e il pagamento del relativo controvalore</t>
        </is>
      </c>
      <c r="BJ143" s="2" t="inlineStr">
        <is>
          <t>vienalaikio vertybinių popierių ir lėšų pateikimo sistema</t>
        </is>
      </c>
      <c r="BK143" s="2" t="inlineStr">
        <is>
          <t>3</t>
        </is>
      </c>
      <c r="BL143" s="2" t="inlineStr">
        <is>
          <t/>
        </is>
      </c>
      <c r="BM143" t="inlineStr">
        <is>
          <t>vertės mainų atsiskaitymo sistemos mechanizmas, kuriuo užtikrinama, kad galutinis pervedimas įvyksta, t. y. turtas galutinai pervedamas, tik jeigu galutinai pervedamas kitas turtas, t. y. mokėjimas</t>
        </is>
      </c>
      <c r="BN143" s="2" t="inlineStr">
        <is>
          <t>piegāde pret samaksu</t>
        </is>
      </c>
      <c r="BO143" s="2" t="inlineStr">
        <is>
          <t>2</t>
        </is>
      </c>
      <c r="BP143" s="2" t="inlineStr">
        <is>
          <t/>
        </is>
      </c>
      <c r="BQ143" t="inlineStr">
        <is>
          <t>vērtspapīru norēķinu mehānisms, kas sasaista vērtspapīru pārvedumu ar naudas pārvedumu tā, ka vērtspapīru piegāde notiek tad un tikai tad, ja notiek atbilstīgais naudas pārvedums, un otrādi</t>
        </is>
      </c>
      <c r="BR143" s="2" t="inlineStr">
        <is>
          <t>kunsenja kontra ħlas|
DVP|
mekkaniżmu ta’ kunsenja kontra ħlas</t>
        </is>
      </c>
      <c r="BS143" s="2" t="inlineStr">
        <is>
          <t>3|
3|
3</t>
        </is>
      </c>
      <c r="BT143" s="2" t="inlineStr">
        <is>
          <t xml:space="preserve">|
|
</t>
        </is>
      </c>
      <c r="BU143" t="inlineStr">
        <is>
          <t>mekkaniżmu ta’ saldu tat-titoli li jorbot trasferiment ta’ titoli ma’ trasferiment ta’ flus kontanti b’mod li l-kunsenja ta’ titoli sseħħ jekk u biss jekk iseħħ it-trasferiment ta’ flus kontanti korrispondenti u viċeversa</t>
        </is>
      </c>
      <c r="BV143" s="2" t="inlineStr">
        <is>
          <t>levering tegen betaling</t>
        </is>
      </c>
      <c r="BW143" s="2" t="inlineStr">
        <is>
          <t>3</t>
        </is>
      </c>
      <c r="BX143" s="2" t="inlineStr">
        <is>
          <t/>
        </is>
      </c>
      <c r="BY143" t="inlineStr">
        <is>
          <t>een effectenafwikkelingsmechanisme dat een overboeking van effecten verbindt met een overboeking van geld op een zodanige wijze dat de levering van effecten uitsluitend optreedt indien de overeenkomstige overboeking van geld optreedt en vice versa</t>
        </is>
      </c>
      <c r="BZ143" s="2" t="inlineStr">
        <is>
          <t>dostawa za płatność|
DPV</t>
        </is>
      </c>
      <c r="CA143" s="2" t="inlineStr">
        <is>
          <t>3|
3</t>
        </is>
      </c>
      <c r="CB143" s="2" t="inlineStr">
        <is>
          <t xml:space="preserve">|
</t>
        </is>
      </c>
      <c r="CC143" t="inlineStr">
        <is>
          <t>mechanizm rozrachunku papierów wartościowych, w przypadku którego transfer papierów wartościowych jest powiązany z transferem środków pieniężnych w taki sposób, że dostawa papierów wartościowych następuje tylko i wyłącznie pod warunkiem dokonania odpowiedniego transferu środków pieniężnych i na odwrót</t>
        </is>
      </c>
      <c r="CD143" s="2" t="inlineStr">
        <is>
          <t>entrega contra pagamento</t>
        </is>
      </c>
      <c r="CE143" s="2" t="inlineStr">
        <is>
          <t>3</t>
        </is>
      </c>
      <c r="CF143" s="2" t="inlineStr">
        <is>
          <t/>
        </is>
      </c>
      <c r="CG143" t="inlineStr">
        <is>
          <t/>
        </is>
      </c>
      <c r="CH143" s="2" t="inlineStr">
        <is>
          <t>livrare contra plată|
LCP</t>
        </is>
      </c>
      <c r="CI143" s="2" t="inlineStr">
        <is>
          <t>3|
3</t>
        </is>
      </c>
      <c r="CJ143" s="2" t="inlineStr">
        <is>
          <t xml:space="preserve">|
</t>
        </is>
      </c>
      <c r="CK143" t="inlineStr">
        <is>
          <t>un mecanism de decontare a titlurilor de valoare care leagă un transfer de titluri de valoare de un transfer de fonduri bănești, în așa fel încât livrarea titlurilor de valoare are loc dacă și numai dacă se realizează și transferul de fonduri bănești aferent și viceversa</t>
        </is>
      </c>
      <c r="CL143" s="2" t="inlineStr">
        <is>
          <t>dodanie proti platbe|
dodanie proti zaplateniu</t>
        </is>
      </c>
      <c r="CM143" s="2" t="inlineStr">
        <is>
          <t>3|
3</t>
        </is>
      </c>
      <c r="CN143" s="2" t="inlineStr">
        <is>
          <t>|
preferred</t>
        </is>
      </c>
      <c r="CO143" t="inlineStr">
        <is>
          <t>mechanizmus vyrovnania transakcií s cennými papiermi, ktorý spája prevod cenných papierov s prevodom peňažných prostriedkov tak, že dodanie cenných papierov sa uskutoční len v prípade, že sa vykoná zodpovedajúci prevod peňažných prostriedkov a naopak</t>
        </is>
      </c>
      <c r="CP143" s="2" t="inlineStr">
        <is>
          <t>dostava proti plačilu|
izročitev proti plačilu|
DVP</t>
        </is>
      </c>
      <c r="CQ143" s="2" t="inlineStr">
        <is>
          <t>3|
3|
3</t>
        </is>
      </c>
      <c r="CR143" s="2" t="inlineStr">
        <is>
          <t xml:space="preserve">|
|
</t>
        </is>
      </c>
      <c r="CS143" t="inlineStr">
        <is>
          <t>mehanizem za poravnavo vrednostnih papirjev, ki prenos vrednostnih papirjev povezuje s prenosom sredstev tako, da se dostava vrednostnih papirjev izvede, če in le če se izvede ustrezen prenos sredstev in obratno</t>
        </is>
      </c>
      <c r="CT143" s="2" t="inlineStr">
        <is>
          <t>leverans mot betalning|
DVP</t>
        </is>
      </c>
      <c r="CU143" s="2" t="inlineStr">
        <is>
          <t>3|
2</t>
        </is>
      </c>
      <c r="CV143" s="2" t="inlineStr">
        <is>
          <t xml:space="preserve">|
</t>
        </is>
      </c>
      <c r="CW143" t="inlineStr">
        <is>
          <t>"En mekanism inom avvecklingssystem som säkerställer att slutgiltig överföring av tillångar (värdepapper eller andra finansiella instrument) sker om, och endast om, slutgiltig överföring av det andra värdepapperet (eller andra tillgångar) sker"</t>
        </is>
      </c>
    </row>
    <row r="144">
      <c r="A144" s="1" t="str">
        <f>HYPERLINK("https://iate.europa.eu/entry/result/1876040/all", "1876040")</f>
        <v>1876040</v>
      </c>
      <c r="B144" t="inlineStr">
        <is>
          <t>BUSINESS AND COMPETITION</t>
        </is>
      </c>
      <c r="C144" t="inlineStr">
        <is>
          <t>BUSINESS AND COMPETITION|management|management</t>
        </is>
      </c>
      <c r="D144" t="inlineStr">
        <is>
          <t>yes</t>
        </is>
      </c>
      <c r="E144" t="inlineStr">
        <is>
          <t/>
        </is>
      </c>
      <c r="F144" t="inlineStr">
        <is>
          <t/>
        </is>
      </c>
      <c r="G144" t="inlineStr">
        <is>
          <t/>
        </is>
      </c>
      <c r="H144" t="inlineStr">
        <is>
          <t/>
        </is>
      </c>
      <c r="I144" t="inlineStr">
        <is>
          <t/>
        </is>
      </c>
      <c r="J144" s="2" t="inlineStr">
        <is>
          <t>konkrétní, měřitelný, dosažitelný, realistický a časově vymezený|
konkrétní, měřitelný, dosažitelný, realistický a časově omezený|
konkrétní, měřitelný, dosažitelný, realistický a časově ohraničený|
konkrétní, měřitelný, dosažitelný, relevantní a časově vymezený|
konkrétní, měřitelný, dosažitelný, relevantní a časově omezený|
konkrétní, měřitelný, dosažitelný, relevantní a časově ohraničený|
SMART</t>
        </is>
      </c>
      <c r="K144" s="2" t="inlineStr">
        <is>
          <t>3|
3|
3|
3|
3|
3|
3</t>
        </is>
      </c>
      <c r="L144" s="2" t="inlineStr">
        <is>
          <t xml:space="preserve">|
|
|
|
|
|
</t>
        </is>
      </c>
      <c r="M144" t="inlineStr">
        <is>
          <t/>
        </is>
      </c>
      <c r="N144" s="2" t="inlineStr">
        <is>
          <t>specifik, målbar, opnåelig, relevant, tidsbestemt|
specifik, målelig, acceptabel, realistisk, tidsbunden|
specifik, målbar, accepteret, realistisk, tidsbaseret</t>
        </is>
      </c>
      <c r="O144" s="2" t="inlineStr">
        <is>
          <t>4|
4|
4</t>
        </is>
      </c>
      <c r="P144" s="2" t="inlineStr">
        <is>
          <t xml:space="preserve">|
|
</t>
        </is>
      </c>
      <c r="Q144" t="inlineStr">
        <is>
          <t>Kriterier til brug for målstyring.</t>
        </is>
      </c>
      <c r="R144" s="2" t="inlineStr">
        <is>
          <t>spezifisch, messbar, ausführbar, realistisch und terminiert</t>
        </is>
      </c>
      <c r="S144" s="2" t="inlineStr">
        <is>
          <t>2</t>
        </is>
      </c>
      <c r="T144" s="2" t="inlineStr">
        <is>
          <t/>
        </is>
      </c>
      <c r="U144" t="inlineStr">
        <is>
          <t>Prinzip, nach dem Ziele genau festgelegt, an konkreten Kriterien überprüfbar, angemessen, erreichbar und mit einer Frist versehen sein müssen, um zum Erfolg zu führen</t>
        </is>
      </c>
      <c r="V144" s="2" t="inlineStr">
        <is>
          <t>συγκεκριμένος, μετρήσιμος, εφικτός, ρεαλιστικός και χρονικά προσδιορισμένος|
ειδικός, μετρήσιμος, εφικτός, συναφής και χρονικά προσδιορισμένος|
SMART</t>
        </is>
      </c>
      <c r="W144" s="2" t="inlineStr">
        <is>
          <t>3|
3|
3</t>
        </is>
      </c>
      <c r="X144" s="2" t="inlineStr">
        <is>
          <t xml:space="preserve">|
|
</t>
        </is>
      </c>
      <c r="Y144" t="inlineStr">
        <is>
          <t/>
        </is>
      </c>
      <c r="Z144" s="2" t="inlineStr">
        <is>
          <t>SMART|
specific, measurable, achievable, relevant and time-related|
specific, measurable, achievable, relevant and time related|
specific, measurable, achievable, realistic and time related|
specific, measurable, achievable, realistic and time-bound|
specific, measurable, acceptable, realistic and time-frame|
specific, measureable, achievable, relevant and timely|
specific, measurable, achievable, relevant and time-bound</t>
        </is>
      </c>
      <c r="AA144" s="2" t="inlineStr">
        <is>
          <t>3|
3|
1|
3|
3|
3|
3|
3</t>
        </is>
      </c>
      <c r="AB144" s="2" t="inlineStr">
        <is>
          <t xml:space="preserve">|
|
|
|
|
deprecated|
|
</t>
        </is>
      </c>
      <c r="AC144" t="inlineStr">
        <is>
          <t/>
        </is>
      </c>
      <c r="AD144" s="2" t="inlineStr">
        <is>
          <t>específico, medible, alcanzable, realista y acotado en el tiempo|
SMART</t>
        </is>
      </c>
      <c r="AE144" s="2" t="inlineStr">
        <is>
          <t>3|
3</t>
        </is>
      </c>
      <c r="AF144" s="2" t="inlineStr">
        <is>
          <t xml:space="preserve">|
</t>
        </is>
      </c>
      <c r="AG144" t="inlineStr">
        <is>
          <t>Este conjunto de adjetivos suele emplearse para calificar a los objetivos que se fijan para llevar a cabo una actuación determinada y poder evaluar su cumplimiento y sus resultados.</t>
        </is>
      </c>
      <c r="AH144" s="2" t="inlineStr">
        <is>
          <t>konkreetne, mõõdetav, saavutatav, realistlik ja tähtajaline|
konkreetne, mõõdetav, saavutatav, asjakohane ja ajastatud|
konkreetne, mõõdetav, saavutatav, asjakohane ja tähtajaline|
konkreetne, mõõdetav, saavutatav, asjakohane ja ajaliselt piiritletud|
SMART</t>
        </is>
      </c>
      <c r="AI144" s="2" t="inlineStr">
        <is>
          <t>3|
3|
3|
3|
3</t>
        </is>
      </c>
      <c r="AJ144" s="2" t="inlineStr">
        <is>
          <t xml:space="preserve">|
|
|
|
</t>
        </is>
      </c>
      <c r="AK144" t="inlineStr">
        <is>
          <t/>
        </is>
      </c>
      <c r="AL144" s="2" t="inlineStr">
        <is>
          <t>täsmällinen, mitattava, saavutettava, realistinen ja aikasidonnainen|
SMART</t>
        </is>
      </c>
      <c r="AM144" s="2" t="inlineStr">
        <is>
          <t>2|
3</t>
        </is>
      </c>
      <c r="AN144" s="2" t="inlineStr">
        <is>
          <t xml:space="preserve">|
</t>
        </is>
      </c>
      <c r="AO144" t="inlineStr">
        <is>
          <t/>
        </is>
      </c>
      <c r="AP144" s="2" t="inlineStr">
        <is>
          <t>spécifié, mesurable, acceptable, réaliste, situé dans le temps|
SMART</t>
        </is>
      </c>
      <c r="AQ144" s="2" t="inlineStr">
        <is>
          <t>3|
3</t>
        </is>
      </c>
      <c r="AR144" s="2" t="inlineStr">
        <is>
          <t xml:space="preserve">|
</t>
        </is>
      </c>
      <c r="AS144" t="inlineStr">
        <is>
          <t/>
        </is>
      </c>
      <c r="AT144" s="2" t="inlineStr">
        <is>
          <t>sonrach, intomhaiste, indéanta, réalaíoch agus faoi cheangal ama</t>
        </is>
      </c>
      <c r="AU144" s="2" t="inlineStr">
        <is>
          <t>3</t>
        </is>
      </c>
      <c r="AV144" s="2" t="inlineStr">
        <is>
          <t/>
        </is>
      </c>
      <c r="AW144" t="inlineStr">
        <is>
          <t/>
        </is>
      </c>
      <c r="AX144" t="inlineStr">
        <is>
          <t/>
        </is>
      </c>
      <c r="AY144" t="inlineStr">
        <is>
          <t/>
        </is>
      </c>
      <c r="AZ144" t="inlineStr">
        <is>
          <t/>
        </is>
      </c>
      <c r="BA144" t="inlineStr">
        <is>
          <t/>
        </is>
      </c>
      <c r="BB144" s="2" t="inlineStr">
        <is>
          <t>konkrét, mérhető, teljesíthető, reális és határidőhöz kötött|
konkrét, mérhető, teljesíthető, releváns és határidőhöz kötött</t>
        </is>
      </c>
      <c r="BC144" s="2" t="inlineStr">
        <is>
          <t>4|
4</t>
        </is>
      </c>
      <c r="BD144" s="2" t="inlineStr">
        <is>
          <t xml:space="preserve">|
</t>
        </is>
      </c>
      <c r="BE144" t="inlineStr">
        <is>
          <t/>
        </is>
      </c>
      <c r="BF144" s="2" t="inlineStr">
        <is>
          <t>specifici, misurabili, attuabili, realistici e temporalmente definiti|
SMART</t>
        </is>
      </c>
      <c r="BG144" s="2" t="inlineStr">
        <is>
          <t>3|
4</t>
        </is>
      </c>
      <c r="BH144" s="2" t="inlineStr">
        <is>
          <t xml:space="preserve">|
</t>
        </is>
      </c>
      <c r="BI144" t="inlineStr">
        <is>
          <t>acronimo che sintetizza un metodo (teorizzato dall'economista austriaco P.F.Drucker) atto a determinare obiettivi validi, ad es. per un progetto: definisce le caratteristiche che deve avere un buon obiettivo per essere considerato tale</t>
        </is>
      </c>
      <c r="BJ144" s="2" t="inlineStr">
        <is>
          <t>SMART|
konkretus, išmatuojamas, pasiekiamas, aktualus, per nustatytą laiką įvykdytinas</t>
        </is>
      </c>
      <c r="BK144" s="2" t="inlineStr">
        <is>
          <t>3|
3</t>
        </is>
      </c>
      <c r="BL144" s="2" t="inlineStr">
        <is>
          <t xml:space="preserve">|
</t>
        </is>
      </c>
      <c r="BM144" t="inlineStr">
        <is>
          <t/>
        </is>
      </c>
      <c r="BN144" s="2" t="inlineStr">
        <is>
          <t>konkrēts, izmērāms, sasniedzams, reālistisks un ar noteiktu termiņu|
konkrēts, izmērāms, sasniedzams, atbilstošs un savlaicīgs</t>
        </is>
      </c>
      <c r="BO144" s="2" t="inlineStr">
        <is>
          <t>2|
2</t>
        </is>
      </c>
      <c r="BP144" s="2" t="inlineStr">
        <is>
          <t xml:space="preserve">|
</t>
        </is>
      </c>
      <c r="BQ144" t="inlineStr">
        <is>
          <t/>
        </is>
      </c>
      <c r="BR144" s="2" t="inlineStr">
        <is>
          <t>speċifiku, li jista' jitkejjel u jinkiseb, realistiku u marbut mal-ħin|
SMART</t>
        </is>
      </c>
      <c r="BS144" s="2" t="inlineStr">
        <is>
          <t>3|
3</t>
        </is>
      </c>
      <c r="BT144" s="2" t="inlineStr">
        <is>
          <t xml:space="preserve">|
</t>
        </is>
      </c>
      <c r="BU144" t="inlineStr">
        <is>
          <t/>
        </is>
      </c>
      <c r="BV144" s="2" t="inlineStr">
        <is>
          <t>specifiek, meetbaar, acceptabel, realistisch en tijdgebonden|
Smart</t>
        </is>
      </c>
      <c r="BW144" s="2" t="inlineStr">
        <is>
          <t>3|
3</t>
        </is>
      </c>
      <c r="BX144" s="2" t="inlineStr">
        <is>
          <t xml:space="preserve">|
</t>
        </is>
      </c>
      <c r="BY144" t="inlineStr">
        <is>
          <t>principe uit het management- of pedagogenjargon voor het eenvoudig en eenduidig opstellen en controleren van doelstellingen. Doelstellingen zijn formuleringen van doelen.</t>
        </is>
      </c>
      <c r="BZ144" s="2" t="inlineStr">
        <is>
          <t>SMART|
skonkretyzowane, mierzalne, osiągalne, realne, terminowe</t>
        </is>
      </c>
      <c r="CA144" s="2" t="inlineStr">
        <is>
          <t>3|
2</t>
        </is>
      </c>
      <c r="CB144" s="2" t="inlineStr">
        <is>
          <t xml:space="preserve">|
</t>
        </is>
      </c>
      <c r="CC144" t="inlineStr">
        <is>
          <t>sposób zarządzania poprzez wyznaczanie celów spełniających kilka podstawowych warunków</t>
        </is>
      </c>
      <c r="CD144" s="2" t="inlineStr">
        <is>
          <t>específico, mensurável, atingível, realista e definido no tempo|
SMART</t>
        </is>
      </c>
      <c r="CE144" s="2" t="inlineStr">
        <is>
          <t>3|
3</t>
        </is>
      </c>
      <c r="CF144" s="2" t="inlineStr">
        <is>
          <t xml:space="preserve">|
</t>
        </is>
      </c>
      <c r="CG144" t="inlineStr">
        <is>
          <t>Conjunto de adjetivos muito utilizado em domínios como a gestão de projetos ou o desenvolvimento pessoal para definir os critérios a aplicar para obter um bom resultado. Fala-se, p. ex. em metas, objetivos ou resultados "SMART".&lt;br&gt;Existem diversas variantes desta série de adjetivos, com significados ligeiramente diferentes.</t>
        </is>
      </c>
      <c r="CH144" s="2" t="inlineStr">
        <is>
          <t>specific, măsurabil, abordabil, relevant și încadrat în timp|
SMART</t>
        </is>
      </c>
      <c r="CI144" s="2" t="inlineStr">
        <is>
          <t>3|
3</t>
        </is>
      </c>
      <c r="CJ144" s="2" t="inlineStr">
        <is>
          <t xml:space="preserve">|
</t>
        </is>
      </c>
      <c r="CK144" t="inlineStr">
        <is>
          <t/>
        </is>
      </c>
      <c r="CL144" s="2" t="inlineStr">
        <is>
          <t>konkrétne, merateľné, dosiahnuteľné, realistické a časovo ohraničené|
SMART</t>
        </is>
      </c>
      <c r="CM144" s="2" t="inlineStr">
        <is>
          <t>3|
2</t>
        </is>
      </c>
      <c r="CN144" s="2" t="inlineStr">
        <is>
          <t xml:space="preserve">|
</t>
        </is>
      </c>
      <c r="CO144" t="inlineStr">
        <is>
          <t/>
        </is>
      </c>
      <c r="CP144" s="2" t="inlineStr">
        <is>
          <t>SMART|
specifičen, merljiv, dosegljiv, realističen in časovno določen</t>
        </is>
      </c>
      <c r="CQ144" s="2" t="inlineStr">
        <is>
          <t>3|
2</t>
        </is>
      </c>
      <c r="CR144" s="2" t="inlineStr">
        <is>
          <t xml:space="preserve">|
</t>
        </is>
      </c>
      <c r="CS144" t="inlineStr">
        <is>
          <t/>
        </is>
      </c>
      <c r="CT144" s="2" t="inlineStr">
        <is>
          <t>specifik, mätbar, uppnåelig, relevant och tidsbegränsad|
specifik, mätbar, uppnåelig, relevant och tidsbaserad|
SMART-kriterier</t>
        </is>
      </c>
      <c r="CU144" s="2" t="inlineStr">
        <is>
          <t>3|
3|
3</t>
        </is>
      </c>
      <c r="CV144" s="2" t="inlineStr">
        <is>
          <t xml:space="preserve">|
|
</t>
        </is>
      </c>
      <c r="CW144" t="inlineStr">
        <is>
          <t/>
        </is>
      </c>
    </row>
    <row r="145">
      <c r="A145" s="1" t="str">
        <f>HYPERLINK("https://iate.europa.eu/entry/result/933904/all", "933904")</f>
        <v>933904</v>
      </c>
      <c r="B145" t="inlineStr">
        <is>
          <t>ECONOMICS;FINANCE</t>
        </is>
      </c>
      <c r="C145" t="inlineStr">
        <is>
          <t>ECONOMICS;FINANCE|financial institutions and credit</t>
        </is>
      </c>
      <c r="D145" t="inlineStr">
        <is>
          <t>no</t>
        </is>
      </c>
      <c r="E145" t="inlineStr">
        <is>
          <t/>
        </is>
      </c>
      <c r="F145" t="inlineStr">
        <is>
          <t/>
        </is>
      </c>
      <c r="G145" t="inlineStr">
        <is>
          <t/>
        </is>
      </c>
      <c r="H145" t="inlineStr">
        <is>
          <t/>
        </is>
      </c>
      <c r="I145" t="inlineStr">
        <is>
          <t/>
        </is>
      </c>
      <c r="J145" s="2" t="inlineStr">
        <is>
          <t>smluvní započtení</t>
        </is>
      </c>
      <c r="K145" s="2" t="inlineStr">
        <is>
          <t>3</t>
        </is>
      </c>
      <c r="L145" s="2" t="inlineStr">
        <is>
          <t/>
        </is>
      </c>
      <c r="M145" t="inlineStr">
        <is>
          <t/>
        </is>
      </c>
      <c r="N145" s="2" t="inlineStr">
        <is>
          <t>contractual netting</t>
        </is>
      </c>
      <c r="O145" s="2" t="inlineStr">
        <is>
          <t>4</t>
        </is>
      </c>
      <c r="P145" s="2" t="inlineStr">
        <is>
          <t/>
        </is>
      </c>
      <c r="Q145" t="inlineStr">
        <is>
          <t>Netting er en form for aftalemæssig modregning mellem et kreditinstitut og en modpart (f.eks. et andet kreditinstitut). Modregningen mellem parternes transaktioner kan enten føre til en kontrakt om nyordning, som ophæver de tidligere kontrakter, eller en anden netting-aftale (også kaldet "close-out-netting"), hvor debitor betaler det skyldige beløb.</t>
        </is>
      </c>
      <c r="R145" s="2" t="inlineStr">
        <is>
          <t>vertragliches Netting</t>
        </is>
      </c>
      <c r="S145" s="2" t="inlineStr">
        <is>
          <t>2</t>
        </is>
      </c>
      <c r="T145" s="2" t="inlineStr">
        <is>
          <t/>
        </is>
      </c>
      <c r="U145" t="inlineStr">
        <is>
          <t>Schuldumwandlungsverträge und Aufrechnungsvereinbarungen</t>
        </is>
      </c>
      <c r="V145" s="2" t="inlineStr">
        <is>
          <t>συμβατικός συμψηφισμός (συμβάσεις ανανέωσης οφειλής και άλλες συμφωνίες)</t>
        </is>
      </c>
      <c r="W145" s="2" t="inlineStr">
        <is>
          <t>3</t>
        </is>
      </c>
      <c r="X145" s="2" t="inlineStr">
        <is>
          <t/>
        </is>
      </c>
      <c r="Y145" t="inlineStr">
        <is>
          <t/>
        </is>
      </c>
      <c r="Z145" s="2" t="inlineStr">
        <is>
          <t>contractual netting</t>
        </is>
      </c>
      <c r="AA145" s="2" t="inlineStr">
        <is>
          <t>3</t>
        </is>
      </c>
      <c r="AB145" s="2" t="inlineStr">
        <is>
          <t/>
        </is>
      </c>
      <c r="AC145" t="inlineStr">
        <is>
          <t/>
        </is>
      </c>
      <c r="AD145" s="2" t="inlineStr">
        <is>
          <t>compensación contractual (contratos de novación y acuerdos de compensación)</t>
        </is>
      </c>
      <c r="AE145" s="2" t="inlineStr">
        <is>
          <t>2</t>
        </is>
      </c>
      <c r="AF145" s="2" t="inlineStr">
        <is>
          <t/>
        </is>
      </c>
      <c r="AG145" t="inlineStr">
        <is>
          <t/>
        </is>
      </c>
      <c r="AH145" s="2" t="inlineStr">
        <is>
          <t>lepinguline tasaarvestus</t>
        </is>
      </c>
      <c r="AI145" s="2" t="inlineStr">
        <is>
          <t>3</t>
        </is>
      </c>
      <c r="AJ145" s="2" t="inlineStr">
        <is>
          <t/>
        </is>
      </c>
      <c r="AK145" t="inlineStr">
        <is>
          <t/>
        </is>
      </c>
      <c r="AL145" s="2" t="inlineStr">
        <is>
          <t>sopimusnettoutus</t>
        </is>
      </c>
      <c r="AM145" s="2" t="inlineStr">
        <is>
          <t>2</t>
        </is>
      </c>
      <c r="AN145" s="2" t="inlineStr">
        <is>
          <t/>
        </is>
      </c>
      <c r="AO145" t="inlineStr">
        <is>
          <t/>
        </is>
      </c>
      <c r="AP145" s="2" t="inlineStr">
        <is>
          <t>contrats de novation et conventions de compensation ("contractual netting"</t>
        </is>
      </c>
      <c r="AQ145" s="2" t="inlineStr">
        <is>
          <t>2</t>
        </is>
      </c>
      <c r="AR145" s="2" t="inlineStr">
        <is>
          <t/>
        </is>
      </c>
      <c r="AS145" t="inlineStr">
        <is>
          <t>"Convention de compensation ou compensation conventionnelle."</t>
        </is>
      </c>
      <c r="AT145" s="2" t="inlineStr">
        <is>
          <t>glanluacháil chonarthach</t>
        </is>
      </c>
      <c r="AU145" s="2" t="inlineStr">
        <is>
          <t>3</t>
        </is>
      </c>
      <c r="AV145" s="2" t="inlineStr">
        <is>
          <t/>
        </is>
      </c>
      <c r="AW145" t="inlineStr">
        <is>
          <t/>
        </is>
      </c>
      <c r="AX145" t="inlineStr">
        <is>
          <t/>
        </is>
      </c>
      <c r="AY145" t="inlineStr">
        <is>
          <t/>
        </is>
      </c>
      <c r="AZ145" t="inlineStr">
        <is>
          <t/>
        </is>
      </c>
      <c r="BA145" t="inlineStr">
        <is>
          <t/>
        </is>
      </c>
      <c r="BB145" t="inlineStr">
        <is>
          <t/>
        </is>
      </c>
      <c r="BC145" t="inlineStr">
        <is>
          <t/>
        </is>
      </c>
      <c r="BD145" t="inlineStr">
        <is>
          <t/>
        </is>
      </c>
      <c r="BE145" t="inlineStr">
        <is>
          <t/>
        </is>
      </c>
      <c r="BF145" t="inlineStr">
        <is>
          <t/>
        </is>
      </c>
      <c r="BG145" t="inlineStr">
        <is>
          <t/>
        </is>
      </c>
      <c r="BH145" t="inlineStr">
        <is>
          <t/>
        </is>
      </c>
      <c r="BI145" t="inlineStr">
        <is>
          <t/>
        </is>
      </c>
      <c r="BJ145" t="inlineStr">
        <is>
          <t/>
        </is>
      </c>
      <c r="BK145" t="inlineStr">
        <is>
          <t/>
        </is>
      </c>
      <c r="BL145" t="inlineStr">
        <is>
          <t/>
        </is>
      </c>
      <c r="BM145" t="inlineStr">
        <is>
          <t/>
        </is>
      </c>
      <c r="BN145" t="inlineStr">
        <is>
          <t/>
        </is>
      </c>
      <c r="BO145" t="inlineStr">
        <is>
          <t/>
        </is>
      </c>
      <c r="BP145" t="inlineStr">
        <is>
          <t/>
        </is>
      </c>
      <c r="BQ145" t="inlineStr">
        <is>
          <t/>
        </is>
      </c>
      <c r="BR145" s="2" t="inlineStr">
        <is>
          <t>netting kuntrattwali</t>
        </is>
      </c>
      <c r="BS145" s="2" t="inlineStr">
        <is>
          <t>3</t>
        </is>
      </c>
      <c r="BT145" s="2" t="inlineStr">
        <is>
          <t/>
        </is>
      </c>
      <c r="BU145" t="inlineStr">
        <is>
          <t/>
        </is>
      </c>
      <c r="BV145" s="2" t="inlineStr">
        <is>
          <t>contractuele verrekening</t>
        </is>
      </c>
      <c r="BW145" s="2" t="inlineStr">
        <is>
          <t>3</t>
        </is>
      </c>
      <c r="BX145" s="2" t="inlineStr">
        <is>
          <t/>
        </is>
      </c>
      <c r="BY145" t="inlineStr">
        <is>
          <t>Bank- en Effectenbedrijf dec. 94, p. 34 : netting = saldering of verrekening van wederzijdse vorderingen.</t>
        </is>
      </c>
      <c r="BZ145" s="2" t="inlineStr">
        <is>
          <t>kompensowanie umowne</t>
        </is>
      </c>
      <c r="CA145" s="2" t="inlineStr">
        <is>
          <t>3</t>
        </is>
      </c>
      <c r="CB145" s="2" t="inlineStr">
        <is>
          <t/>
        </is>
      </c>
      <c r="CC145" t="inlineStr">
        <is>
          <t/>
        </is>
      </c>
      <c r="CD145" s="2" t="inlineStr">
        <is>
          <t>compensação contratual</t>
        </is>
      </c>
      <c r="CE145" s="2" t="inlineStr">
        <is>
          <t>2</t>
        </is>
      </c>
      <c r="CF145" s="2" t="inlineStr">
        <is>
          <t/>
        </is>
      </c>
      <c r="CG145" t="inlineStr">
        <is>
          <t/>
        </is>
      </c>
      <c r="CH145" t="inlineStr">
        <is>
          <t/>
        </is>
      </c>
      <c r="CI145" t="inlineStr">
        <is>
          <t/>
        </is>
      </c>
      <c r="CJ145" t="inlineStr">
        <is>
          <t/>
        </is>
      </c>
      <c r="CK145" t="inlineStr">
        <is>
          <t/>
        </is>
      </c>
      <c r="CL145" t="inlineStr">
        <is>
          <t/>
        </is>
      </c>
      <c r="CM145" t="inlineStr">
        <is>
          <t/>
        </is>
      </c>
      <c r="CN145" t="inlineStr">
        <is>
          <t/>
        </is>
      </c>
      <c r="CO145" t="inlineStr">
        <is>
          <t/>
        </is>
      </c>
      <c r="CP145" t="inlineStr">
        <is>
          <t/>
        </is>
      </c>
      <c r="CQ145" t="inlineStr">
        <is>
          <t/>
        </is>
      </c>
      <c r="CR145" t="inlineStr">
        <is>
          <t/>
        </is>
      </c>
      <c r="CS145" t="inlineStr">
        <is>
          <t/>
        </is>
      </c>
      <c r="CT145" s="2" t="inlineStr">
        <is>
          <t>nettningsöverenskommelse</t>
        </is>
      </c>
      <c r="CU145" s="2" t="inlineStr">
        <is>
          <t>3</t>
        </is>
      </c>
      <c r="CV145" s="2" t="inlineStr">
        <is>
          <t/>
        </is>
      </c>
      <c r="CW145" t="inlineStr">
        <is>
          <t/>
        </is>
      </c>
    </row>
    <row r="146">
      <c r="A146" s="1" t="str">
        <f>HYPERLINK("https://iate.europa.eu/entry/result/906941/all", "906941")</f>
        <v>906941</v>
      </c>
      <c r="B146" t="inlineStr">
        <is>
          <t>FINANCE</t>
        </is>
      </c>
      <c r="C146" t="inlineStr">
        <is>
          <t>FINANCE|free movement of capital|financial market;FINANCE|monetary economics|monetary policy|central bank;FINANCE|monetary economics|Economic and Monetary Union|European System of Central Banks|Eurosystem</t>
        </is>
      </c>
      <c r="D146" t="inlineStr">
        <is>
          <t>yes</t>
        </is>
      </c>
      <c r="E146" t="inlineStr">
        <is>
          <t/>
        </is>
      </c>
      <c r="F146" s="2" t="inlineStr">
        <is>
          <t>централен депозитар на ценни книжа|
ЦДЦК</t>
        </is>
      </c>
      <c r="G146" s="2" t="inlineStr">
        <is>
          <t>4|
3</t>
        </is>
      </c>
      <c r="H146" s="2" t="inlineStr">
        <is>
          <t xml:space="preserve">|
</t>
        </is>
      </c>
      <c r="I146" t="inlineStr">
        <is>
          <t>Oрганизация, която държи и администрира ценни книжа или други финансови активи, управлява сметките за емитиране и осигурява безналична обработка на транзакциите.</t>
        </is>
      </c>
      <c r="J146" s="2" t="inlineStr">
        <is>
          <t>centrální depozitář cenných papírů|
centrální depozitář</t>
        </is>
      </c>
      <c r="K146" s="2" t="inlineStr">
        <is>
          <t>3|
3</t>
        </is>
      </c>
      <c r="L146" s="2" t="inlineStr">
        <is>
          <t xml:space="preserve">|
</t>
        </is>
      </c>
      <c r="M146" t="inlineStr">
        <is>
          <t>subjekt, který drží a spravuje cenné papíry nebo jiná finanční aktiva, vede emisní účty a umožňuje zpracování transakcí prostřednictvím zaknihování</t>
        </is>
      </c>
      <c r="N146" s="2" t="inlineStr">
        <is>
          <t>værdipapircentral|
CSD</t>
        </is>
      </c>
      <c r="O146" s="2" t="inlineStr">
        <is>
          <t>3|
3</t>
        </is>
      </c>
      <c r="P146" s="2" t="inlineStr">
        <is>
          <t xml:space="preserve">|
</t>
        </is>
      </c>
      <c r="Q146" t="inlineStr">
        <is>
          <t>en juridisk person, som driver et værdipapirafviklingssystem, og som leverer en central forvaltningsydelse og/eller en registreringsydelse</t>
        </is>
      </c>
      <c r="R146" s="2" t="inlineStr">
        <is>
          <t>Zentralverwahrer|
zentrale Wertpapierverwahrstelle</t>
        </is>
      </c>
      <c r="S146" s="2" t="inlineStr">
        <is>
          <t>4|
4</t>
        </is>
      </c>
      <c r="T146" s="2" t="inlineStr">
        <is>
          <t xml:space="preserve">|
</t>
        </is>
      </c>
      <c r="U146" t="inlineStr">
        <is>
          <t>Einrichtung für die Verwahrung von Wertpapieren, die es ermöglicht, Wertpapiertransaktionen stückelos, d. h. durch reine Buchungen, abzuwickeln</t>
        </is>
      </c>
      <c r="V146" s="2" t="inlineStr">
        <is>
          <t>Κεντρικό Αποθετήριο Τίτλων|
KAT|
Κεντρική Αποθετήριο Αξιών|
ΚΑΑ|
κεντρικό αποθετήριο τίτλων</t>
        </is>
      </c>
      <c r="W146" s="2" t="inlineStr">
        <is>
          <t>3|
3|
3|
3|
3</t>
        </is>
      </c>
      <c r="X146" s="2" t="inlineStr">
        <is>
          <t xml:space="preserve">|
|
|
|
</t>
        </is>
      </c>
      <c r="Y146" t="inlineStr">
        <is>
          <t>1. φορέας που τηρεί και διαχειρίζεται τίτλους ή άλλα χρηματοοικονομικά περιουσιακά στοιχεία, τηρεί τους λογαριασμούς της έκδοσης και επιτρέπει τη διενέργεια συναλλαγών με τη μορφή λογιστικών εγγραφών 
&lt;br&gt;2. οντότητα η οποία: α) καθιστά δυνατή την επεξεργασία και το διακανονισμό συναλλαγών σε τίτλους μέσω λογιστικών εγγραφών· β) παρέχει υπηρεσίες θεματοφύλακα, π.χ. τη διεκπεραίωση διαχειριστικών εταιρικών πράξεων και εξοφλήσεων· και γ) διαδραματίζει ενεργό ρόλο στη διασφάλιση της αρτιότητας των εκδόσεων τίτλων</t>
        </is>
      </c>
      <c r="Z146" s="2" t="inlineStr">
        <is>
          <t>central securities depository|
CSD</t>
        </is>
      </c>
      <c r="AA146" s="2" t="inlineStr">
        <is>
          <t>3|
3</t>
        </is>
      </c>
      <c r="AB146" s="2" t="inlineStr">
        <is>
          <t xml:space="preserve">|
</t>
        </is>
      </c>
      <c r="AC146" t="inlineStr">
        <is>
          <t>legal person that operates
a ‘securities settlement system’ and a ‘central maintenance service’ and/or a ‘notary service’</t>
        </is>
      </c>
      <c r="AD146" s="2" t="inlineStr">
        <is>
          <t>depositario central de valores|
DCV|
central depositaria de valores|
CDV</t>
        </is>
      </c>
      <c r="AE146" s="2" t="inlineStr">
        <is>
          <t>4|
3|
3|
2</t>
        </is>
      </c>
      <c r="AF146" s="2" t="inlineStr">
        <is>
          <t xml:space="preserve">|
|
|
</t>
        </is>
      </c>
      <c r="AG146" t="inlineStr">
        <is>
          <t>Persona jurídica que gestiona un sistema de
liquidación de valores —títulos físicos o valores desmaterializados
(es decir, que solo existen como anotaciones en cuenta)—, prestando el servicio de liquidación y, además, al
menos uno de los dos servicios siguientes: &lt;div&gt; - un servicio de registro inicial de los
valores en un sistema de anotaciones en cuenta (servicio de notaría) &lt;/div&gt;&lt;div&gt; - un servicio de provisión y mantenimiento
de cuentas de valores en el nivel superior de tenencia (servicio central de
mantenimiento).&lt;/div&gt;</t>
        </is>
      </c>
      <c r="AH146" s="2" t="inlineStr">
        <is>
          <t>väärtpaberite keskdepositoorium|
CSD</t>
        </is>
      </c>
      <c r="AI146" s="2" t="inlineStr">
        <is>
          <t>3|
2</t>
        </is>
      </c>
      <c r="AJ146" s="2" t="inlineStr">
        <is>
          <t xml:space="preserve">|
</t>
        </is>
      </c>
      <c r="AK146" t="inlineStr">
        <is>
          <t>üksus, mis hoiab ja haldab väärtpabereid või muid finantsvarasid, hoiab emiteerimiskontosid ja võimaldab tehinguid töödelda väärtpaberite registreerimise süsteemis</t>
        </is>
      </c>
      <c r="AL146" s="2" t="inlineStr">
        <is>
          <t>arvopaperikeskus</t>
        </is>
      </c>
      <c r="AM146" s="2" t="inlineStr">
        <is>
          <t>3</t>
        </is>
      </c>
      <c r="AN146" s="2" t="inlineStr">
        <is>
          <t/>
        </is>
      </c>
      <c r="AO146" t="inlineStr">
        <is>
          <t>"Yhteisö, joka säilyttää ja hoitaa arvopapereita tai muita saamistodisteita, pitää liikkeeseenlaskutilejä ja mahdollistaa arvopaperitapahtumien käsittelyn tilikirjausten avulla."</t>
        </is>
      </c>
      <c r="AP146" s="2" t="inlineStr">
        <is>
          <t>dépositaire central de titres|
DCT</t>
        </is>
      </c>
      <c r="AQ146" s="2" t="inlineStr">
        <is>
          <t>3|
3</t>
        </is>
      </c>
      <c r="AR146" s="2" t="inlineStr">
        <is>
          <t xml:space="preserve">|
</t>
        </is>
      </c>
      <c r="AS146" t="inlineStr">
        <is>
          <t>Système de dépôt de titres qui permet le traitement des transactions par jeu d'écritures entre comptes-titres. Les titres peuvent être physiquement conservés par l'agent dépositaire ou dématérialisés (c'est-à-dire qu'ils n'existent plus que sous forme d'enregistrements électroniques). Outre les services de conservation pure, le dépositaire central de titres peut exercer des fonctions d'appariement, de compensation ou de règlement.</t>
        </is>
      </c>
      <c r="AT146" s="2" t="inlineStr">
        <is>
          <t>CSD|
taisclann lárnach urrús</t>
        </is>
      </c>
      <c r="AU146" s="2" t="inlineStr">
        <is>
          <t>3|
3</t>
        </is>
      </c>
      <c r="AV146" s="2" t="inlineStr">
        <is>
          <t xml:space="preserve">|
</t>
        </is>
      </c>
      <c r="AW146" t="inlineStr">
        <is>
          <t/>
        </is>
      </c>
      <c r="AX146" s="2" t="inlineStr">
        <is>
          <t>središnji depozitorij vrijednosnih papira</t>
        </is>
      </c>
      <c r="AY146" s="2" t="inlineStr">
        <is>
          <t>3</t>
        </is>
      </c>
      <c r="AZ146" s="2" t="inlineStr">
        <is>
          <t/>
        </is>
      </c>
      <c r="BA146" t="inlineStr">
        <is>
          <t/>
        </is>
      </c>
      <c r="BB146" s="2" t="inlineStr">
        <is>
          <t>központi értéktár</t>
        </is>
      </c>
      <c r="BC146" s="2" t="inlineStr">
        <is>
          <t>4</t>
        </is>
      </c>
      <c r="BD146" s="2" t="inlineStr">
        <is>
          <t/>
        </is>
      </c>
      <c r="BE146" t="inlineStr">
        <is>
          <t/>
        </is>
      </c>
      <c r="BF146" s="2" t="inlineStr">
        <is>
          <t>depositario centrale di titoli|
CSD|
sistema di deposito accentrato|
SDA</t>
        </is>
      </c>
      <c r="BG146" s="2" t="inlineStr">
        <is>
          <t>3|
3|
3|
3</t>
        </is>
      </c>
      <c r="BH146" s="2" t="inlineStr">
        <is>
          <t xml:space="preserve">preferred|
|
|
</t>
        </is>
      </c>
      <c r="BI146" t="inlineStr">
        <is>
          <t>organismo che detiene e amministra titoli o altre attività finanziarie e i conti accentrati, e consente di effettuare trasferimenti di valori mobiliari mediante scritturazione contabile</t>
        </is>
      </c>
      <c r="BJ146" s="2" t="inlineStr">
        <is>
          <t>centrinis vertybinių popierių depozitoriumas|
CVPD</t>
        </is>
      </c>
      <c r="BK146" s="2" t="inlineStr">
        <is>
          <t>3|
3</t>
        </is>
      </c>
      <c r="BL146" s="2" t="inlineStr">
        <is>
          <t xml:space="preserve">|
</t>
        </is>
      </c>
      <c r="BM146" t="inlineStr">
        <is>
          <t>juridinis asmuo, valdantis vertybinių popierių atsiskaitymo sistemą</t>
        </is>
      </c>
      <c r="BN146" s="2" t="inlineStr">
        <is>
          <t>centrālais vērtspapīru depozitārijs|
CVD</t>
        </is>
      </c>
      <c r="BO146" s="2" t="inlineStr">
        <is>
          <t>3|
3</t>
        </is>
      </c>
      <c r="BP146" s="2" t="inlineStr">
        <is>
          <t xml:space="preserve">|
</t>
        </is>
      </c>
      <c r="BQ146" t="inlineStr">
        <is>
          <t>iestāde, kas: a) ļauj apstrādāt vērtspapīru darījumus un veikt norēķinus dematerializētā veidā; b) sniedz glabāšanas pakalpojumus, piemēram, vērtspapīru notikumu apkalpošanu un vērtspapīru dzēšanu; un c) aktīvi darbojas vērtspapīru emisijas integritātes nodrošināšanā</t>
        </is>
      </c>
      <c r="BR146" s="2" t="inlineStr">
        <is>
          <t>depożitorju ċentrali tat-titoli|
CSD</t>
        </is>
      </c>
      <c r="BS146" s="2" t="inlineStr">
        <is>
          <t>3|
3</t>
        </is>
      </c>
      <c r="BT146" s="2" t="inlineStr">
        <is>
          <t xml:space="preserve">|
</t>
        </is>
      </c>
      <c r="BU146" t="inlineStr">
        <is>
          <t>"persuna ġuridika li tħaddemsistema ta’ saldu tat-titoli u li talinqastwettaq servizz ewlieni ieħor minn dawn: ir-reġistrar inizjali tat-titoli f’sistema ta’ entrata fil-kotba ('servizz notarili'); iż-żamma ta’ kontijiet ta’ titoli fl-ogħla Grad (‘servizz ta’ manutenzjoni ċentrali’); it-tħaddim ta’ sistema ta’ saldu tat-titoli (‘servizz ta’ saldu’)"</t>
        </is>
      </c>
      <c r="BV146" s="2" t="inlineStr">
        <is>
          <t>centrale effectenbewaarinstelling|
centraal effectenbewaarbedrijf|
CSD</t>
        </is>
      </c>
      <c r="BW146" s="2" t="inlineStr">
        <is>
          <t>3|
3|
3</t>
        </is>
      </c>
      <c r="BX146" s="2" t="inlineStr">
        <is>
          <t xml:space="preserve">|
|
</t>
        </is>
      </c>
      <c r="BY146" t="inlineStr">
        <is>
          <t>"entiteit die instaat voor de bewaring en het beheer van effecten en die de girale verwerking van effectentransacties mogelijk maakt. Effecten kunnen worden aangehouden in een materiële maar geïmmobiliseerde vorm of in een gedematerialiseerde vorm (enkel als elektronische boekingen). Naast de bewaring en het beheer van effecten, kan een [CSD] clearing- en vereveningsfuncties uitoefenen."</t>
        </is>
      </c>
      <c r="BZ146" s="2" t="inlineStr">
        <is>
          <t>centralny depozyt papierów wartościowych|
CDPW</t>
        </is>
      </c>
      <c r="CA146" s="2" t="inlineStr">
        <is>
          <t>3|
3</t>
        </is>
      </c>
      <c r="CB146" s="2" t="inlineStr">
        <is>
          <t xml:space="preserve">|
</t>
        </is>
      </c>
      <c r="CC146" t="inlineStr">
        <is>
          <t>instytucja, która przechowuje papiery wartościowe oraz inne aktywa finansowe i administruje nimi, prowadzirachunki emisyjne i umożliwia przetwarzanie transakcji w formie zapisów księgowych</t>
        </is>
      </c>
      <c r="CD146" s="2" t="inlineStr">
        <is>
          <t>central de valores mobiliários|
CSD|
central de depósito de títulos|
CDT</t>
        </is>
      </c>
      <c r="CE146" s="2" t="inlineStr">
        <is>
          <t>3|
3|
3|
3</t>
        </is>
      </c>
      <c r="CF146" s="2" t="inlineStr">
        <is>
          <t xml:space="preserve">preferred|
preferred|
|
</t>
        </is>
      </c>
      <c r="CG146" t="inlineStr">
        <is>
          <t>Entidade que presta serviços de registo e guarda de valores mobiliários e gere a sua liquidação, materializando assim as transações efetuadas no mercado.</t>
        </is>
      </c>
      <c r="CH146" s="2" t="inlineStr">
        <is>
          <t>depozitar central de titluri de valoare|
depozitar central pentru instrumente financiare</t>
        </is>
      </c>
      <c r="CI146" s="2" t="inlineStr">
        <is>
          <t>3|
2</t>
        </is>
      </c>
      <c r="CJ146" s="2" t="inlineStr">
        <is>
          <t xml:space="preserve">|
</t>
        </is>
      </c>
      <c r="CK146" t="inlineStr">
        <is>
          <t>un depozitar central pentru instrumente financiare ("central securities depository", sau CSD) reprezintă un sistem (sau o instituție) pentru depozitarea instrumentelor financiare, care realizează procesarea tranzacțiilor cu instrumente financiare pe bază de înregistrare în conturi.</t>
        </is>
      </c>
      <c r="CL146" s="2" t="inlineStr">
        <is>
          <t>centrálny depozitár cenných papierov|
centrálny depozitár|
CDCP</t>
        </is>
      </c>
      <c r="CM146" s="2" t="inlineStr">
        <is>
          <t>3|
3|
3</t>
        </is>
      </c>
      <c r="CN146" s="2" t="inlineStr">
        <is>
          <t xml:space="preserve">|
|
</t>
        </is>
      </c>
      <c r="CO146" t="inlineStr">
        <is>
          <t>subjekt, ktorý vedie a spravuje cenné papiere alebo iné finančné aktíva, vedie účty emisií a umožňuje spracovanie transakcií s cennými papiermi</t>
        </is>
      </c>
      <c r="CP146" s="2" t="inlineStr">
        <is>
          <t>centralna depotna družba</t>
        </is>
      </c>
      <c r="CQ146" s="2" t="inlineStr">
        <is>
          <t>3</t>
        </is>
      </c>
      <c r="CR146" s="2" t="inlineStr">
        <is>
          <t/>
        </is>
      </c>
      <c r="CS146" t="inlineStr">
        <is>
          <t>subjekt, ki vodi in upravlja vrednostne papirje ali drugo finančno premoženje, vodi račune za izdajo in omogoča procesiranje transakcij v nematerializirani obliki</t>
        </is>
      </c>
      <c r="CT146" s="2" t="inlineStr">
        <is>
          <t>värdepapperscentral|
VPC</t>
        </is>
      </c>
      <c r="CU146" s="2" t="inlineStr">
        <is>
          <t>3|
3</t>
        </is>
      </c>
      <c r="CV146" s="2" t="inlineStr">
        <is>
          <t xml:space="preserve">|
</t>
        </is>
      </c>
      <c r="CW146" t="inlineStr">
        <is>
          <t>en organisation som håller och administrerar värdepapper eller andra finansiella tillgångar, håller konton för värdepappersutgivning samt möjliggör genomförande av kontobaserade värdepapperstransaktioner</t>
        </is>
      </c>
    </row>
    <row r="147">
      <c r="A147" s="1" t="str">
        <f>HYPERLINK("https://iate.europa.eu/entry/result/912080/all", "912080")</f>
        <v>912080</v>
      </c>
      <c r="B147" t="inlineStr">
        <is>
          <t>FINANCE</t>
        </is>
      </c>
      <c r="C147" t="inlineStr">
        <is>
          <t>FINANCE;FINANCE|financial institutions and credit</t>
        </is>
      </c>
      <c r="D147" t="inlineStr">
        <is>
          <t>no</t>
        </is>
      </c>
      <c r="E147" t="inlineStr">
        <is>
          <t/>
        </is>
      </c>
      <c r="F147" s="2" t="inlineStr">
        <is>
          <t>реорганизационни мерки</t>
        </is>
      </c>
      <c r="G147" s="2" t="inlineStr">
        <is>
          <t>3</t>
        </is>
      </c>
      <c r="H147" s="2" t="inlineStr">
        <is>
          <t/>
        </is>
      </c>
      <c r="I147" t="inlineStr">
        <is>
          <t>мерките, които предполагат намеса на административни органи или съдебни органи, които имат за цел да запазят или възстановят финансовото положение на застрахователно дружество и които засягат съществуващи вече права на другите страни освен самото застрахователно дружество, включително, но не само, мерките, които включват възможност за спиране на плащанията, спиране на изпълнителните мерки или намаляване на вземанията</t>
        </is>
      </c>
      <c r="J147" t="inlineStr">
        <is>
          <t/>
        </is>
      </c>
      <c r="K147" t="inlineStr">
        <is>
          <t/>
        </is>
      </c>
      <c r="L147" t="inlineStr">
        <is>
          <t/>
        </is>
      </c>
      <c r="M147" t="inlineStr">
        <is>
          <t/>
        </is>
      </c>
      <c r="N147" s="2" t="inlineStr">
        <is>
          <t>saneringsforanstaltning</t>
        </is>
      </c>
      <c r="O147" s="2" t="inlineStr">
        <is>
          <t>4</t>
        </is>
      </c>
      <c r="P147" s="2" t="inlineStr">
        <is>
          <t/>
        </is>
      </c>
      <c r="Q147" t="inlineStr">
        <is>
          <t>""Saneringsforanstaltninger": foranstaltninger med indgriben fra administrative eller retslige myndigheder, som har til formål at bevare eller genoprette den finansielle situation, og som berører andre parters bestående rettigheder, herunder bl.a. foranstaltninger, der omfatter betalingsstandsning, suspension af tvangsfuldbyrdelsesforanstaltninger eller nedskrivning af fordringer."</t>
        </is>
      </c>
      <c r="R147" s="2" t="inlineStr">
        <is>
          <t>Sanierungsmassnahme</t>
        </is>
      </c>
      <c r="S147" s="2" t="inlineStr">
        <is>
          <t>3</t>
        </is>
      </c>
      <c r="T147" s="2" t="inlineStr">
        <is>
          <t/>
        </is>
      </c>
      <c r="U147" t="inlineStr">
        <is>
          <t>Maßnahme, mit der die finanzielle Lage eines Kreditinstituts gesichert oder wiederhergestellt werden soll und die die bestehenden Rechte Dritter beeinträchtigen kann (Aussetzung der Zahlungen, Aussetzung der Vollstreckungsmaßnahmen, Kürzung der Forderungen)</t>
        </is>
      </c>
      <c r="V147" t="inlineStr">
        <is>
          <t/>
        </is>
      </c>
      <c r="W147" t="inlineStr">
        <is>
          <t/>
        </is>
      </c>
      <c r="X147" t="inlineStr">
        <is>
          <t/>
        </is>
      </c>
      <c r="Y147" t="inlineStr">
        <is>
          <t/>
        </is>
      </c>
      <c r="Z147" s="2" t="inlineStr">
        <is>
          <t>reorganisation measure</t>
        </is>
      </c>
      <c r="AA147" s="2" t="inlineStr">
        <is>
          <t>3</t>
        </is>
      </c>
      <c r="AB147" s="2" t="inlineStr">
        <is>
          <t/>
        </is>
      </c>
      <c r="AC147" t="inlineStr">
        <is>
          <t>a measure which is intended to preserve or restore the financial situation of a credit institution and which could affect third parties' pre-existing rights, including the possibility of a suspension of payments, suspension of enforcement measures or reduction of claims</t>
        </is>
      </c>
      <c r="AD147" t="inlineStr">
        <is>
          <t/>
        </is>
      </c>
      <c r="AE147" t="inlineStr">
        <is>
          <t/>
        </is>
      </c>
      <c r="AF147" t="inlineStr">
        <is>
          <t/>
        </is>
      </c>
      <c r="AG147" t="inlineStr">
        <is>
          <t/>
        </is>
      </c>
      <c r="AH147" t="inlineStr">
        <is>
          <t/>
        </is>
      </c>
      <c r="AI147" t="inlineStr">
        <is>
          <t/>
        </is>
      </c>
      <c r="AJ147" t="inlineStr">
        <is>
          <t/>
        </is>
      </c>
      <c r="AK147" t="inlineStr">
        <is>
          <t/>
        </is>
      </c>
      <c r="AL147" s="2" t="inlineStr">
        <is>
          <t>tervehdyttämismenettely</t>
        </is>
      </c>
      <c r="AM147" s="2" t="inlineStr">
        <is>
          <t>1</t>
        </is>
      </c>
      <c r="AN147" s="2" t="inlineStr">
        <is>
          <t/>
        </is>
      </c>
      <c r="AO147" t="inlineStr">
        <is>
          <t/>
        </is>
      </c>
      <c r="AP147" s="2" t="inlineStr">
        <is>
          <t>mesure de redressement</t>
        </is>
      </c>
      <c r="AQ147" s="2" t="inlineStr">
        <is>
          <t>1</t>
        </is>
      </c>
      <c r="AR147" s="2" t="inlineStr">
        <is>
          <t/>
        </is>
      </c>
      <c r="AS147" t="inlineStr">
        <is>
          <t/>
        </is>
      </c>
      <c r="AT147" t="inlineStr">
        <is>
          <t/>
        </is>
      </c>
      <c r="AU147" t="inlineStr">
        <is>
          <t/>
        </is>
      </c>
      <c r="AV147" t="inlineStr">
        <is>
          <t/>
        </is>
      </c>
      <c r="AW147" t="inlineStr">
        <is>
          <t/>
        </is>
      </c>
      <c r="AX147" t="inlineStr">
        <is>
          <t/>
        </is>
      </c>
      <c r="AY147" t="inlineStr">
        <is>
          <t/>
        </is>
      </c>
      <c r="AZ147" t="inlineStr">
        <is>
          <t/>
        </is>
      </c>
      <c r="BA147" t="inlineStr">
        <is>
          <t/>
        </is>
      </c>
      <c r="BB147" t="inlineStr">
        <is>
          <t/>
        </is>
      </c>
      <c r="BC147" t="inlineStr">
        <is>
          <t/>
        </is>
      </c>
      <c r="BD147" t="inlineStr">
        <is>
          <t/>
        </is>
      </c>
      <c r="BE147" t="inlineStr">
        <is>
          <t/>
        </is>
      </c>
      <c r="BF147" s="2" t="inlineStr">
        <is>
          <t>misura di riorganizzazione|
provvedimento di risanamento</t>
        </is>
      </c>
      <c r="BG147" s="2" t="inlineStr">
        <is>
          <t>2|
2</t>
        </is>
      </c>
      <c r="BH147" s="2" t="inlineStr">
        <is>
          <t xml:space="preserve">|
</t>
        </is>
      </c>
      <c r="BI147" t="inlineStr">
        <is>
          <t/>
        </is>
      </c>
      <c r="BJ147" t="inlineStr">
        <is>
          <t/>
        </is>
      </c>
      <c r="BK147" t="inlineStr">
        <is>
          <t/>
        </is>
      </c>
      <c r="BL147" t="inlineStr">
        <is>
          <t/>
        </is>
      </c>
      <c r="BM147" t="inlineStr">
        <is>
          <t/>
        </is>
      </c>
      <c r="BN147" t="inlineStr">
        <is>
          <t/>
        </is>
      </c>
      <c r="BO147" t="inlineStr">
        <is>
          <t/>
        </is>
      </c>
      <c r="BP147" t="inlineStr">
        <is>
          <t/>
        </is>
      </c>
      <c r="BQ147" t="inlineStr">
        <is>
          <t/>
        </is>
      </c>
      <c r="BR147" t="inlineStr">
        <is>
          <t/>
        </is>
      </c>
      <c r="BS147" t="inlineStr">
        <is>
          <t/>
        </is>
      </c>
      <c r="BT147" t="inlineStr">
        <is>
          <t/>
        </is>
      </c>
      <c r="BU147" t="inlineStr">
        <is>
          <t/>
        </is>
      </c>
      <c r="BV147" s="2" t="inlineStr">
        <is>
          <t>saneringsmaatregel</t>
        </is>
      </c>
      <c r="BW147" s="2" t="inlineStr">
        <is>
          <t>3</t>
        </is>
      </c>
      <c r="BX147" s="2" t="inlineStr">
        <is>
          <t/>
        </is>
      </c>
      <c r="BY147" t="inlineStr">
        <is>
          <t>saneringsmaatregelen zijn maatregelen die zijn bedoeld om de financiële situatie van een instelling te handhaven of te herstellen en die van invloed kunnen zijn op eerder bestaande rechten van derden, inclusief maatregelen waarbij de mogelijkheid bestaat van opschorting van betalingen, opschorting van dwangmaatregelen of verlaging van vorderingen</t>
        </is>
      </c>
      <c r="BZ147" t="inlineStr">
        <is>
          <t/>
        </is>
      </c>
      <c r="CA147" t="inlineStr">
        <is>
          <t/>
        </is>
      </c>
      <c r="CB147" t="inlineStr">
        <is>
          <t/>
        </is>
      </c>
      <c r="CC147" t="inlineStr">
        <is>
          <t/>
        </is>
      </c>
      <c r="CD147" t="inlineStr">
        <is>
          <t/>
        </is>
      </c>
      <c r="CE147" t="inlineStr">
        <is>
          <t/>
        </is>
      </c>
      <c r="CF147" t="inlineStr">
        <is>
          <t/>
        </is>
      </c>
      <c r="CG147" t="inlineStr">
        <is>
          <t/>
        </is>
      </c>
      <c r="CH147" t="inlineStr">
        <is>
          <t/>
        </is>
      </c>
      <c r="CI147" t="inlineStr">
        <is>
          <t/>
        </is>
      </c>
      <c r="CJ147" t="inlineStr">
        <is>
          <t/>
        </is>
      </c>
      <c r="CK147" t="inlineStr">
        <is>
          <t/>
        </is>
      </c>
      <c r="CL147" t="inlineStr">
        <is>
          <t/>
        </is>
      </c>
      <c r="CM147" t="inlineStr">
        <is>
          <t/>
        </is>
      </c>
      <c r="CN147" t="inlineStr">
        <is>
          <t/>
        </is>
      </c>
      <c r="CO147" t="inlineStr">
        <is>
          <t/>
        </is>
      </c>
      <c r="CP147" t="inlineStr">
        <is>
          <t/>
        </is>
      </c>
      <c r="CQ147" t="inlineStr">
        <is>
          <t/>
        </is>
      </c>
      <c r="CR147" t="inlineStr">
        <is>
          <t/>
        </is>
      </c>
      <c r="CS147" t="inlineStr">
        <is>
          <t/>
        </is>
      </c>
      <c r="CT147" s="2" t="inlineStr">
        <is>
          <t>rekonstruktionsåtgärd</t>
        </is>
      </c>
      <c r="CU147" s="2" t="inlineStr">
        <is>
          <t>2</t>
        </is>
      </c>
      <c r="CV147" s="2" t="inlineStr">
        <is>
          <t/>
        </is>
      </c>
      <c r="CW147" t="inlineStr">
        <is>
          <t/>
        </is>
      </c>
    </row>
    <row r="148">
      <c r="A148" s="1" t="str">
        <f>HYPERLINK("https://iate.europa.eu/entry/result/919596/all", "919596")</f>
        <v>919596</v>
      </c>
      <c r="B148" t="inlineStr">
        <is>
          <t>ECONOMICS;FINANCE</t>
        </is>
      </c>
      <c r="C148" t="inlineStr">
        <is>
          <t>ECONOMICS;FINANCE;FINANCE|financial institutions and credit</t>
        </is>
      </c>
      <c r="D148" t="inlineStr">
        <is>
          <t>yes</t>
        </is>
      </c>
      <c r="E148" t="inlineStr">
        <is>
          <t/>
        </is>
      </c>
      <c r="F148" s="2" t="inlineStr">
        <is>
          <t>финансова стабилност|
финансова сила</t>
        </is>
      </c>
      <c r="G148" s="2" t="inlineStr">
        <is>
          <t>3|
3</t>
        </is>
      </c>
      <c r="H148" s="2" t="inlineStr">
        <is>
          <t xml:space="preserve">|
</t>
        </is>
      </c>
      <c r="I148" t="inlineStr">
        <is>
          <t/>
        </is>
      </c>
      <c r="J148" s="2" t="inlineStr">
        <is>
          <t>finanční zdraví|
finanční síla</t>
        </is>
      </c>
      <c r="K148" s="2" t="inlineStr">
        <is>
          <t>3|
3</t>
        </is>
      </c>
      <c r="L148" s="2" t="inlineStr">
        <is>
          <t xml:space="preserve">|
</t>
        </is>
      </c>
      <c r="M148" t="inlineStr">
        <is>
          <t>příznivá finanční situace bank nebo nebankovních institucí, již je možno posoudit podle jejiich likvidity, solventnosti a ziskovosti</t>
        </is>
      </c>
      <c r="N148" s="2" t="inlineStr">
        <is>
          <t>finansiel soliditet|
finansiel styrke</t>
        </is>
      </c>
      <c r="O148" s="2" t="inlineStr">
        <is>
          <t>4|
3</t>
        </is>
      </c>
      <c r="P148" s="2" t="inlineStr">
        <is>
          <t xml:space="preserve">|
</t>
        </is>
      </c>
      <c r="Q148" t="inlineStr">
        <is>
          <t>"Soliditet&lt;br&gt; det at være solid;&lt;br&gt;● økon.; en erhvervsvirksomheds evne til at imødegå tab"</t>
        </is>
      </c>
      <c r="R148" s="2" t="inlineStr">
        <is>
          <t>finanzielle Solidität</t>
        </is>
      </c>
      <c r="S148" s="2" t="inlineStr">
        <is>
          <t>3</t>
        </is>
      </c>
      <c r="T148" s="2" t="inlineStr">
        <is>
          <t/>
        </is>
      </c>
      <c r="U148" t="inlineStr">
        <is>
          <t>finanzielle "Gesundheit" einer Bank oder eines Unternehmens, die sich insb. an seiner Kapitalausstattung, Rentabilität und Solvenz mißt</t>
        </is>
      </c>
      <c r="V148" s="2" t="inlineStr">
        <is>
          <t>χρηματοπιστωτική ευρωστία|
οικονομική ευρωστία</t>
        </is>
      </c>
      <c r="W148" s="2" t="inlineStr">
        <is>
          <t>3|
3</t>
        </is>
      </c>
      <c r="X148" s="2" t="inlineStr">
        <is>
          <t xml:space="preserve">|
</t>
        </is>
      </c>
      <c r="Y148" t="inlineStr">
        <is>
          <t/>
        </is>
      </c>
      <c r="Z148" s="2" t="inlineStr">
        <is>
          <t>financial soundness|
financial strength|
financial health</t>
        </is>
      </c>
      <c r="AA148" s="2" t="inlineStr">
        <is>
          <t>3|
3|
3</t>
        </is>
      </c>
      <c r="AB148" s="2" t="inlineStr">
        <is>
          <t xml:space="preserve">|
|
</t>
        </is>
      </c>
      <c r="AC148" t="inlineStr">
        <is>
          <t>favourable financial situation of a bank or non-bank, which can be assessed in terms of its liquidity, solvency and profitability</t>
        </is>
      </c>
      <c r="AD148" s="2" t="inlineStr">
        <is>
          <t>solidez financiera|
solvencia financiera</t>
        </is>
      </c>
      <c r="AE148" s="2" t="inlineStr">
        <is>
          <t>3|
3</t>
        </is>
      </c>
      <c r="AF148" s="2" t="inlineStr">
        <is>
          <t xml:space="preserve">|
</t>
        </is>
      </c>
      <c r="AG148" t="inlineStr">
        <is>
          <t>En el nivel &lt;i&gt;&lt;b&gt;macroprudencial&lt;/b&gt;&lt;/i&gt; &lt;a href="/entry/result/3504786/all" id="ENTRY_TO_ENTRY_CONVERTER" target="_blank"&gt;IATE:3504786&lt;/a&gt; , &lt;i&gt;&lt;b&gt;resistencia&lt;/b&gt;&lt;/i&gt; &lt;a href="/entry/result/902747/all" id="ENTRY_TO_ENTRY_CONVERTER" target="_blank"&gt;IATE:902747&lt;/a&gt; y &lt;i&gt;&lt;b&gt;estabilidad&lt;/b&gt;&lt;/i&gt; &lt;a href="/entry/result/798011/all" id="ENTRY_TO_ENTRY_CONVERTER" target="_blank"&gt;IATE:798011&lt;/a&gt; de los &lt;i&gt;&lt;b&gt;sistemas financieros&lt;/b&gt;&lt;/i&gt;. Lo contrario de debilidad.&lt;br&gt;En el nivel &lt;i&gt;&lt;b&gt;microprudencial&lt;/b&gt;&lt;/i&gt; &lt;a href="/entry/result/3504791/all" id="ENTRY_TO_ENTRY_CONVERTER" target="_blank"&gt;IATE:3504791&lt;/a&gt; , la solidez financiera de &lt;i&gt;&lt;b&gt;una sociedad&lt;/b&gt;&lt;/i&gt; se mide en función de indicadores que responden a dos parámetros esenciales:&lt;br&gt;- &lt;i&gt;&lt;b&gt;liquidez&lt;/b&gt;&lt;/i&gt; (capacidad de cumplir con las obligaciones financieras a corto plazo) &lt;a href="/entry/result/805134/all" id="ENTRY_TO_ENTRY_CONVERTER" target="_blank"&gt;IATE:805134&lt;/a&gt; ;&lt;br&gt;- &lt;i&gt;&lt;b&gt;solvencia&lt;/b&gt;&lt;/i&gt; &lt;a href="/entry/result/832674/all" id="ENTRY_TO_ENTRY_CONVERTER" target="_blank"&gt;IATE:832674&lt;/a&gt; (capacidad de cumplir con las obligaciones financieras a largo plazo - superior a doce meses).</t>
        </is>
      </c>
      <c r="AH148" s="2" t="inlineStr">
        <is>
          <t>rahanduslik usaldusväärsus|
rahaline usaldusväärsus|
majanduslik usaldatavus</t>
        </is>
      </c>
      <c r="AI148" s="2" t="inlineStr">
        <is>
          <t>3|
3|
2</t>
        </is>
      </c>
      <c r="AJ148" s="2" t="inlineStr">
        <is>
          <t xml:space="preserve">|
|
</t>
        </is>
      </c>
      <c r="AK148" t="inlineStr">
        <is>
          <t/>
        </is>
      </c>
      <c r="AL148" s="2" t="inlineStr">
        <is>
          <t>talouden vakaus</t>
        </is>
      </c>
      <c r="AM148" s="2" t="inlineStr">
        <is>
          <t>3</t>
        </is>
      </c>
      <c r="AN148" s="2" t="inlineStr">
        <is>
          <t/>
        </is>
      </c>
      <c r="AO148" t="inlineStr">
        <is>
          <t/>
        </is>
      </c>
      <c r="AP148" s="2" t="inlineStr">
        <is>
          <t>solidité financière</t>
        </is>
      </c>
      <c r="AQ148" s="2" t="inlineStr">
        <is>
          <t>3</t>
        </is>
      </c>
      <c r="AR148" s="2" t="inlineStr">
        <is>
          <t/>
        </is>
      </c>
      <c r="AS148" t="inlineStr">
        <is>
          <t>santé financière d'une entité, qui peut être évaluée à trois niveaux : rentabilité (capacité à générer des revenus sur investissements), solvabilité (capacité à payer ses dettes) et profitabilité (rapport entre le résultat net et le chiffre d'affaires)</t>
        </is>
      </c>
      <c r="AT148" s="2" t="inlineStr">
        <is>
          <t>fóntacht airgeadais</t>
        </is>
      </c>
      <c r="AU148" s="2" t="inlineStr">
        <is>
          <t>3</t>
        </is>
      </c>
      <c r="AV148" s="2" t="inlineStr">
        <is>
          <t/>
        </is>
      </c>
      <c r="AW148" t="inlineStr">
        <is>
          <t/>
        </is>
      </c>
      <c r="AX148" s="2" t="inlineStr">
        <is>
          <t>financijska stabilnost|
financijska snaga|
financijsko zdravlje</t>
        </is>
      </c>
      <c r="AY148" s="2" t="inlineStr">
        <is>
          <t>3|
3|
3</t>
        </is>
      </c>
      <c r="AZ148" s="2" t="inlineStr">
        <is>
          <t xml:space="preserve">|
|
</t>
        </is>
      </c>
      <c r="BA148" t="inlineStr">
        <is>
          <t/>
        </is>
      </c>
      <c r="BB148" s="2" t="inlineStr">
        <is>
          <t>pénzügyi stabilitás</t>
        </is>
      </c>
      <c r="BC148" s="2" t="inlineStr">
        <is>
          <t>4</t>
        </is>
      </c>
      <c r="BD148" s="2" t="inlineStr">
        <is>
          <t/>
        </is>
      </c>
      <c r="BE148" t="inlineStr">
        <is>
          <t>egy vállalat vagy szervezet kedvező pénzügyi helyzete, amelyet nyereségesség és versenyképesség jellemez</t>
        </is>
      </c>
      <c r="BF148" s="2" t="inlineStr">
        <is>
          <t>solidità finanziaria</t>
        </is>
      </c>
      <c r="BG148" s="2" t="inlineStr">
        <is>
          <t>3</t>
        </is>
      </c>
      <c r="BH148" s="2" t="inlineStr">
        <is>
          <t/>
        </is>
      </c>
      <c r="BI148" t="inlineStr">
        <is>
          <t>stato di salute di un'impresa che dimostra che essa possiede i mezzi finanziari e patrimoniali per far fronte alle esigenze tecniche ed agli impegni finanziari assunti</t>
        </is>
      </c>
      <c r="BJ148" s="2" t="inlineStr">
        <is>
          <t>finansinis patikimumas</t>
        </is>
      </c>
      <c r="BK148" s="2" t="inlineStr">
        <is>
          <t>4</t>
        </is>
      </c>
      <c r="BL148" s="2" t="inlineStr">
        <is>
          <t/>
        </is>
      </c>
      <c r="BM148" t="inlineStr">
        <is>
          <t>banko ar kitos institucijos gera finansinė padėtis, kuri gali būti įvertinta remiantis tokiais kriterijais: likvidumas, mokumas ir pelningumas</t>
        </is>
      </c>
      <c r="BN148" s="2" t="inlineStr">
        <is>
          <t>finanšu stabilitāte|
finansiālā stiprība</t>
        </is>
      </c>
      <c r="BO148" s="2" t="inlineStr">
        <is>
          <t>3|
3</t>
        </is>
      </c>
      <c r="BP148" s="2" t="inlineStr">
        <is>
          <t xml:space="preserve">|
</t>
        </is>
      </c>
      <c r="BQ148" t="inlineStr">
        <is>
          <t>bankas vai uzņēmuma stāvoklis, ko var novērtēt attiecībā uz tā likviditāti, maksātspēju un rentabilitāti</t>
        </is>
      </c>
      <c r="BR148" s="2" t="inlineStr">
        <is>
          <t>solidità finanzjarja|
sodezza finanzjarja</t>
        </is>
      </c>
      <c r="BS148" s="2" t="inlineStr">
        <is>
          <t>3|
2</t>
        </is>
      </c>
      <c r="BT148" s="2" t="inlineStr">
        <is>
          <t xml:space="preserve">preferred|
</t>
        </is>
      </c>
      <c r="BU148" t="inlineStr">
        <is>
          <t>Fil-livell &lt;i&gt;makroprudenzjali&lt;/i&gt; &lt;a href="/entry/result/3504786/all" id="ENTRY_TO_ENTRY_CONVERTER" target="_blank"&gt;IATE:3504786&lt;/a&gt; , tfisser ir-&lt;i&gt;reżiljenza&lt;/i&gt; &lt;a href="/entry/result/902747/all" id="ENTRY_TO_ENTRY_CONVERTER" target="_blank"&gt;IATE:902747&lt;/a&gt; u l-&lt;i&gt;istabbiltà&lt;/i&gt; &lt;a href="/entry/result/798011/all" id="ENTRY_TO_ENTRY_CONVERTER" target="_blank"&gt;IATE:798011&lt;/a&gt; tas-&lt;i&gt;sistemi finanzjarji&lt;/i&gt;.&lt;br&gt;Fil-livell &lt;i&gt;mikroprudenzjali&lt;/i&gt; &lt;a href="/entry/result/3504791/all" id="ENTRY_TO_ENTRY_CONVERTER" target="_blank"&gt;IATE:3504791&lt;/a&gt; , is-solidità finanzjarja ta' kumpannija titkejjel b'indikaturi dwar il-&lt;i&gt;likwidità&lt;/i&gt; &lt;a href="/entry/result/805134/all" id="ENTRY_TO_ENTRY_CONVERTER" target="_blank"&gt;IATE:805134&lt;/a&gt; u s-&lt;i&gt;solvenza&lt;/i&gt; &lt;a href="/entry/result/832674/all" id="ENTRY_TO_ENTRY_CONVERTER" target="_blank"&gt;IATE:832674&lt;/a&gt;</t>
        </is>
      </c>
      <c r="BV148" s="2" t="inlineStr">
        <is>
          <t>financiële soliditeit</t>
        </is>
      </c>
      <c r="BW148" s="2" t="inlineStr">
        <is>
          <t>3</t>
        </is>
      </c>
      <c r="BX148" s="2" t="inlineStr">
        <is>
          <t/>
        </is>
      </c>
      <c r="BY148" t="inlineStr">
        <is>
          <t/>
        </is>
      </c>
      <c r="BZ148" s="2" t="inlineStr">
        <is>
          <t>dobra kondycja finansowa</t>
        </is>
      </c>
      <c r="CA148" s="2" t="inlineStr">
        <is>
          <t>3</t>
        </is>
      </c>
      <c r="CB148" s="2" t="inlineStr">
        <is>
          <t/>
        </is>
      </c>
      <c r="CC148" t="inlineStr">
        <is>
          <t/>
        </is>
      </c>
      <c r="CD148" s="2" t="inlineStr">
        <is>
          <t>solidez financeira</t>
        </is>
      </c>
      <c r="CE148" s="2" t="inlineStr">
        <is>
          <t>2</t>
        </is>
      </c>
      <c r="CF148" s="2" t="inlineStr">
        <is>
          <t/>
        </is>
      </c>
      <c r="CG148" t="inlineStr">
        <is>
          <t>Capacidade de uma entidade económica (empresa, instituição de crédito) manter de forma estável e sustentável um desempenho financeiro adequado durante um período razoável, mesmo em caso de acontecimentos imprevisíveis, tais como uma contracção económica ou catástrofes naturais.</t>
        </is>
      </c>
      <c r="CH148" s="2" t="inlineStr">
        <is>
          <t>soliditate financiară</t>
        </is>
      </c>
      <c r="CI148" s="2" t="inlineStr">
        <is>
          <t>3</t>
        </is>
      </c>
      <c r="CJ148" s="2" t="inlineStr">
        <is>
          <t/>
        </is>
      </c>
      <c r="CK148" t="inlineStr">
        <is>
          <t>situație financiară favorabilă a unei bănci sau a unei alte entități, care poate fi evaluată din punctul de vedere al lichidității, al solvabilității și al profitabilității</t>
        </is>
      </c>
      <c r="CL148" s="2" t="inlineStr">
        <is>
          <t>finančné zdravie|
finančná sila</t>
        </is>
      </c>
      <c r="CM148" s="2" t="inlineStr">
        <is>
          <t>3|
3</t>
        </is>
      </c>
      <c r="CN148" s="2" t="inlineStr">
        <is>
          <t xml:space="preserve">|
</t>
        </is>
      </c>
      <c r="CO148" t="inlineStr">
        <is>
          <t>priaznivá situácia podniku alebo banky z hľadiska jeho likvidity a rentability</t>
        </is>
      </c>
      <c r="CP148" s="2" t="inlineStr">
        <is>
          <t>finančna stabilnost|
finančna trdnost|
finančno zdravje</t>
        </is>
      </c>
      <c r="CQ148" s="2" t="inlineStr">
        <is>
          <t>3|
3|
3</t>
        </is>
      </c>
      <c r="CR148" s="2" t="inlineStr">
        <is>
          <t xml:space="preserve">|
|
</t>
        </is>
      </c>
      <c r="CS148" t="inlineStr">
        <is>
          <t>stanje, v katerem komponente finančnega sistema – finančni trgi, finančne institucije in infrastruktura – delujejo brez sistemskih motenj in v katerem vsaka komponenta finančnega sistema zagotavlja največjo možno mero prožnega odzivanja na morebitne šoke</t>
        </is>
      </c>
      <c r="CT148" s="2" t="inlineStr">
        <is>
          <t>finansiell sundhet|
finansiell styrka</t>
        </is>
      </c>
      <c r="CU148" s="2" t="inlineStr">
        <is>
          <t>3|
3</t>
        </is>
      </c>
      <c r="CV148" s="2" t="inlineStr">
        <is>
          <t xml:space="preserve">|
</t>
        </is>
      </c>
      <c r="CW148" t="inlineStr">
        <is>
          <t/>
        </is>
      </c>
    </row>
    <row r="149">
      <c r="A149" s="1" t="str">
        <f>HYPERLINK("https://iate.europa.eu/entry/result/3542037/all", "3542037")</f>
        <v>3542037</v>
      </c>
      <c r="B149" t="inlineStr">
        <is>
          <t>FINANCE</t>
        </is>
      </c>
      <c r="C149" t="inlineStr">
        <is>
          <t>FINANCE|financial institutions and credit|financial services</t>
        </is>
      </c>
      <c r="D149" t="inlineStr">
        <is>
          <t>yes</t>
        </is>
      </c>
      <c r="E149" t="inlineStr">
        <is>
          <t/>
        </is>
      </c>
      <c r="F149" s="2" t="inlineStr">
        <is>
          <t>кредитен превод</t>
        </is>
      </c>
      <c r="G149" s="2" t="inlineStr">
        <is>
          <t>3</t>
        </is>
      </c>
      <c r="H149" s="2" t="inlineStr">
        <is>
          <t/>
        </is>
      </c>
      <c r="I149" t="inlineStr">
        <is>
          <t>платежна услуга по заверяване на платежна сметка на получателя посредством една или няколко платежни операции, извършвани по платежна сметка на платеца от доставчика на платежни услуги, който води платежната сметка на платеца, въз основа на дадено от платеца нареждане</t>
        </is>
      </c>
      <c r="J149" s="2" t="inlineStr">
        <is>
          <t>úhrada</t>
        </is>
      </c>
      <c r="K149" s="2" t="inlineStr">
        <is>
          <t>3</t>
        </is>
      </c>
      <c r="L149" s="2" t="inlineStr">
        <is>
          <t/>
        </is>
      </c>
      <c r="M149" t="inlineStr">
        <is>
          <t>platební služba za účelem připsání částky na platební účet příjemce prostřednictvím platební transakce nebo řady platebních transakcí z platebního účtu plátce provedených na základě pokynů plátce poskytovatelem platebních služeb, u něhož má plátce veden platební účet</t>
        </is>
      </c>
      <c r="N149" s="2" t="inlineStr">
        <is>
          <t>kreditoverførsel</t>
        </is>
      </c>
      <c r="O149" s="2" t="inlineStr">
        <is>
          <t>3</t>
        </is>
      </c>
      <c r="P149" s="2" t="inlineStr">
        <is>
          <t/>
        </is>
      </c>
      <c r="Q149" t="inlineStr">
        <is>
          <t>betalingstjeneste til at kreditere en betalingsmodtagers betalingskonto
 med en betalingstransaktion på grundlag af en instruks fra betaleren</t>
        </is>
      </c>
      <c r="R149" s="2" t="inlineStr">
        <is>
          <t>Überweisung</t>
        </is>
      </c>
      <c r="S149" s="2" t="inlineStr">
        <is>
          <t>3</t>
        </is>
      </c>
      <c r="T149" s="2" t="inlineStr">
        <is>
          <t/>
        </is>
      </c>
      <c r="U149" t="inlineStr">
        <is>
          <t>Zahlungsdienst, mit dem der Zahlende sein kontoführendes Institut anweisen kann, dem Begünstigten Geldmittel zu überweisen</t>
        </is>
      </c>
      <c r="V149" s="2" t="inlineStr">
        <is>
          <t>μεταφορά πίστωσης</t>
        </is>
      </c>
      <c r="W149" s="2" t="inlineStr">
        <is>
          <t>3</t>
        </is>
      </c>
      <c r="X149" s="2" t="inlineStr">
        <is>
          <t/>
        </is>
      </c>
      <c r="Y149" t="inlineStr">
        <is>
          <t>εντολή σε τράπεζα για την πίστωση λογαριασμού τρίτου, συνήθως του πιστωτή, με συμπλήρωση και υπογραφή ειδικού εντύπου από τον οφειλέτη-πελάτη της</t>
        </is>
      </c>
      <c r="Z149" s="2" t="inlineStr">
        <is>
          <t>credit transfer</t>
        </is>
      </c>
      <c r="AA149" s="2" t="inlineStr">
        <is>
          <t>3</t>
        </is>
      </c>
      <c r="AB149" s="2" t="inlineStr">
        <is>
          <t/>
        </is>
      </c>
      <c r="AC149" t="inlineStr">
        <is>
          <t>payment of funds from one bank account to another, based on an instruction given by the payer</t>
        </is>
      </c>
      <c r="AD149" s="2" t="inlineStr">
        <is>
          <t>transferencia</t>
        </is>
      </c>
      <c r="AE149" s="2" t="inlineStr">
        <is>
          <t>3</t>
        </is>
      </c>
      <c r="AF149" s="2" t="inlineStr">
        <is>
          <t/>
        </is>
      </c>
      <c r="AG149" t="inlineStr">
        <is>
          <t>Pago efectuado a una cuenta bancaria del beneficiario, con cargo a una cuenta bancaria del ordenante, atendiendo a una orden de pago o una sucesión de órdenes de pago de este último.&lt;br&gt;Las instrucciones de pago y el correspondiente pasan del banco del ordenante al del beneficiario.</t>
        </is>
      </c>
      <c r="AH149" s="2" t="inlineStr">
        <is>
          <t>kreeditkorraldus</t>
        </is>
      </c>
      <c r="AI149" s="2" t="inlineStr">
        <is>
          <t>3</t>
        </is>
      </c>
      <c r="AJ149" s="2" t="inlineStr">
        <is>
          <t/>
        </is>
      </c>
      <c r="AK149" t="inlineStr">
        <is>
          <t>riigisisene või piiriülene makseteenus, millega makseteenuse pakkuja, kelle juures maksja maksekonto asub, krediteerib makse saaja maksekontot maksetehingu või järjestikuste maksetehingutega maksja maksekontolt maksja antud juhise alusel</t>
        </is>
      </c>
      <c r="AL149" s="2" t="inlineStr">
        <is>
          <t>tilisiirto</t>
        </is>
      </c>
      <c r="AM149" s="2" t="inlineStr">
        <is>
          <t>3</t>
        </is>
      </c>
      <c r="AN149" s="2" t="inlineStr">
        <is>
          <t/>
        </is>
      </c>
      <c r="AO149" t="inlineStr">
        <is>
          <t>"Asiakkaan tililtä tapahtuva maksu, joka veloitetaan maksajan tililtä ja kirjataan saajan tilille."</t>
        </is>
      </c>
      <c r="AP149" s="2" t="inlineStr">
        <is>
          <t>virement</t>
        </is>
      </c>
      <c r="AQ149" s="2" t="inlineStr">
        <is>
          <t>4</t>
        </is>
      </c>
      <c r="AR149" s="2" t="inlineStr">
        <is>
          <t/>
        </is>
      </c>
      <c r="AS149" t="inlineStr">
        <is>
          <t>service de paiement fourni par le prestataire de services de paiement qui détient le compte de paiement du payeur et consistant à créditer, sur la base d’une instruction du payeur, le compte de paiement d’un bénéficiaire par une opération ou une série d’opérations de paiement réalisées à partir du compte de paiement du payeur</t>
        </is>
      </c>
      <c r="AT149" s="2" t="inlineStr">
        <is>
          <t>aistriú creidmheasa</t>
        </is>
      </c>
      <c r="AU149" s="2" t="inlineStr">
        <is>
          <t>3</t>
        </is>
      </c>
      <c r="AV149" s="2" t="inlineStr">
        <is>
          <t/>
        </is>
      </c>
      <c r="AW149" t="inlineStr">
        <is>
          <t>seirbhís íocaíochta náisiúnta nó trasteorann chun cuntas íocaíochta íocaí a chreidiúnú le hidirbheart íocaíochta nó sraith idirbheart íocaíochta ó chuntas íocaíochta íocóra ó SHSI ar leis cuntas íocaíochta an íocóra, ar bhonn treorach ón íocóir</t>
        </is>
      </c>
      <c r="AX149" s="2" t="inlineStr">
        <is>
          <t>kreditni transfer</t>
        </is>
      </c>
      <c r="AY149" s="2" t="inlineStr">
        <is>
          <t>3</t>
        </is>
      </c>
      <c r="AZ149" s="2" t="inlineStr">
        <is>
          <t/>
        </is>
      </c>
      <c r="BA149" t="inlineStr">
        <is>
          <t>platna usluga kojom se račun za plaćanje primatelja plaćanja odobrava za platnu transakciju ili niz platnih transakcija na teret platiteljevog računa za plaćanje, od strane pružatelja platnih usluga kod kojeg se vodi platiteljev račun za plaćanje, na osnovi instrukcije koju daje platitelj</t>
        </is>
      </c>
      <c r="BB149" s="2" t="inlineStr">
        <is>
          <t>átutalás</t>
        </is>
      </c>
      <c r="BC149" s="2" t="inlineStr">
        <is>
          <t>4</t>
        </is>
      </c>
      <c r="BD149" s="2" t="inlineStr">
        <is>
          <t/>
        </is>
      </c>
      <c r="BE149" t="inlineStr">
        <is>
          <t>fizető fél rendelkezése alapján végzett olyan pénzforgalmi szolgáltatás, amelynek során a fizető fél pénzforgalmi szolgáltatónál vezetett fizetési számláját fizetési művelettel vagy ilyen műveletek sorozatával a kedvezményezett fizetési számlájának javára megterhelik</t>
        </is>
      </c>
      <c r="BF149" s="2" t="inlineStr">
        <is>
          <t>bonifico</t>
        </is>
      </c>
      <c r="BG149" s="2" t="inlineStr">
        <is>
          <t>3</t>
        </is>
      </c>
      <c r="BH149" s="2" t="inlineStr">
        <is>
          <t/>
        </is>
      </c>
      <c r="BI149" t="inlineStr">
        <is>
          <t>servizio di pagamento per l'accredito sul conto di pagamento del beneficiario tramite un'operazione di pagamento o una serie di operazioni di pagamento dal conto di pagamento del pagatore eseguite dal prestatore di servizi di pagamento detentore del conto di pagamento del pagatore, sulla base di un'istruzione impartita dal pagatore</t>
        </is>
      </c>
      <c r="BJ149" s="2" t="inlineStr">
        <is>
          <t>kredito pervedimas</t>
        </is>
      </c>
      <c r="BK149" s="2" t="inlineStr">
        <is>
          <t>3</t>
        </is>
      </c>
      <c r="BL149" s="2" t="inlineStr">
        <is>
          <t/>
        </is>
      </c>
      <c r="BM149" t="inlineStr">
        <is>
          <t>mokėjimo paslauga, kai mokėtojo iniciatyva lėšos pervedamos į gavėjo mokėjimo sąskaitą</t>
        </is>
      </c>
      <c r="BN149" s="2" t="inlineStr">
        <is>
          <t>kredīta pārvedums</t>
        </is>
      </c>
      <c r="BO149" s="2" t="inlineStr">
        <is>
          <t>3</t>
        </is>
      </c>
      <c r="BP149" s="2" t="inlineStr">
        <is>
          <t/>
        </is>
      </c>
      <c r="BQ149" t="inlineStr">
        <is>
          <t>maksājumu pakalpojums maksājuma saņēmēja maksājumu konta kreditēšanai ar tādu maksājumu darījumu vai virkni maksājumu darījumu no maksātāja maksājumu konta, kuru, pamatojoties uz maksātāja sniegtu rīkojumu, veic tas maksājumu pakalpojumu sniedzējs, kurš ir maksātāja maksājumu konta turētājs</t>
        </is>
      </c>
      <c r="BR149" s="2" t="inlineStr">
        <is>
          <t>trasferiment ta' kreditu</t>
        </is>
      </c>
      <c r="BS149" s="2" t="inlineStr">
        <is>
          <t>3</t>
        </is>
      </c>
      <c r="BT149" s="2" t="inlineStr">
        <is>
          <t/>
        </is>
      </c>
      <c r="BU149" t="inlineStr">
        <is>
          <t>servizz ta’ pagament għall-ikkreditar ta’ kont ta’ pagament ta’ benefiċjarju bi tranżazzjoni ta’ pagament jew sensiela ta’ tranżazzjonijiet ta’ pagament minn kont ta’ pagament ta’ pagatur mill-fornitur ta’ servizzi ta’ pagament li jżomm il-kont ta’ pagament tal-pagatur, abbażi ta’ struzzjoni mogħtija mill-pagatur</t>
        </is>
      </c>
      <c r="BV149" s="2" t="inlineStr">
        <is>
          <t>overmaking</t>
        </is>
      </c>
      <c r="BW149" s="2" t="inlineStr">
        <is>
          <t>3</t>
        </is>
      </c>
      <c r="BX149" s="2" t="inlineStr">
        <is>
          <t/>
        </is>
      </c>
      <c r="BY149" t="inlineStr">
        <is>
          <t>een binnenlandse of grensoverschrijdende betaaldienst voor het crediteren van de betaalrekening van een begunstigde met een betalingstransactie of een reeks betalingstransacties van een betaalrekening van een betaler door de betaaldienstverlener die de betaalrekening van de betaler beheert, op basis van een door de betaler gegeven instructie</t>
        </is>
      </c>
      <c r="BZ149" s="2" t="inlineStr">
        <is>
          <t>polecenie przelewu</t>
        </is>
      </c>
      <c r="CA149" s="2" t="inlineStr">
        <is>
          <t>3</t>
        </is>
      </c>
      <c r="CB149" s="2" t="inlineStr">
        <is>
          <t/>
        </is>
      </c>
      <c r="CC149" t="inlineStr">
        <is>
          <t>usługa płatnicza polegająca na uznaniu rachunku płatniczego odbiorcy transakcją płatniczą lub serią transakcji płatniczych z rachunku płatniczego płatnika przez dostawcę usług płatniczych prowadzącego rachunek płatniczy płatnika, na podstawie dyspozycji udzielonych przez płatnika</t>
        </is>
      </c>
      <c r="CD149" s="2" t="inlineStr">
        <is>
          <t>transferência a crédito|
transferência</t>
        </is>
      </c>
      <c r="CE149" s="2" t="inlineStr">
        <is>
          <t>3|
3</t>
        </is>
      </c>
      <c r="CF149" s="2" t="inlineStr">
        <is>
          <t xml:space="preserve">|
</t>
        </is>
      </c>
      <c r="CG149" t="inlineStr">
        <is>
          <t>Operação bancária efetuada por iniciativa de um ordenante (por exemplo, um particular ou uma empresa) destinada a movimentar fundos entre contas de pagamento, colocando-os à disposição do beneficiário.</t>
        </is>
      </c>
      <c r="CH149" s="2" t="inlineStr">
        <is>
          <t>transfer credit</t>
        </is>
      </c>
      <c r="CI149" s="2" t="inlineStr">
        <is>
          <t>3</t>
        </is>
      </c>
      <c r="CJ149" s="2" t="inlineStr">
        <is>
          <t/>
        </is>
      </c>
      <c r="CK149" t="inlineStr">
        <is>
          <t>o serie de operațiuni care începe prin emiterea de către plătitor a unui ordin de plată dat unei instituții de a pune la dispoziția unui beneficiar o anumită sumă de bani și care se finalizează prin acceptarea respectivului ordin de plată de către instituția destinatară</t>
        </is>
      </c>
      <c r="CL149" s="2" t="inlineStr">
        <is>
          <t>úhrada</t>
        </is>
      </c>
      <c r="CM149" s="2" t="inlineStr">
        <is>
          <t>3</t>
        </is>
      </c>
      <c r="CN149" s="2" t="inlineStr">
        <is>
          <t/>
        </is>
      </c>
      <c r="CO149" t="inlineStr">
        <is>
          <t>platobná služba pripísania finančných prostriedkov platobnej transakcie alebo série platobných transakcií z platobného účtu platiteľa na platobný účet príjemcu platby prostredníctvom poskytovateľa platobných služieb, ktorý vedie platobný účet platiteľa, na základe pokynu platiteľa</t>
        </is>
      </c>
      <c r="CP149" s="2" t="inlineStr">
        <is>
          <t>kreditno plačilo|
kreditni prenos</t>
        </is>
      </c>
      <c r="CQ149" s="2" t="inlineStr">
        <is>
          <t>3|
3</t>
        </is>
      </c>
      <c r="CR149" s="2" t="inlineStr">
        <is>
          <t>|
admitted</t>
        </is>
      </c>
      <c r="CS149" t="inlineStr">
        <is>
          <t>plačilo, ki ga odredi plačnik v breme svojega računa ter ga pošlje v izvršitev svojemu ponudniku plačilnih storitev z namenom prenosa denarnih sredstev prejemniku plačila</t>
        </is>
      </c>
      <c r="CT149" s="2" t="inlineStr">
        <is>
          <t>betalning</t>
        </is>
      </c>
      <c r="CU149" s="2" t="inlineStr">
        <is>
          <t>3</t>
        </is>
      </c>
      <c r="CV149" s="2" t="inlineStr">
        <is>
          <t/>
        </is>
      </c>
      <c r="CW149" t="inlineStr">
        <is>
          <t>betaltjänst för kreditering av en betalningsmottagares betalkonto med en betalningstransaktion eller en rad betalningstransaktioner från en betalares betalkonto, som utförs av en betaltjänstleverantör som har tillgång till betalarens betalkonto på grundval av en instruktion som lämnats av betalaren</t>
        </is>
      </c>
    </row>
    <row r="150">
      <c r="A150" s="1" t="str">
        <f>HYPERLINK("https://iate.europa.eu/entry/result/841813/all", "841813")</f>
        <v>841813</v>
      </c>
      <c r="B150" t="inlineStr">
        <is>
          <t>LAW;ECONOMICS;FINANCE;BUSINESS AND COMPETITION</t>
        </is>
      </c>
      <c r="C150" t="inlineStr">
        <is>
          <t>LAW|civil law;ECONOMICS;FINANCE;BUSINESS AND COMPETITION|business organisation</t>
        </is>
      </c>
      <c r="D150" t="inlineStr">
        <is>
          <t>yes</t>
        </is>
      </c>
      <c r="E150" t="inlineStr">
        <is>
          <t/>
        </is>
      </c>
      <c r="F150" s="2" t="inlineStr">
        <is>
          <t>производство по несъстоятелност</t>
        </is>
      </c>
      <c r="G150" s="2" t="inlineStr">
        <is>
          <t>3</t>
        </is>
      </c>
      <c r="H150" s="2" t="inlineStr">
        <is>
          <t/>
        </is>
      </c>
      <c r="I150" t="inlineStr">
        <is>
          <t>колективна съдебна или административна мярка, включително обезпечително производство, при която активите и дейността на неплатежоспособен или предполагаемо неплатежоспособен длъжник са поставени под контрол или надзор на съд или друг компетентен орган за целите на преобразуване или прекратяване</t>
        </is>
      </c>
      <c r="J150" s="2" t="inlineStr">
        <is>
          <t>insolvenční řízení</t>
        </is>
      </c>
      <c r="K150" s="2" t="inlineStr">
        <is>
          <t>3</t>
        </is>
      </c>
      <c r="L150" s="2" t="inlineStr">
        <is>
          <t/>
        </is>
      </c>
      <c r="M150" t="inlineStr">
        <is>
          <t>soudní řízení, jehož předmětem je dlužníkův úpadek nebo hrozící úpadek a způsob jeho řešení</t>
        </is>
      </c>
      <c r="N150" s="2" t="inlineStr">
        <is>
          <t>insolvensbehandling</t>
        </is>
      </c>
      <c r="O150" s="2" t="inlineStr">
        <is>
          <t>3</t>
        </is>
      </c>
      <c r="P150" s="2" t="inlineStr">
        <is>
          <t/>
        </is>
      </c>
      <c r="Q150" t="inlineStr">
        <is>
          <t>kollektive retlige eller administrative procedurer, herunder foreløbige procedurer, hvor en (formodet) insolvent skyldners aktiver og forretninger underlægges kontrol eller tilsyn af en ret eller anden kompetent myndighed med henblik på redning, gældssanering, rekonstruktion eller likvidation</t>
        </is>
      </c>
      <c r="R150" s="2" t="inlineStr">
        <is>
          <t>Insolvenzverfahren</t>
        </is>
      </c>
      <c r="S150" s="2" t="inlineStr">
        <is>
          <t>3</t>
        </is>
      </c>
      <c r="T150" s="2" t="inlineStr">
        <is>
          <t/>
        </is>
      </c>
      <c r="U150" t="inlineStr">
        <is>
          <t>ein der streitigen Gerichtsbarkeit unterliegendes Gesamtvollstreckungsverfahren, das dazu dient, durch die Verwertung des Vermögens des Schuldners die bestmögliche Befriedigung der Gläubiger zu erzielen; die Verwertung kann durch die Zerschlagung des Schuldnervermögens und Verteilung des Erlöses an die Gläubiger, aber auch durch Unternehmensfortführung und Verteilung der erwirtschafteten Gewinne an die Gläubiger realisiert werden</t>
        </is>
      </c>
      <c r="V150" s="2" t="inlineStr">
        <is>
          <t>διαδικασίες αφερεγγυότητας</t>
        </is>
      </c>
      <c r="W150" s="2" t="inlineStr">
        <is>
          <t>3</t>
        </is>
      </c>
      <c r="X150" s="2" t="inlineStr">
        <is>
          <t/>
        </is>
      </c>
      <c r="Y150" t="inlineStr">
        <is>
          <t>συλλογικές δικαστικές ή διοικητικές διαδικασίες που κινούνται σε περιπτώσεις αφερεγγυότητας σε κάθε κράτος μέλος, όπως παρατίθενται στο Παράρτημα Α του κανονισμού (ΕΕ) 2015/848, στις οποίες περιλαμβάνονται η πτώχευση, η ειδική εκκαθάριση εν λειτουργία, το σχέδιο αναδιοργάνωσης, η απλοποιημένη διαδικασία επί πτωχεύσεων μικρού αντικειμένου και η διαδικασία εξυγίανσης</t>
        </is>
      </c>
      <c r="Z150" s="2" t="inlineStr">
        <is>
          <t>insolvency proceedings|
insolvency procedure</t>
        </is>
      </c>
      <c r="AA150" s="2" t="inlineStr">
        <is>
          <t>4|
1</t>
        </is>
      </c>
      <c r="AB150" s="2" t="inlineStr">
        <is>
          <t xml:space="preserve">|
</t>
        </is>
      </c>
      <c r="AC150" t="inlineStr">
        <is>
          <t>collective judicial or administrative proceedings, including interim proceedings, in which the assets and affairs of a debtor are subject to control or supervision by a court or other competent authority for the purpose of reorganisation or liquidation</t>
        </is>
      </c>
      <c r="AD150" s="2" t="inlineStr">
        <is>
          <t>procedimiento de insolvencia</t>
        </is>
      </c>
      <c r="AE150" s="2" t="inlineStr">
        <is>
          <t>4</t>
        </is>
      </c>
      <c r="AF150" s="2" t="inlineStr">
        <is>
          <t/>
        </is>
      </c>
      <c r="AG150" t="inlineStr">
        <is>
          <t>Procedimientos colectivos públicos, incluidos los procedimientos provisionales, regulados en la legislación en materia de insolvencia [ &lt;a href="https://iate.europa.eu/entry/result/1071847/all" target="_blank"&gt;1071847&lt;/a&gt; ] y en los que, a efectos de rescate, reestructuración de la deuda, reorganización o liquidación, 
&lt;div&gt;
 a) se desapodere a un deudor total o parcialmente de sus bienes y se nombre a un administrador concursal;&lt;/div&gt; 
&lt;div&gt;
 b) los bienes y negocios de un deudor se sometan a control o supervisión judicial, o&lt;/div&gt; 
&lt;div&gt;
 c) un órgano jurisdiccional acuerde, o se establezca por ministerio de la ley, una suspensión temporal de los procedimientos de ejecución individual para facilitar las negociaciones entre el deudor y sus acreedores, siempre que los procedimientos en los que se acuerde la suspensión prevean medidas adecuadas para proteger al conjunto de los acreedores y, en caso de que no se alcance un acuerdo, sean previos a uno de los procedimientos a los que hacen referencia las letras a) o b).&lt;/div&gt;</t>
        </is>
      </c>
      <c r="AH150" s="2" t="inlineStr">
        <is>
          <t>maksejõuetusmenetlus</t>
        </is>
      </c>
      <c r="AI150" s="2" t="inlineStr">
        <is>
          <t>3</t>
        </is>
      </c>
      <c r="AJ150" s="2" t="inlineStr">
        <is>
          <t/>
        </is>
      </c>
      <c r="AK150" t="inlineStr">
        <is>
          <t>liikmesriigi või kolmanda riigi õigusaktides sätestatud mis tahes ühismeetmed osaleja lõpetamiseks või ümberkorraldamiseks, kui selliste meetmetega kaasneb ülekannete või maksete peatamine või piiramine</t>
        </is>
      </c>
      <c r="AL150" s="2" t="inlineStr">
        <is>
          <t>maksukyvyttömyysmenettelyt</t>
        </is>
      </c>
      <c r="AM150" s="2" t="inlineStr">
        <is>
          <t>3</t>
        </is>
      </c>
      <c r="AN150" s="2" t="inlineStr">
        <is>
          <t/>
        </is>
      </c>
      <c r="AO150" t="inlineStr">
        <is>
          <t>Suomessa konkurssi, yrityssaneeraus ja yksityishenkilön velkajärjestely sekä ulkomailla niitä vastaavat menettelyt</t>
        </is>
      </c>
      <c r="AP150" s="2" t="inlineStr">
        <is>
          <t>procédure d'insolvabilité</t>
        </is>
      </c>
      <c r="AQ150" s="2" t="inlineStr">
        <is>
          <t>3</t>
        </is>
      </c>
      <c r="AR150" s="2" t="inlineStr">
        <is>
          <t/>
        </is>
      </c>
      <c r="AS150" t="inlineStr">
        <is>
          <t>procédure collective, judiciaire ou administrative, y compris procédure provisoire, dans laquelle les actifs et les activités du débiteur sont soumis au contrôle ou à la supervision d’un tribunal ou d’une autre autorité compétente aux fins de redressement ou de liquidation</t>
        </is>
      </c>
      <c r="AT150" s="2" t="inlineStr">
        <is>
          <t>imeachtaí dócmhainneachta</t>
        </is>
      </c>
      <c r="AU150" s="2" t="inlineStr">
        <is>
          <t>3</t>
        </is>
      </c>
      <c r="AV150" s="2" t="inlineStr">
        <is>
          <t/>
        </is>
      </c>
      <c r="AW150" t="inlineStr">
        <is>
          <t/>
        </is>
      </c>
      <c r="AX150" s="2" t="inlineStr">
        <is>
          <t>postupak u slučaju nesolventnosti</t>
        </is>
      </c>
      <c r="AY150" s="2" t="inlineStr">
        <is>
          <t>3</t>
        </is>
      </c>
      <c r="AZ150" s="2" t="inlineStr">
        <is>
          <t/>
        </is>
      </c>
      <c r="BA150" t="inlineStr">
        <is>
          <t/>
        </is>
      </c>
      <c r="BB150" s="2" t="inlineStr">
        <is>
          <t>fizetésképtelenségi eljárás</t>
        </is>
      </c>
      <c r="BC150" s="2" t="inlineStr">
        <is>
          <t>3</t>
        </is>
      </c>
      <c r="BD150" s="2" t="inlineStr">
        <is>
          <t/>
        </is>
      </c>
      <c r="BE150" t="inlineStr">
        <is>
          <t>az adós vagyon feletti rendelkezési jogának részleges vagy teljes elvonását és felszámoló kijelölését magában foglaló, valamennyi hitelezőre kiterjedő eljárás</t>
        </is>
      </c>
      <c r="BF150" s="2" t="inlineStr">
        <is>
          <t>procedura di insolvenza</t>
        </is>
      </c>
      <c r="BG150" s="2" t="inlineStr">
        <is>
          <t>3</t>
        </is>
      </c>
      <c r="BH150" s="2" t="inlineStr">
        <is>
          <t/>
        </is>
      </c>
      <c r="BI150" t="inlineStr">
        <is>
          <t>procedura concorsuale pubblica, comprese le procedure provvisorie, disciplinata dalle norme in materia di insolvenza e in cui, a fini di salvataggio, ristrutturazione del debito, riorganizzazione o liquidazione, 
&lt;br&gt;a) un debitore è spossessato, in tutto o in parte, del proprio patrimonio ed è nominato un amministratore delle procedure di insolvenza, 
&lt;br&gt;b) i beni e gli affari di un debitore sono soggetti al controllo o alla sorveglianza di un giudice, oppure 
&lt;br&gt;c) una sospensione temporanea delle azioni esecutive individuali è concessa da un giudice o per legge al fine di consentire le trattative tra il debitore e i suoi creditori, purché le procedure per le quali è concessa la sospensione prevedano misure idonee a tutelare la massa dei creditori e, qualora non sia stato raggiunto un accordo, siano preliminari a una delle procedure di cui alle lettere a) o b).</t>
        </is>
      </c>
      <c r="BJ150" s="2" t="inlineStr">
        <is>
          <t>nemokumo byla</t>
        </is>
      </c>
      <c r="BK150" s="2" t="inlineStr">
        <is>
          <t>3</t>
        </is>
      </c>
      <c r="BL150" s="2" t="inlineStr">
        <is>
          <t/>
        </is>
      </c>
      <c r="BM150" t="inlineStr">
        <is>
          <t>teisminė ar administracinė procedūra, kai subjekto, kuris yra, ar manoma, kad yra, nemokus, turtas ar bendrovė yra perduodami kontroliuoti ar valdyti teisminei ar kitai kompetentingai institucijai, kuri vykdo reorganizavimo ar likvidavimo procesą</t>
        </is>
      </c>
      <c r="BN150" s="2" t="inlineStr">
        <is>
          <t>maksātnespējas procedūra|
maksātnespējas process</t>
        </is>
      </c>
      <c r="BO150" s="2" t="inlineStr">
        <is>
          <t>3|
3</t>
        </is>
      </c>
      <c r="BP150" s="2" t="inlineStr">
        <is>
          <t xml:space="preserve">|
</t>
        </is>
      </c>
      <c r="BQ150" t="inlineStr">
        <is>
          <t>tiesiska rakstura pasākumu kopums, kas aptver arī pagaidu procedūras, kuru gaitā maksātnespējas subjekta aktīvi un darījumi tiek pakļauti administratora, tiesas vai kompetentās iestādes uzraudzībai vai kontrolei, lai atjaunotu maksātnespējas subjekta maksātspēju, veiktu tā reorganizāciju vai likvidāciju un aizsargātu kreditoru kopuma intereses, piemērojot izlīgumu vai sanāciju vai bankrota procedūru</t>
        </is>
      </c>
      <c r="BR150" s="2" t="inlineStr">
        <is>
          <t>proċedimenti ta' insolvenza|
proċedura ta' insolvenza</t>
        </is>
      </c>
      <c r="BS150" s="2" t="inlineStr">
        <is>
          <t>3|
2</t>
        </is>
      </c>
      <c r="BT150" s="2" t="inlineStr">
        <is>
          <t xml:space="preserve">|
</t>
        </is>
      </c>
      <c r="BU150" t="inlineStr">
        <is>
          <t>proċedimenti ġudizzjarji jew amministrattivi kollettivi, inkluż proċedimenti temporanji, li fihom l-assi u l-affarijiet ta' persuna li tkun insolventi jew li jkun hemm raġuni biex wieħed jemmen li hija insolventi, ikunu soġġetti għal kontroll jew superviżjoni minn qorti jew awtorità kompetenti oħra għall-fini ta' riorganizzazzjoni jew likwidazzjoni</t>
        </is>
      </c>
      <c r="BV150" s="2" t="inlineStr">
        <is>
          <t>insolventieprocedure</t>
        </is>
      </c>
      <c r="BW150" s="2" t="inlineStr">
        <is>
          <t>3</t>
        </is>
      </c>
      <c r="BX150" s="2" t="inlineStr">
        <is>
          <t/>
        </is>
      </c>
      <c r="BY150" t="inlineStr">
        <is>
          <t/>
        </is>
      </c>
      <c r="BZ150" s="2" t="inlineStr">
        <is>
          <t>postępowanie upadłościowe|
postępowanie w związku z niewypłacalnością</t>
        </is>
      </c>
      <c r="CA150" s="2" t="inlineStr">
        <is>
          <t>3|
2</t>
        </is>
      </c>
      <c r="CB150" s="2" t="inlineStr">
        <is>
          <t xml:space="preserve">preferred|
</t>
        </is>
      </c>
      <c r="CC150" t="inlineStr">
        <is>
          <t>procedura, której celem jest stworzenie przedsiębiorcom, którzy zaprzestali płacenia swoich długów, warunków pozwalających na całkowite zaspokojenie wierzycieli oraz zwiększenie możliwości zachowania przedsiębiorstwa i jego działalności</t>
        </is>
      </c>
      <c r="CD150" s="2" t="inlineStr">
        <is>
          <t>processo de insolvência</t>
        </is>
      </c>
      <c r="CE150" s="2" t="inlineStr">
        <is>
          <t>3</t>
        </is>
      </c>
      <c r="CF150" s="2" t="inlineStr">
        <is>
          <t/>
        </is>
      </c>
      <c r="CG150" t="inlineStr">
        <is>
          <t>Qualquer processo coletivo em matéria de insolvência do devedor que determine a inibição parcial ou total desse devedor da administração ou disposição de bens e a designação de um síndico.</t>
        </is>
      </c>
      <c r="CH150" s="2" t="inlineStr">
        <is>
          <t>procedură de insolvență</t>
        </is>
      </c>
      <c r="CI150" s="2" t="inlineStr">
        <is>
          <t>3</t>
        </is>
      </c>
      <c r="CJ150" s="2" t="inlineStr">
        <is>
          <t/>
        </is>
      </c>
      <c r="CK150" t="inlineStr">
        <is>
          <t>procedură colectivă, publică, judiciară sau administrativă, care se desfăşoară în conformitate cu legislaţia în materie de insolvenţă a unui stat străin, inclusiv procedura provizorie, în care bunurile şi activitatea debitorului sunt supuse controlului sau supravegherii unei instanţe străine, în scopul reorganizării sau lichidării activităţii acelui debitor</t>
        </is>
      </c>
      <c r="CL150" s="2" t="inlineStr">
        <is>
          <t>insolvenčné konanie</t>
        </is>
      </c>
      <c r="CM150" s="2" t="inlineStr">
        <is>
          <t>3</t>
        </is>
      </c>
      <c r="CN150" s="2" t="inlineStr">
        <is>
          <t/>
        </is>
      </c>
      <c r="CO150" t="inlineStr">
        <is>
          <t>kolektívne súdne alebo správne konanie vrátane predbežného konania, v ktorom sú majetok a záležitosti osoby, ktorá je insolventná alebo o ktorej sa predpokladá, že je insolventná, predmetom kontroly alebo dohľadu zo strany súdu alebo iného príslušného orgánu, a to na účely reštrukturalizácie, oddlženia alebo likvidácie</t>
        </is>
      </c>
      <c r="CP150" s="2" t="inlineStr">
        <is>
          <t>postopek v primeru insolventnosti|
postopek zaradi insolventnosti|
insolvenčni postopek</t>
        </is>
      </c>
      <c r="CQ150" s="2" t="inlineStr">
        <is>
          <t>3|
3|
2</t>
        </is>
      </c>
      <c r="CR150" s="2" t="inlineStr">
        <is>
          <t xml:space="preserve">|
|
</t>
        </is>
      </c>
      <c r="CS150" t="inlineStr">
        <is>
          <t/>
        </is>
      </c>
      <c r="CT150" s="2" t="inlineStr">
        <is>
          <t>insolvensförfarande</t>
        </is>
      </c>
      <c r="CU150" s="2" t="inlineStr">
        <is>
          <t>3</t>
        </is>
      </c>
      <c r="CV150" s="2" t="inlineStr">
        <is>
          <t/>
        </is>
      </c>
      <c r="CW150" t="inlineStr">
        <is>
          <t/>
        </is>
      </c>
    </row>
    <row r="151">
      <c r="A151" s="1" t="str">
        <f>HYPERLINK("https://iate.europa.eu/entry/result/892277/all", "892277")</f>
        <v>892277</v>
      </c>
      <c r="B151" t="inlineStr">
        <is>
          <t>ECONOMICS;FINANCE</t>
        </is>
      </c>
      <c r="C151" t="inlineStr">
        <is>
          <t>ECONOMICS;FINANCE|financial institutions and credit;FINANCE|free movement of capital|financial market</t>
        </is>
      </c>
      <c r="D151" t="inlineStr">
        <is>
          <t>yes</t>
        </is>
      </c>
      <c r="E151" t="inlineStr">
        <is>
          <t/>
        </is>
      </c>
      <c r="F151" s="2" t="inlineStr">
        <is>
          <t>система за сетълмент на ценни книжа</t>
        </is>
      </c>
      <c r="G151" s="2" t="inlineStr">
        <is>
          <t>3</t>
        </is>
      </c>
      <c r="H151" s="2" t="inlineStr">
        <is>
          <t/>
        </is>
      </c>
      <c r="I151" t="inlineStr">
        <is>
          <t>Система, която позволява държането и прехвърлянето на ценни книжа или други финансови активи безплатно или срещу заплащане.</t>
        </is>
      </c>
      <c r="J151" s="2" t="inlineStr">
        <is>
          <t>systém vypořádání obchodů s cennými papíry</t>
        </is>
      </c>
      <c r="K151" s="2" t="inlineStr">
        <is>
          <t>3</t>
        </is>
      </c>
      <c r="L151" s="2" t="inlineStr">
        <is>
          <t/>
        </is>
      </c>
      <c r="M151" t="inlineStr">
        <is>
          <t>systém, který umožňuje držení a převod cenných papírů nebo jiných finančních aktiv, a to buď bezplatně, nebo proti zaplacení (dodání proti zaplacení)</t>
        </is>
      </c>
      <c r="N151" s="2" t="inlineStr">
        <is>
          <t>værdipapirafviklingssystem|
afviklingssystem for værdipapirer</t>
        </is>
      </c>
      <c r="O151" s="2" t="inlineStr">
        <is>
          <t>3|
3</t>
        </is>
      </c>
      <c r="P151" s="2" t="inlineStr">
        <is>
          <t xml:space="preserve">|
</t>
        </is>
      </c>
      <c r="Q151" t="inlineStr">
        <is>
          <t>"Værdipapirafviklingssystem: Et system, hvor værdipapirer kan opbevares el. overføres uden betaling, mod betaling (delivery versus payment) el. mod et andet aktiv (delivery versus delivery). Systemet omfatter alle institutionelle og tekniske rammer for afvikling af værdipapirhandler og opbevaring af værdipapirer og kan være baseret på realtidsbruttoafvikling, bruttoafvikling el. nettoafvikling. Et afviklingssystem giver mulighed for beregning (clearing) af deltagernes forpligtelser."</t>
        </is>
      </c>
      <c r="R151" s="2" t="inlineStr">
        <is>
          <t>Wertpapierliefer- und -abrechnungssystem|
Wertpapierabwicklungssystem</t>
        </is>
      </c>
      <c r="S151" s="2" t="inlineStr">
        <is>
          <t>3|
3</t>
        </is>
      </c>
      <c r="T151" s="2" t="inlineStr">
        <is>
          <t xml:space="preserve">|
</t>
        </is>
      </c>
      <c r="U151" t="inlineStr">
        <is>
          <t>System, das die Verwahrung und Übertragung von Wertpapieren oder anderen Finanzinstrumenten entweder ohne Gegenwertverrechnung oder gegen Zahlung (Lieferung gegen Zahlung) ermöglicht</t>
        </is>
      </c>
      <c r="V151" s="2" t="inlineStr">
        <is>
          <t>σύστημα διακανονισμού αξιογράφων|
σύστημα διακανονισμού τίτλων|
σύστημα διακανονισμού αξιών</t>
        </is>
      </c>
      <c r="W151" s="2" t="inlineStr">
        <is>
          <t>4|
3|
3</t>
        </is>
      </c>
      <c r="X151" s="2" t="inlineStr">
        <is>
          <t xml:space="preserve">|
|
</t>
        </is>
      </c>
      <c r="Y151" t="inlineStr">
        <is>
          <t>Ως «σύστημα διακανονισμού αξιογράφων» νοείται ένα σύστημα κατά την έννοια του άρθρου 2 στοιχείο α) πρώτη, δεύτερη και τρίτη περίπτωση της οδηγίας 98/26/ΕΚ, το οποίο δεν τελεί υπό τη διαχείριση κεντρικού αντισυμβαλλόμενου και η δραστηριότητα του οποίου συνίσταται στην εκτέλεση εντολών μεταβίβασης.</t>
        </is>
      </c>
      <c r="Z151" s="2" t="inlineStr">
        <is>
          <t>securities settlement system|
SSS</t>
        </is>
      </c>
      <c r="AA151" s="2" t="inlineStr">
        <is>
          <t>3|
3</t>
        </is>
      </c>
      <c r="AB151" s="2" t="inlineStr">
        <is>
          <t xml:space="preserve">|
</t>
        </is>
      </c>
      <c r="AC151" t="inlineStr">
        <is>
          <t>a system which permits the holding and transfer of securities or other financial assets, either free of payment (FOP) or against payment (delivery versus payment)</t>
        </is>
      </c>
      <c r="AD151" s="2" t="inlineStr">
        <is>
          <t>sistema de liquidación de valores</t>
        </is>
      </c>
      <c r="AE151" s="2" t="inlineStr">
        <is>
          <t>3</t>
        </is>
      </c>
      <c r="AF151" s="2" t="inlineStr">
        <is>
          <t/>
        </is>
      </c>
      <c r="AG151" t="inlineStr">
        <is>
          <t>Sistema que permite la transferencia de valores, tanto libre de pago como contra pago.</t>
        </is>
      </c>
      <c r="AH151" s="2" t="inlineStr">
        <is>
          <t>väärtpaberiarveldussüsteem</t>
        </is>
      </c>
      <c r="AI151" s="2" t="inlineStr">
        <is>
          <t>3</t>
        </is>
      </c>
      <c r="AJ151" s="2" t="inlineStr">
        <is>
          <t/>
        </is>
      </c>
      <c r="AK151" t="inlineStr">
        <is>
          <t>süsteem, mille abil saab väärtpabereid või muid finantsvarasid hoida ja üle kanda kas tasuta või makse vastu (loovutamine makse vastu)</t>
        </is>
      </c>
      <c r="AL151" s="2" t="inlineStr">
        <is>
          <t>arvopaperikaupan selvitysjärjestelmä|
arvopapereiden selvitysjärjestelmä</t>
        </is>
      </c>
      <c r="AM151" s="2" t="inlineStr">
        <is>
          <t>3|
3</t>
        </is>
      </c>
      <c r="AN151" s="2" t="inlineStr">
        <is>
          <t xml:space="preserve">|
</t>
        </is>
      </c>
      <c r="AO151" t="inlineStr">
        <is>
          <t>"Menettely, joka mahdollistaa arvopaperien tai muiden saamistodisteiden säilytyksen ja siirron joko vastikkeettomasti ( 
&lt;i&gt;free of payment, FOP&lt;/i&gt;) tai toimitus maksua vastaan -periaatteella ( 
&lt;i&gt;delivery versus payment&lt;/i&gt;, ks. &lt;a href="/entry/result/892197/all" id="ENTRY_TO_ENTRY_CONVERTER" target="_blank"&gt;IATE:892197&lt;/a&gt; )."</t>
        </is>
      </c>
      <c r="AP151" s="2" t="inlineStr">
        <is>
          <t>système de règlement de titres|
SRT|
système de règlement-livraison|
système de règlement des opérations sur titres</t>
        </is>
      </c>
      <c r="AQ151" s="2" t="inlineStr">
        <is>
          <t>3|
3|
3|
2</t>
        </is>
      </c>
      <c r="AR151" s="2" t="inlineStr">
        <is>
          <t xml:space="preserve">|
|
|
</t>
        </is>
      </c>
      <c r="AS151" t="inlineStr">
        <is>
          <t>ensemble complet de dispositions institutionnelles permettant la confirmation, l’échange et le règlement de transactions sur titres et la garde de titres</t>
        </is>
      </c>
      <c r="AT151" s="2" t="inlineStr">
        <is>
          <t>córas socraíochta urrús</t>
        </is>
      </c>
      <c r="AU151" s="2" t="inlineStr">
        <is>
          <t>3</t>
        </is>
      </c>
      <c r="AV151" s="2" t="inlineStr">
        <is>
          <t/>
        </is>
      </c>
      <c r="AW151" t="inlineStr">
        <is>
          <t/>
        </is>
      </c>
      <c r="AX151" s="2" t="inlineStr">
        <is>
          <t>sustav namire vrijednosnih papira</t>
        </is>
      </c>
      <c r="AY151" s="2" t="inlineStr">
        <is>
          <t>3</t>
        </is>
      </c>
      <c r="AZ151" s="2" t="inlineStr">
        <is>
          <t/>
        </is>
      </c>
      <c r="BA151" t="inlineStr">
        <is>
          <t>formalni sporazum između triju ili više sudionika, ne računajući mogućeg posrednika za namiru, moguću glavnu stranku, moguću klirinšku kuću ili mogućeg neizravnog sudionika, sa zajedničkim pravilima i standardiziranim sporazumima o izvršavanju naloga za prijenos između sudionika</t>
        </is>
      </c>
      <c r="BB151" s="2" t="inlineStr">
        <is>
          <t>értékpapír-elszámolási rendszer|
értékpapír-kiegyenlítési rendszer|
SSS</t>
        </is>
      </c>
      <c r="BC151" s="2" t="inlineStr">
        <is>
          <t>4|
4|
4</t>
        </is>
      </c>
      <c r="BD151" s="2" t="inlineStr">
        <is>
          <t xml:space="preserve">|
preferred|
</t>
        </is>
      </c>
      <c r="BE151" t="inlineStr">
        <is>
          <t>olyan rendszer, amely lehetővé teszi értékpapírok vagy más pénzügyi eszközök tartását és átruházását fizetés nélkül (free of payment – FOP) vagy fizetéssel (szállítás fizetés ellenében)</t>
        </is>
      </c>
      <c r="BF151" s="2" t="inlineStr">
        <is>
          <t>sistema di regolamento dei titoli</t>
        </is>
      </c>
      <c r="BG151" s="2" t="inlineStr">
        <is>
          <t>3</t>
        </is>
      </c>
      <c r="BH151" s="2" t="inlineStr">
        <is>
          <t/>
        </is>
      </c>
      <c r="BI151" t="inlineStr">
        <is>
          <t>sistema di regolamento dei titoli che consente di detenere e trasferire titoli o altre attività finanziarie, senza preventivo pagamento oppure soltanto a pagamento avvenuto</t>
        </is>
      </c>
      <c r="BJ151" s="2" t="inlineStr">
        <is>
          <t>vertybinių popierių atsiskaitymo sistema|
VPAS</t>
        </is>
      </c>
      <c r="BK151" s="2" t="inlineStr">
        <is>
          <t>3|
3</t>
        </is>
      </c>
      <c r="BL151" s="2" t="inlineStr">
        <is>
          <t xml:space="preserve">|
</t>
        </is>
      </c>
      <c r="BM151" t="inlineStr">
        <is>
          <t>trijų arba daugiau sistemos dalyvių, neskaitant sistemos operatoriaus, atsiskaitymų tarpininko, pagrindinės sutarties šalies, tarpuskaitos namų arba netiesioginio sistemos dalyvio, susitarimu veikianti sistema, tvarkoma pagal bendras taisykles ir standartizuotą procedūrą tarpuskaitai (nesvarbu, ar vykdoma per pagrindinę sutarties šalį, ar ne) arba vertybinių popierių pervedimo nurodymams tarp sistemos dalyvių vykdyti</t>
        </is>
      </c>
      <c r="BN151" s="2" t="inlineStr">
        <is>
          <t>vērtspapīru norēķinu sistēma|
VNS</t>
        </is>
      </c>
      <c r="BO151" s="2" t="inlineStr">
        <is>
          <t>3|
3</t>
        </is>
      </c>
      <c r="BP151" s="2" t="inlineStr">
        <is>
          <t xml:space="preserve">|
</t>
        </is>
      </c>
      <c r="BQ151" t="inlineStr">
        <is>
          <t>sistēma, kas ļauj turēt un pārvest vērtspapīrus vai citus finanšu aktīvus bez samaksas vai pret samaksu</t>
        </is>
      </c>
      <c r="BR151" s="2" t="inlineStr">
        <is>
          <t>sistema ta’ saldu tat-titoli|
SSS</t>
        </is>
      </c>
      <c r="BS151" s="2" t="inlineStr">
        <is>
          <t>3|
3</t>
        </is>
      </c>
      <c r="BT151" s="2" t="inlineStr">
        <is>
          <t xml:space="preserve">|
</t>
        </is>
      </c>
      <c r="BU151" t="inlineStr">
        <is>
          <t>sistema li tippermetti li jinżammu jew li jiġu trasferiti titoli jew assi finanzjarji oħrajn, mingħajr ħlas jew bi ħlas</t>
        </is>
      </c>
      <c r="BV151" s="2" t="inlineStr">
        <is>
          <t>effectenafwikkelingssysteem|
afwikkelingssysteem voor effectentransacties|
effectentransactiesysteem|
effecten-vereveningssysteem</t>
        </is>
      </c>
      <c r="BW151" s="2" t="inlineStr">
        <is>
          <t>3|
3|
3|
2</t>
        </is>
      </c>
      <c r="BX151" s="2" t="inlineStr">
        <is>
          <t xml:space="preserve">|
|
|
</t>
        </is>
      </c>
      <c r="BY151" t="inlineStr">
        <is>
          <t>een formele overeenkomst tussen drie of meer deelnemers, in voorkomend geval, een afwikkelende instantie, een centrale tegenpartij, een clearinghouse of een indirecte deelnemer niet meegerekend, met gemeenschappelijke regels en standaardprocedures voor het uitvoeren van overboekingsopdrachten tussen de deelnemers</t>
        </is>
      </c>
      <c r="BZ151" s="2" t="inlineStr">
        <is>
          <t>system rozrachunku papierów wartościowych</t>
        </is>
      </c>
      <c r="CA151" s="2" t="inlineStr">
        <is>
          <t>3</t>
        </is>
      </c>
      <c r="CB151" s="2" t="inlineStr">
        <is>
          <t/>
        </is>
      </c>
      <c r="CC151" t="inlineStr">
        <is>
          <t>System, który pozwala na utrzymywanie i przekazywanie papierów wartościowych lub innych aktywów finansowych zarówno nieodpłatnie (FOP) lub za zapłatą (DVP – dostawa za płatność).</t>
        </is>
      </c>
      <c r="CD151" s="2" t="inlineStr">
        <is>
          <t>sistema de liquidação de valores mobiliários|
sistema de liquidação de títulos|
SLT</t>
        </is>
      </c>
      <c r="CE151" s="2" t="inlineStr">
        <is>
          <t>3|
3|
3</t>
        </is>
      </c>
      <c r="CF151" s="2" t="inlineStr">
        <is>
          <t xml:space="preserve">|
|
</t>
        </is>
      </c>
      <c r="CG151" t="inlineStr">
        <is>
          <t>Acordo formal entre três ou mais participantes, que pode envolver um agente de liquidação, uma contraparte central, uma câmara de compensação ou um participante indireto, com regras comuns e procedimentos padronizados para a compensação ou execução de ordens de transferência entre os participantes.</t>
        </is>
      </c>
      <c r="CH151" s="2" t="inlineStr">
        <is>
          <t>sistem de decontare a operațiunilor cu instrumente financiare|
sistem de decontare a titlurilor de valoare</t>
        </is>
      </c>
      <c r="CI151" s="2" t="inlineStr">
        <is>
          <t>3|
3</t>
        </is>
      </c>
      <c r="CJ151" s="2" t="inlineStr">
        <is>
          <t xml:space="preserve">|
</t>
        </is>
      </c>
      <c r="CK151" t="inlineStr">
        <is>
          <t>Un sistem de decontare a operațiunilor cu instrumente financiare ("securities settlement system" sau SSS) reprezintă un sistem care permite transferul de instrumente financiare fără plată ("free of payment", "free delivery", sau FoP), spre exemplu în cazul executării garanțiilor, sau contraplată ("delivery versus payment", sau DvP).</t>
        </is>
      </c>
      <c r="CL151" s="2" t="inlineStr">
        <is>
          <t>systém vyrovnania transakcií s cennými papiermi|
systém vyrovnania obchodov s cennými papiermi</t>
        </is>
      </c>
      <c r="CM151" s="2" t="inlineStr">
        <is>
          <t>3|
2</t>
        </is>
      </c>
      <c r="CN151" s="2" t="inlineStr">
        <is>
          <t xml:space="preserve">preferred|
</t>
        </is>
      </c>
      <c r="CO151" t="inlineStr">
        <is>
          <t>systém, ktorý umožňuje správu a prevody cenných papierov alebo iných finančných aktív, a to buď bez platby, alebo oproti zaplateniu (dodanie proti platbe)</t>
        </is>
      </c>
      <c r="CP151" s="2" t="inlineStr">
        <is>
          <t>sistem poravnave vrednostnih papirjev</t>
        </is>
      </c>
      <c r="CQ151" s="2" t="inlineStr">
        <is>
          <t>3</t>
        </is>
      </c>
      <c r="CR151" s="2" t="inlineStr">
        <is>
          <t/>
        </is>
      </c>
      <c r="CS151" t="inlineStr">
        <is>
          <t>sistem, ki dovoljuje imetje in prenos vrednostnih papirjev ali drugega finančnega premoženja, bodisi brez plačila (free of payment, FOP) ali proti plačilu (dostava proti plačilu)</t>
        </is>
      </c>
      <c r="CT151" s="2" t="inlineStr">
        <is>
          <t>värdepappersavvecklingssystem|
avvecklingssystem för värdepapper</t>
        </is>
      </c>
      <c r="CU151" s="2" t="inlineStr">
        <is>
          <t>3|
3</t>
        </is>
      </c>
      <c r="CV151" s="2" t="inlineStr">
        <is>
          <t xml:space="preserve">|
</t>
        </is>
      </c>
      <c r="CW151" t="inlineStr">
        <is>
          <t>Ett system som möjliggör förvar och överföring av värdepapper eller andra finansiella tillgångar oavsett om betalning erhållits (free of payment, FOP) eller enligt principen leverans mot betalning (delivery versus payment, DVP).</t>
        </is>
      </c>
    </row>
    <row r="152">
      <c r="A152" s="1" t="str">
        <f>HYPERLINK("https://iate.europa.eu/entry/result/858707/all", "858707")</f>
        <v>858707</v>
      </c>
      <c r="B152" t="inlineStr">
        <is>
          <t>FINANCE;BUSINESS AND COMPETITION</t>
        </is>
      </c>
      <c r="C152" t="inlineStr">
        <is>
          <t>FINANCE|financial institutions and credit|banking;FINANCE|financial institutions and credit|credit policy;BUSINESS AND COMPETITION|accounting</t>
        </is>
      </c>
      <c r="D152" t="inlineStr">
        <is>
          <t>yes</t>
        </is>
      </c>
      <c r="E152" t="inlineStr">
        <is>
          <t/>
        </is>
      </c>
      <c r="F152" s="2" t="inlineStr">
        <is>
          <t>обезпечение</t>
        </is>
      </c>
      <c r="G152" s="2" t="inlineStr">
        <is>
          <t>3</t>
        </is>
      </c>
      <c r="H152" s="2" t="inlineStr">
        <is>
          <t/>
        </is>
      </c>
      <c r="I152" t="inlineStr">
        <is>
          <t>Обикновено при споразуменията за заем - предоставяне на собственост от заемополучателя на заемодателя с оглед обезпечаването на заема.</t>
        </is>
      </c>
      <c r="J152" s="2" t="inlineStr">
        <is>
          <t>zajištění|
kolaterál|
předmět zajištění|
finanční kolaterál</t>
        </is>
      </c>
      <c r="K152" s="2" t="inlineStr">
        <is>
          <t>3|
3|
2|
2</t>
        </is>
      </c>
      <c r="L152" s="2" t="inlineStr">
        <is>
          <t xml:space="preserve">|
|
|
</t>
        </is>
      </c>
      <c r="M152" t="inlineStr">
        <is>
          <t/>
        </is>
      </c>
      <c r="N152" s="2" t="inlineStr">
        <is>
          <t>sikkerhedsstillelse|
sikkerhed</t>
        </is>
      </c>
      <c r="O152" s="2" t="inlineStr">
        <is>
          <t>3|
3</t>
        </is>
      </c>
      <c r="P152" s="2" t="inlineStr">
        <is>
          <t xml:space="preserve">|
</t>
        </is>
      </c>
      <c r="Q152" t="inlineStr">
        <is>
          <t>&lt;div&gt;&lt;div&gt;&lt;div&gt;&lt;div&gt;&lt;div&gt;&lt;div&gt;alle realiserbare aktiver, herunder uden begrænsninger finansiel sikkerhed, der som pant (herunder penge som pant) eller som led i en genkøbsaftale eller lignende aftale eller på anden måde stilles som sikkerhed for rettigheder og forpligtelser, der kan opstå i forbindelse med et system, eller som stilles som sikkerhed&lt;/div&gt;&lt;/div&gt;&lt;/div&gt;&lt;/div&gt;&lt;/div&gt;&lt;/div&gt;</t>
        </is>
      </c>
      <c r="R152" s="2" t="inlineStr">
        <is>
          <t>Sicherheit|
dingliche Sicherheit</t>
        </is>
      </c>
      <c r="S152" s="2" t="inlineStr">
        <is>
          <t>3|
3</t>
        </is>
      </c>
      <c r="T152" s="2" t="inlineStr">
        <is>
          <t xml:space="preserve">|
</t>
        </is>
      </c>
      <c r="U152" t="inlineStr">
        <is>
          <t>i.d.R. Kreditsicherheiten, die nicht vom Kreditnehmer, sondern von einem Dritten bestellt werden</t>
        </is>
      </c>
      <c r="V152" s="2" t="inlineStr">
        <is>
          <t>πρόσθετη ασφάλεια|
μέσον εξασφαλιστικό των απαιτήσεων|
ασφάλεια</t>
        </is>
      </c>
      <c r="W152" s="2" t="inlineStr">
        <is>
          <t>3|
3|
3</t>
        </is>
      </c>
      <c r="X152" s="2" t="inlineStr">
        <is>
          <t xml:space="preserve">|
|
</t>
        </is>
      </c>
      <c r="Y152" t="inlineStr">
        <is>
          <t>Πρόσθετη εξασφάλιση για εξόφληση οφειλής ή για εκπλήρωση υποχρέωσης. Παρέχεται, κυρίως, με την ενεχύραση τίτλων ευχερούς κατά κανόνα ρευστοποίησης, αλλά δεν αποκλείονται και ακίνητα. Δεν περιλαμβάνει διασφάλιση με εγγυητές ή με προσωπικές δεσμεύσεις. Τέσσερις κυρίως μορφές χρησιμοποιούνται : εμπορεύματα, διαπραγματεύσιμοι τίτλοι, άυλα στοιχεία και επιχειρησιακά έσοδα</t>
        </is>
      </c>
      <c r="Z152" s="2" t="inlineStr">
        <is>
          <t>collateral|
collateral security</t>
        </is>
      </c>
      <c r="AA152" s="2" t="inlineStr">
        <is>
          <t>3|
3</t>
        </is>
      </c>
      <c r="AB152" s="2" t="inlineStr">
        <is>
          <t xml:space="preserve">|
</t>
        </is>
      </c>
      <c r="AC152" t="inlineStr">
        <is>
          <t>asset pledged to a lender by a borrower as security for the money lent</t>
        </is>
      </c>
      <c r="AD152" s="2" t="inlineStr">
        <is>
          <t>garantía real|
activo de garantía|
activo subyacente</t>
        </is>
      </c>
      <c r="AE152" s="2" t="inlineStr">
        <is>
          <t>3|
3|
3</t>
        </is>
      </c>
      <c r="AF152" s="2" t="inlineStr">
        <is>
          <t xml:space="preserve">|
|
</t>
        </is>
      </c>
      <c r="AG152" t="inlineStr">
        <is>
          <t>Activo que se utiliza como garantía prendaria (que se puede pignorar) para respaldar un crédito, emisión de liquidez del banco central o una emisión de bonos. A veces son bienes inmuebles o instrumentos de deuda de gran calidad, como bonos del Estado.</t>
        </is>
      </c>
      <c r="AH152" s="2" t="inlineStr">
        <is>
          <t>tagatis</t>
        </is>
      </c>
      <c r="AI152" s="2" t="inlineStr">
        <is>
          <t>3</t>
        </is>
      </c>
      <c r="AJ152" s="2" t="inlineStr">
        <is>
          <t/>
        </is>
      </c>
      <c r="AK152" t="inlineStr">
        <is>
          <t>vara või kolmanda osapoole kohustus, millega tagatise andja tagab oma kohustuse tagatise võtja ees</t>
        </is>
      </c>
      <c r="AL152" s="2" t="inlineStr">
        <is>
          <t>vakuus</t>
        </is>
      </c>
      <c r="AM152" s="2" t="inlineStr">
        <is>
          <t>3</t>
        </is>
      </c>
      <c r="AN152" s="2" t="inlineStr">
        <is>
          <t/>
        </is>
      </c>
      <c r="AO152" t="inlineStr">
        <is>
          <t>varallisuusesine, jonka velallinen panttaa velkojalle lainanajaksi</t>
        </is>
      </c>
      <c r="AP152" s="2" t="inlineStr">
        <is>
          <t>garantie|
sûreté|
collatéral</t>
        </is>
      </c>
      <c r="AQ152" s="2" t="inlineStr">
        <is>
          <t>3|
3|
2</t>
        </is>
      </c>
      <c r="AR152" s="2" t="inlineStr">
        <is>
          <t xml:space="preserve">|
|
</t>
        </is>
      </c>
      <c r="AS152" t="inlineStr">
        <is>
          <t>actif engagé par un emprunteur auprès d'un prêteur en contrepartie d'un prêt</t>
        </is>
      </c>
      <c r="AT152" s="2" t="inlineStr">
        <is>
          <t>urrús comhthaobhach|
comhthaobhacht</t>
        </is>
      </c>
      <c r="AU152" s="2" t="inlineStr">
        <is>
          <t>3|
3</t>
        </is>
      </c>
      <c r="AV152" s="2" t="inlineStr">
        <is>
          <t xml:space="preserve">|
</t>
        </is>
      </c>
      <c r="AW152" t="inlineStr">
        <is>
          <t/>
        </is>
      </c>
      <c r="AX152" s="2" t="inlineStr">
        <is>
          <t>kolateral|
kolateralno osiguranje</t>
        </is>
      </c>
      <c r="AY152" s="2" t="inlineStr">
        <is>
          <t>3|
3</t>
        </is>
      </c>
      <c r="AZ152" s="2" t="inlineStr">
        <is>
          <t xml:space="preserve">|
</t>
        </is>
      </c>
      <c r="BA152" t="inlineStr">
        <is>
          <t/>
        </is>
      </c>
      <c r="BB152" s="2" t="inlineStr">
        <is>
          <t>biztosíték</t>
        </is>
      </c>
      <c r="BC152" s="2" t="inlineStr">
        <is>
          <t>4</t>
        </is>
      </c>
      <c r="BD152" s="2" t="inlineStr">
        <is>
          <t/>
        </is>
      </c>
      <c r="BE152" t="inlineStr">
        <is>
          <t>pénzügyi követelést biztosító fedezet</t>
        </is>
      </c>
      <c r="BF152" s="2" t="inlineStr">
        <is>
          <t>garanzia reale|
(garanzia) collaterale</t>
        </is>
      </c>
      <c r="BG152" s="2" t="inlineStr">
        <is>
          <t>3|
3</t>
        </is>
      </c>
      <c r="BH152" s="2" t="inlineStr">
        <is>
          <t xml:space="preserve">|
</t>
        </is>
      </c>
      <c r="BI152" t="inlineStr">
        <is>
          <t>garanzia di esecuzione di un'obbligazione finanziaria, costituita da un'ipoteca o pegno di beni di proprietà dell'obbligato</t>
        </is>
      </c>
      <c r="BJ152" s="2" t="inlineStr">
        <is>
          <t>įkaitas</t>
        </is>
      </c>
      <c r="BK152" s="2" t="inlineStr">
        <is>
          <t>3</t>
        </is>
      </c>
      <c r="BL152" s="2" t="inlineStr">
        <is>
          <t/>
        </is>
      </c>
      <c r="BM152" t="inlineStr">
        <is>
          <t>(pvz., kredito įstaigų centriniams bankams) užstatytas ar kitaip perduotas turtas, kuris yra skolų grąžinimo garantija, taip pat (pvz., kredito įstaigų) parduodamo turto (pvz., centriniams bankams) atpirkimo pagal atpirkimo sandorius garantija</t>
        </is>
      </c>
      <c r="BN152" s="2" t="inlineStr">
        <is>
          <t>nodrošinājums</t>
        </is>
      </c>
      <c r="BO152" s="2" t="inlineStr">
        <is>
          <t>3</t>
        </is>
      </c>
      <c r="BP152" s="2" t="inlineStr">
        <is>
          <t/>
        </is>
      </c>
      <c r="BQ152" t="inlineStr">
        <is>
          <t>īpašums, kuru aizņēmējs ieķīlā kā kredīta nodrošinājumu un kurš var tikt atsavināts saistību neizpildes gadījumā</t>
        </is>
      </c>
      <c r="BR152" s="2" t="inlineStr">
        <is>
          <t>kollateral</t>
        </is>
      </c>
      <c r="BS152" s="2" t="inlineStr">
        <is>
          <t>3</t>
        </is>
      </c>
      <c r="BT152" s="2" t="inlineStr">
        <is>
          <t/>
        </is>
      </c>
      <c r="BU152" t="inlineStr">
        <is>
          <t>il-forom ta’ titolu kollaterali msemmija fl-Artikolu 2(m) tad-Direttiva 98/26/KE tal-Parlament Ewropew u tal-Kunsill tad-19 ta’ Mejju 1998 dwar finalità ta’ settlement [saldu] fis-sistemi ta’ settlement [saldu] ta’ pagamenti u titoli , inkluż kwalunkwe kwota aċċettata bħala titolu mis-sistemi tal-ikklirjar jew tas-saldu</t>
        </is>
      </c>
      <c r="BV152" s="2" t="inlineStr">
        <is>
          <t>zekerheid|
onderpand</t>
        </is>
      </c>
      <c r="BW152" s="2" t="inlineStr">
        <is>
          <t>3|
3</t>
        </is>
      </c>
      <c r="BX152" s="2" t="inlineStr">
        <is>
          <t xml:space="preserve">|
</t>
        </is>
      </c>
      <c r="BY152" t="inlineStr">
        <is>
          <t>"samenvattende benaming voor de rechtsfiguren met behulp waarvan een crediteur zich kan verzekeren van de voldoening van zijn vordering"</t>
        </is>
      </c>
      <c r="BZ152" s="2" t="inlineStr">
        <is>
          <t>zabezpieczenie</t>
        </is>
      </c>
      <c r="CA152" s="2" t="inlineStr">
        <is>
          <t>3</t>
        </is>
      </c>
      <c r="CB152" s="2" t="inlineStr">
        <is>
          <t/>
        </is>
      </c>
      <c r="CC152" t="inlineStr">
        <is>
          <t>wszystkie zbywalne aktywa, m.in. zabezpieczenie finansowe ustanowione w formie zastawu, umowy odkupu lub podobnej umowy, lub w innej formie, w celu zabezpieczenia praw i zobowiązań, które potencjalnie mogą powstaćw związku z systemem, lub ustanowione na rzecz banków centralnych państw członkowskich lub Europejskiego Banku Centralnego</t>
        </is>
      </c>
      <c r="CD152" s="2" t="inlineStr">
        <is>
          <t>garantia|
caução|
penhor</t>
        </is>
      </c>
      <c r="CE152" s="2" t="inlineStr">
        <is>
          <t>2|
2|
2</t>
        </is>
      </c>
      <c r="CF152" s="2" t="inlineStr">
        <is>
          <t xml:space="preserve">|
|
</t>
        </is>
      </c>
      <c r="CG152" t="inlineStr">
        <is>
          <t>Activo dado em garantia a um credor para assegurar o pagamento ou o cumprimento de uma obrigação.</t>
        </is>
      </c>
      <c r="CH152" s="2" t="inlineStr">
        <is>
          <t>garanții reale</t>
        </is>
      </c>
      <c r="CI152" s="2" t="inlineStr">
        <is>
          <t>3</t>
        </is>
      </c>
      <c r="CJ152" s="2" t="inlineStr">
        <is>
          <t/>
        </is>
      </c>
      <c r="CK152" t="inlineStr">
        <is>
          <t>garanții care se referă la bunuri corporale sau necorporale, executabile în orice moment, primite în garanție pentru operațiunile realizate - de exemplu: ipoteca, gajul cu deposedare, inclusiv depozitul colateral, gajul fără deposedare etc.</t>
        </is>
      </c>
      <c r="CL152" s="2" t="inlineStr">
        <is>
          <t>zábezpeka|
kolaterál</t>
        </is>
      </c>
      <c r="CM152" s="2" t="inlineStr">
        <is>
          <t>3|
3</t>
        </is>
      </c>
      <c r="CN152" s="2" t="inlineStr">
        <is>
          <t xml:space="preserve">|
</t>
        </is>
      </c>
      <c r="CO152" t="inlineStr">
        <is>
          <t>nástroj, ktorým sa zabezpečuje poskytnutý úver; v prípade zlyhania dlžníka sa môže toto aktívum predať a výnos použiť na vyrovnanie úveru</t>
        </is>
      </c>
      <c r="CP152" s="2" t="inlineStr">
        <is>
          <t>zavarovanje|
sekundarno zavarovanje|
dodatno jamstvo|
kolateralno poroštvo|
lombardno poroštvo|
poroštvo</t>
        </is>
      </c>
      <c r="CQ152" s="2" t="inlineStr">
        <is>
          <t>3|
3|
3|
3|
3|
3</t>
        </is>
      </c>
      <c r="CR152" s="2" t="inlineStr">
        <is>
          <t xml:space="preserve">|
|
|
|
|
</t>
        </is>
      </c>
      <c r="CS152" t="inlineStr">
        <is>
          <t>(v ZDA in Veliki Britaniji) sredstvo, zastavljeno za zavarovanje dolga; v Veliki Britaniji lahko tudi &lt;i&gt;dodatno&lt;/i&gt; oz. &lt;i&gt;pomožno&lt;/i&gt; &lt;i&gt;zavarovanje&lt;/i&gt; kredita, npr. (poleg hipoteke) zastava police življenskega zavarovanja posojilojemalca&lt;sup&gt;1&lt;/sup&gt; oz. jamstvo v obliki prenosnih fin. instrumentov, delnic, blaga ipd., s katerim se dolžnik obveže, da bo upinku vrnil posojilo&lt;sup&gt;2&lt;/sup&gt;</t>
        </is>
      </c>
      <c r="CT152" s="2" t="inlineStr">
        <is>
          <t>säkerhet</t>
        </is>
      </c>
      <c r="CU152" s="2" t="inlineStr">
        <is>
          <t>2</t>
        </is>
      </c>
      <c r="CV152" s="2" t="inlineStr">
        <is>
          <t/>
        </is>
      </c>
      <c r="CW152" t="inlineStr">
        <is>
          <t>"tillgång som utfästs som garanti för återbetalning av korta likviditetslån som kreditinstitut mottar från centralbanker. Även tillgångar som centralbanker mottar från kreditinstitut som ett led i repor hör hit"</t>
        </is>
      </c>
    </row>
    <row r="153">
      <c r="A153" s="1" t="str">
        <f>HYPERLINK("https://iate.europa.eu/entry/result/813059/all", "813059")</f>
        <v>813059</v>
      </c>
      <c r="B153" t="inlineStr">
        <is>
          <t>LAW</t>
        </is>
      </c>
      <c r="C153" t="inlineStr">
        <is>
          <t>LAW</t>
        </is>
      </c>
      <c r="D153" t="inlineStr">
        <is>
          <t>yes</t>
        </is>
      </c>
      <c r="E153" t="inlineStr">
        <is>
          <t/>
        </is>
      </c>
      <c r="F153" t="inlineStr">
        <is>
          <t/>
        </is>
      </c>
      <c r="G153" t="inlineStr">
        <is>
          <t/>
        </is>
      </c>
      <c r="H153" t="inlineStr">
        <is>
          <t/>
        </is>
      </c>
      <c r="I153" t="inlineStr">
        <is>
          <t/>
        </is>
      </c>
      <c r="J153" t="inlineStr">
        <is>
          <t/>
        </is>
      </c>
      <c r="K153" t="inlineStr">
        <is>
          <t/>
        </is>
      </c>
      <c r="L153" t="inlineStr">
        <is>
          <t/>
        </is>
      </c>
      <c r="M153" t="inlineStr">
        <is>
          <t/>
        </is>
      </c>
      <c r="N153" s="2" t="inlineStr">
        <is>
          <t>mod vederlag</t>
        </is>
      </c>
      <c r="O153" s="2" t="inlineStr">
        <is>
          <t>4</t>
        </is>
      </c>
      <c r="P153" s="2" t="inlineStr">
        <is>
          <t/>
        </is>
      </c>
      <c r="Q153" t="inlineStr">
        <is>
          <t/>
        </is>
      </c>
      <c r="R153" s="2" t="inlineStr">
        <is>
          <t>gegen Entgelt|
entgeltlich</t>
        </is>
      </c>
      <c r="S153" s="2" t="inlineStr">
        <is>
          <t>3|
3</t>
        </is>
      </c>
      <c r="T153" s="2" t="inlineStr">
        <is>
          <t xml:space="preserve">|
</t>
        </is>
      </c>
      <c r="U153" t="inlineStr">
        <is>
          <t/>
        </is>
      </c>
      <c r="V153" s="2" t="inlineStr">
        <is>
          <t>εξ επαχθούς αιτίας</t>
        </is>
      </c>
      <c r="W153" s="2" t="inlineStr">
        <is>
          <t>3</t>
        </is>
      </c>
      <c r="X153" s="2" t="inlineStr">
        <is>
          <t/>
        </is>
      </c>
      <c r="Y153" t="inlineStr">
        <is>
          <t/>
        </is>
      </c>
      <c r="Z153" s="2" t="inlineStr">
        <is>
          <t>for consideration|
for valuable consideration|
against payment|
in return for payment|
on a payment basis|
for remuneration|
for pecuniary consideration|
with consideration</t>
        </is>
      </c>
      <c r="AA153" s="2" t="inlineStr">
        <is>
          <t>3|
3|
3|
3|
3|
3|
3|
3</t>
        </is>
      </c>
      <c r="AB153" s="2" t="inlineStr">
        <is>
          <t xml:space="preserve">|
|
|
|
|
|
|
</t>
        </is>
      </c>
      <c r="AC153" t="inlineStr">
        <is>
          <t/>
        </is>
      </c>
      <c r="AD153" s="2" t="inlineStr">
        <is>
          <t>a título oneroso</t>
        </is>
      </c>
      <c r="AE153" s="2" t="inlineStr">
        <is>
          <t>3</t>
        </is>
      </c>
      <c r="AF153" s="2" t="inlineStr">
        <is>
          <t/>
        </is>
      </c>
      <c r="AG153" t="inlineStr">
        <is>
          <t>Con imposición de carga, obligación o gravamen, no obstante reciprocidad.</t>
        </is>
      </c>
      <c r="AH153" s="2" t="inlineStr">
        <is>
          <t>tasu eest</t>
        </is>
      </c>
      <c r="AI153" s="2" t="inlineStr">
        <is>
          <t>3</t>
        </is>
      </c>
      <c r="AJ153" s="2" t="inlineStr">
        <is>
          <t/>
        </is>
      </c>
      <c r="AK153" t="inlineStr">
        <is>
          <t/>
        </is>
      </c>
      <c r="AL153" s="2" t="inlineStr">
        <is>
          <t>kohtuullista vastiketta vastaan|
vastikkeellisesti</t>
        </is>
      </c>
      <c r="AM153" s="2" t="inlineStr">
        <is>
          <t>2|
2</t>
        </is>
      </c>
      <c r="AN153" s="2" t="inlineStr">
        <is>
          <t xml:space="preserve">|
</t>
        </is>
      </c>
      <c r="AO153" t="inlineStr">
        <is>
          <t/>
        </is>
      </c>
      <c r="AP153" s="2" t="inlineStr">
        <is>
          <t>à titre onéreux</t>
        </is>
      </c>
      <c r="AQ153" s="2" t="inlineStr">
        <is>
          <t>3</t>
        </is>
      </c>
      <c r="AR153" s="2" t="inlineStr">
        <is>
          <t/>
        </is>
      </c>
      <c r="AS153" t="inlineStr">
        <is>
          <t>moyennant une contrepartie</t>
        </is>
      </c>
      <c r="AT153" t="inlineStr">
        <is>
          <t/>
        </is>
      </c>
      <c r="AU153" t="inlineStr">
        <is>
          <t/>
        </is>
      </c>
      <c r="AV153" t="inlineStr">
        <is>
          <t/>
        </is>
      </c>
      <c r="AW153" t="inlineStr">
        <is>
          <t/>
        </is>
      </c>
      <c r="AX153" t="inlineStr">
        <is>
          <t/>
        </is>
      </c>
      <c r="AY153" t="inlineStr">
        <is>
          <t/>
        </is>
      </c>
      <c r="AZ153" t="inlineStr">
        <is>
          <t/>
        </is>
      </c>
      <c r="BA153" t="inlineStr">
        <is>
          <t/>
        </is>
      </c>
      <c r="BB153" t="inlineStr">
        <is>
          <t/>
        </is>
      </c>
      <c r="BC153" t="inlineStr">
        <is>
          <t/>
        </is>
      </c>
      <c r="BD153" t="inlineStr">
        <is>
          <t/>
        </is>
      </c>
      <c r="BE153" t="inlineStr">
        <is>
          <t/>
        </is>
      </c>
      <c r="BF153" s="2" t="inlineStr">
        <is>
          <t>a titolo oneroso</t>
        </is>
      </c>
      <c r="BG153" s="2" t="inlineStr">
        <is>
          <t>2</t>
        </is>
      </c>
      <c r="BH153" s="2" t="inlineStr">
        <is>
          <t/>
        </is>
      </c>
      <c r="BI153" t="inlineStr">
        <is>
          <t>dietro pagamento; dietro compenso</t>
        </is>
      </c>
      <c r="BJ153" s="2" t="inlineStr">
        <is>
          <t>už atlygį</t>
        </is>
      </c>
      <c r="BK153" s="2" t="inlineStr">
        <is>
          <t>4</t>
        </is>
      </c>
      <c r="BL153" s="2" t="inlineStr">
        <is>
          <t/>
        </is>
      </c>
      <c r="BM153" t="inlineStr">
        <is>
          <t/>
        </is>
      </c>
      <c r="BN153" t="inlineStr">
        <is>
          <t/>
        </is>
      </c>
      <c r="BO153" t="inlineStr">
        <is>
          <t/>
        </is>
      </c>
      <c r="BP153" t="inlineStr">
        <is>
          <t/>
        </is>
      </c>
      <c r="BQ153" t="inlineStr">
        <is>
          <t/>
        </is>
      </c>
      <c r="BR153" t="inlineStr">
        <is>
          <t/>
        </is>
      </c>
      <c r="BS153" t="inlineStr">
        <is>
          <t/>
        </is>
      </c>
      <c r="BT153" t="inlineStr">
        <is>
          <t/>
        </is>
      </c>
      <c r="BU153" t="inlineStr">
        <is>
          <t/>
        </is>
      </c>
      <c r="BV153" s="2" t="inlineStr">
        <is>
          <t>onder bezwarende titel|
tegen betaling|
tegen vergoeding</t>
        </is>
      </c>
      <c r="BW153" s="2" t="inlineStr">
        <is>
          <t>3|
3|
3</t>
        </is>
      </c>
      <c r="BX153" s="2" t="inlineStr">
        <is>
          <t xml:space="preserve">|
|
</t>
        </is>
      </c>
      <c r="BY153" t="inlineStr">
        <is>
          <t/>
        </is>
      </c>
      <c r="BZ153" t="inlineStr">
        <is>
          <t/>
        </is>
      </c>
      <c r="CA153" t="inlineStr">
        <is>
          <t/>
        </is>
      </c>
      <c r="CB153" t="inlineStr">
        <is>
          <t/>
        </is>
      </c>
      <c r="CC153" t="inlineStr">
        <is>
          <t/>
        </is>
      </c>
      <c r="CD153" s="2" t="inlineStr">
        <is>
          <t>a título oneroso</t>
        </is>
      </c>
      <c r="CE153" s="2" t="inlineStr">
        <is>
          <t>2</t>
        </is>
      </c>
      <c r="CF153" s="2" t="inlineStr">
        <is>
          <t/>
        </is>
      </c>
      <c r="CG153" t="inlineStr">
        <is>
          <t/>
        </is>
      </c>
      <c r="CH153" t="inlineStr">
        <is>
          <t/>
        </is>
      </c>
      <c r="CI153" t="inlineStr">
        <is>
          <t/>
        </is>
      </c>
      <c r="CJ153" t="inlineStr">
        <is>
          <t/>
        </is>
      </c>
      <c r="CK153" t="inlineStr">
        <is>
          <t/>
        </is>
      </c>
      <c r="CL153" s="2" t="inlineStr">
        <is>
          <t>za protihodnotu</t>
        </is>
      </c>
      <c r="CM153" s="2" t="inlineStr">
        <is>
          <t>3</t>
        </is>
      </c>
      <c r="CN153" s="2" t="inlineStr">
        <is>
          <t/>
        </is>
      </c>
      <c r="CO153" t="inlineStr">
        <is>
          <t/>
        </is>
      </c>
      <c r="CP153" s="2" t="inlineStr">
        <is>
          <t>za plačilo|
proti plačilu</t>
        </is>
      </c>
      <c r="CQ153" s="2" t="inlineStr">
        <is>
          <t>2|
2</t>
        </is>
      </c>
      <c r="CR153" s="2" t="inlineStr">
        <is>
          <t xml:space="preserve">|
</t>
        </is>
      </c>
      <c r="CS153" t="inlineStr">
        <is>
          <t/>
        </is>
      </c>
      <c r="CT153" s="2" t="inlineStr">
        <is>
          <t>mot betalning|
mot ersättning|
mot vederlag</t>
        </is>
      </c>
      <c r="CU153" s="2" t="inlineStr">
        <is>
          <t>2|
2|
2</t>
        </is>
      </c>
      <c r="CV153" s="2" t="inlineStr">
        <is>
          <t xml:space="preserve">|
|
</t>
        </is>
      </c>
      <c r="CW153" t="inlineStr">
        <is>
          <t/>
        </is>
      </c>
    </row>
    <row r="154">
      <c r="A154" s="1" t="str">
        <f>HYPERLINK("https://iate.europa.eu/entry/result/3528795/all", "3528795")</f>
        <v>3528795</v>
      </c>
      <c r="B154" t="inlineStr">
        <is>
          <t>EUROPEAN UNION;FINANCE</t>
        </is>
      </c>
      <c r="C154" t="inlineStr">
        <is>
          <t>EUROPEAN UNION|European construction|deepening of the European Union;FINANCE|monetary relations|monetary relations|currency area|euro area|European Stability Mechanism</t>
        </is>
      </c>
      <c r="D154" t="inlineStr">
        <is>
          <t>yes</t>
        </is>
      </c>
      <c r="E154" t="inlineStr">
        <is>
          <t/>
        </is>
      </c>
      <c r="F154" s="2" t="inlineStr">
        <is>
          <t>Европейски механизъм за стабилност|
ЕМС</t>
        </is>
      </c>
      <c r="G154" s="2" t="inlineStr">
        <is>
          <t>3|
3</t>
        </is>
      </c>
      <c r="H154" s="2" t="inlineStr">
        <is>
          <t xml:space="preserve">|
</t>
        </is>
      </c>
      <c r="I154" t="inlineStr">
        <is>
          <t>финансов механизъм, с който се заменят както 
&lt;i&gt;Европейският механизъм за финансово стабилизиране&lt;/i&gt; [ &lt;a href="/entry/result/3520890/all" id="ENTRY_TO_ENTRY_CONVERTER" target="_blank"&gt;IATE:3520890&lt;/a&gt; ], така и 
&lt;i&gt;Европейският инструмент за финансова стабилност&lt;/i&gt; [ &lt;a href="/entry/result/3521368/all" id="ENTRY_TO_ENTRY_CONVERTER" target="_blank"&gt;IATE:3521368&lt;/a&gt; ], и който е част от рамката за засилено икономическо наблюдение в ЕС, имаща за цел да се понижи вероятността от възникване на финансови кризи в eврозоната в бъдеще</t>
        </is>
      </c>
      <c r="J154" s="2" t="inlineStr">
        <is>
          <t>Evropský mechanismus stability|
ESM</t>
        </is>
      </c>
      <c r="K154" s="2" t="inlineStr">
        <is>
          <t>3|
3</t>
        </is>
      </c>
      <c r="L154" s="2" t="inlineStr">
        <is>
          <t xml:space="preserve">|
</t>
        </is>
      </c>
      <c r="M154" t="inlineStr">
        <is>
          <t>mezinárodní finanční instituce se sídlem v Lucemburku, která v případě potřeby poskytuje podporu zemím eurozóny, aby tak byla zajištěna finanční stabilita</t>
        </is>
      </c>
      <c r="N154" s="2" t="inlineStr">
        <is>
          <t>europæisk stabilitetsmekanisme|
ESM</t>
        </is>
      </c>
      <c r="O154" s="2" t="inlineStr">
        <is>
          <t>4|
4</t>
        </is>
      </c>
      <c r="P154" s="2" t="inlineStr">
        <is>
          <t xml:space="preserve">|
</t>
        </is>
      </c>
      <c r="Q154" t="inlineStr">
        <is>
          <t>Permanent krisemekanisme for at sikre den finansielle stabilitet i euroområdet som helhed.</t>
        </is>
      </c>
      <c r="R154" s="2" t="inlineStr">
        <is>
          <t>Europäischer Stabilitätsmechanismus|
ESM</t>
        </is>
      </c>
      <c r="S154" s="2" t="inlineStr">
        <is>
          <t>3|
3</t>
        </is>
      </c>
      <c r="T154" s="2" t="inlineStr">
        <is>
          <t xml:space="preserve">|
</t>
        </is>
      </c>
      <c r="U154" t="inlineStr">
        <is>
          <t>auf den drei Kernelementen Konditionalität, Finanzhilfen und Gläubigerbeteiligung beruhender künftiger dauerhafter Mechanismus zur Stabilisierung in Not geratener Länder des Euro-Währungsgebiets</t>
        </is>
      </c>
      <c r="V154" s="2" t="inlineStr">
        <is>
          <t>Ευρωπαϊκός Μηχανισμός Σταθερότητας|
ΕΜΣ</t>
        </is>
      </c>
      <c r="W154" s="2" t="inlineStr">
        <is>
          <t>4|
3</t>
        </is>
      </c>
      <c r="X154" s="2" t="inlineStr">
        <is>
          <t xml:space="preserve">|
</t>
        </is>
      </c>
      <c r="Y154" t="inlineStr">
        <is>
          <t/>
        </is>
      </c>
      <c r="Z154" s="2" t="inlineStr">
        <is>
          <t>European Stability Mechanism|
ESM</t>
        </is>
      </c>
      <c r="AA154" s="2" t="inlineStr">
        <is>
          <t>3|
3</t>
        </is>
      </c>
      <c r="AB154" s="2" t="inlineStr">
        <is>
          <t xml:space="preserve">|
</t>
        </is>
      </c>
      <c r="AC154" t="inlineStr">
        <is>
          <t>permanent crisis resolution mechanism for the euro area countries, established in October 2012 on the basis of the ESM Treaty [&lt;a href="/entry/result/3536803/all" id="ENTRY_TO_ENTRY_CONVERTER" target="_blank"&gt;IATE:3536803&lt;/a&gt; ]</t>
        </is>
      </c>
      <c r="AD154" s="2" t="inlineStr">
        <is>
          <t>Mecanismo Europeo de Estabilidad|
MEDE</t>
        </is>
      </c>
      <c r="AE154" s="2" t="inlineStr">
        <is>
          <t>4|
4</t>
        </is>
      </c>
      <c r="AF154" s="2" t="inlineStr">
        <is>
          <t xml:space="preserve">|
</t>
        </is>
      </c>
      <c r="AG154" t="inlineStr">
        <is>
          <t>Mecanismo permanente de estabilidad financiera &lt;a href="/entry/result/798011/all" id="ENTRY_TO_ENTRY_CONVERTER" target="_blank"&gt;IATE:798011&lt;/a&gt; del que son miembros los Estados cuya moneda es el euro. Su finalidad es prestar ayuda financiera &lt;a href="/entry/result/3528933/all" id="ENTRY_TO_ENTRY_CONVERTER" target="_blank"&gt;IATE:3528933&lt;/a&gt; a los miembros, en colaboración con el FMI &lt;a href="/entry/result/785224/all" id="ENTRY_TO_ENTRY_CONVERTER" target="_blank"&gt;IATE:785224&lt;/a&gt; , y se activará cuando sea indispensable para salvaguardar la estabilidad de la zona del euro &lt;a href="/entry/result/894832/all" id="ENTRY_TO_ENTRY_CONVERTER" target="_blank"&gt;IATE:894832&lt;/a&gt; en su conjunto, con supeditación a un elemento de condicionalidad &lt;a href="/entry/result/791522/all" id="ENTRY_TO_ENTRY_CONVERTER" target="_blank"&gt;IATE:791522&lt;/a&gt; impuesta al Estado beneficiario de la asistencia. 
&lt;br&gt;Se inauguró el 8-10-2012, y sustituye a la Facilidad Europea de Estabilidad Financiera (FEEF) &lt;a href="/entry/result/3521368/all" id="ENTRY_TO_ENTRY_CONVERTER" target="_blank"&gt;IATE:3521368&lt;/a&gt; y al Mecanismo Europeo de Estabilización Financiera &lt;a href="/entry/result/3520890/all" id="ENTRY_TO_ENTRY_CONVERTER" target="_blank"&gt;IATE:3520890&lt;/a&gt; a partir del 1.7.2013. 
&lt;br&gt;Para su instauración fue necesario modificar el artículo 136 del TFUE (decisión del Consejo Europeo del 25-3-2011).</t>
        </is>
      </c>
      <c r="AH154" s="2" t="inlineStr">
        <is>
          <t>Euroopa stabiilsusmehhanism|
ESM</t>
        </is>
      </c>
      <c r="AI154" s="2" t="inlineStr">
        <is>
          <t>3|
3</t>
        </is>
      </c>
      <c r="AJ154" s="2" t="inlineStr">
        <is>
          <t xml:space="preserve">|
</t>
        </is>
      </c>
      <c r="AK154" t="inlineStr">
        <is>
          <t>valitsustevaheline ja euroala-põhine alaline stabiilsusmehhanism, mis loodi pärast 
&lt;i&gt;Euroopa finantsstabiilsusvahendi&lt;/i&gt; [ &lt;a href="/entry/result/3521368/all" id="ENTRY_TO_ENTRY_CONVERTER" target="_blank"&gt;IATE:3521368&lt;/a&gt; ] tegevuse lõppemist</t>
        </is>
      </c>
      <c r="AL154" s="2" t="inlineStr">
        <is>
          <t>Euroopan vakausmekanismi|
EVM</t>
        </is>
      </c>
      <c r="AM154" s="2" t="inlineStr">
        <is>
          <t>3|
3</t>
        </is>
      </c>
      <c r="AN154" s="2" t="inlineStr">
        <is>
          <t xml:space="preserve">|
</t>
        </is>
      </c>
      <c r="AO154" t="inlineStr">
        <is>
          <t>pysyvä mekanismi, jonka tarkoituksena on turvata koko euroalueen rahoitusvakaus</t>
        </is>
      </c>
      <c r="AP154" s="2" t="inlineStr">
        <is>
          <t>Mécanisme européen de stabilité|
MES|
mécanisme de stabilité</t>
        </is>
      </c>
      <c r="AQ154" s="2" t="inlineStr">
        <is>
          <t>3|
3|
3</t>
        </is>
      </c>
      <c r="AR154" s="2" t="inlineStr">
        <is>
          <t xml:space="preserve">|
|
</t>
        </is>
      </c>
      <c r="AS154" t="inlineStr">
        <is>
          <t>mécanisme permanent de gestion de crise institué par les États membres dont la monnaie est l'euro, visant à préserver la stabilité financière de la zone euro dans son ensemble, établi en octobre 2012 par le &lt;a href="https://iate.europa.eu/entry/result/3536803/fr" target="_blank"&gt;traité instituant le MES&lt;/a&gt;</t>
        </is>
      </c>
      <c r="AT154" s="2" t="inlineStr">
        <is>
          <t>an Sásra Cobhsaíochta Eorpach|
SCE</t>
        </is>
      </c>
      <c r="AU154" s="2" t="inlineStr">
        <is>
          <t>4|
3</t>
        </is>
      </c>
      <c r="AV154" s="2" t="inlineStr">
        <is>
          <t xml:space="preserve">|
</t>
        </is>
      </c>
      <c r="AW154" t="inlineStr">
        <is>
          <t/>
        </is>
      </c>
      <c r="AX154" s="2" t="inlineStr">
        <is>
          <t>Europski stabilizacijski mehanizam|
ESM</t>
        </is>
      </c>
      <c r="AY154" s="2" t="inlineStr">
        <is>
          <t>2|
2</t>
        </is>
      </c>
      <c r="AZ154" s="2" t="inlineStr">
        <is>
          <t xml:space="preserve">|
</t>
        </is>
      </c>
      <c r="BA154" t="inlineStr">
        <is>
          <t>&lt;b&gt;Europski stabilizacijski mehanizam (ESM) &lt;/b&gt; zamijenit će Europski fond za financijsku stabilnost koji je osnovan 2010. godine. Cilj ESM-a je pružiti podršku u očuvanju stabilnosti u državama članicama koje više nisu u mogućnosti samostalno pribaviti potrebna sredstva na tržištu. Ovaj mehanizam trebao bi biti usklađen s aktivnostima koje u takvim situacijama poduzima Međunarodni monetarni fond te bi njegovo korištenje bilo vezano za stroge uvjete na koje bi se predmetna država obvezala. U njemu će automatski sudjelovati sve države iz euro zone, dok ostale države članice Europske unije mogu biti uključene u pojedinim programima na ad hoc principu.</t>
        </is>
      </c>
      <c r="BB154" s="2" t="inlineStr">
        <is>
          <t>Európai Stabilitási Mechanizmus</t>
        </is>
      </c>
      <c r="BC154" s="2" t="inlineStr">
        <is>
          <t>4</t>
        </is>
      </c>
      <c r="BD154" s="2" t="inlineStr">
        <is>
          <t/>
        </is>
      </c>
      <c r="BE154" t="inlineStr">
        <is>
          <t>2013 októberétől működő válságmechanizmus, amelynek célja az euróövezet pénzügyi biztonságának megőrzése.</t>
        </is>
      </c>
      <c r="BF154" s="2" t="inlineStr">
        <is>
          <t>meccanismo europeo di stabilità|
MES</t>
        </is>
      </c>
      <c r="BG154" s="2" t="inlineStr">
        <is>
          <t>4|
3</t>
        </is>
      </c>
      <c r="BH154" s="2" t="inlineStr">
        <is>
          <t xml:space="preserve">|
</t>
        </is>
      </c>
      <c r="BI154" t="inlineStr">
        <is>
          <t>Istituzione finanziaria internazionale creata allo scopo di mobilizzare risorse finanziarie e fornire un sostegno alla stabilità a beneficio dei suoi membri che già si trovino o rischino di trovarsi in gravi problemi finanziari, se indispensabile per salvaguardare la stabilità finanziaria della zona euro nel suo complesso e quella dei suoi Stati membri.</t>
        </is>
      </c>
      <c r="BJ154" s="2" t="inlineStr">
        <is>
          <t>Europos stabilumo mechanizmas|
ESM</t>
        </is>
      </c>
      <c r="BK154" s="2" t="inlineStr">
        <is>
          <t>4|
3</t>
        </is>
      </c>
      <c r="BL154" s="2" t="inlineStr">
        <is>
          <t xml:space="preserve">|
</t>
        </is>
      </c>
      <c r="BM154" t="inlineStr">
        <is>
          <t>nuolatinis krizių valdymo mechanizmas, skirtas visos euro zonos finansiniam stabilumui apsaugoti</t>
        </is>
      </c>
      <c r="BN154" s="2" t="inlineStr">
        <is>
          <t>Eiropas Stabilitātes mehānisms|
ESM</t>
        </is>
      </c>
      <c r="BO154" s="2" t="inlineStr">
        <is>
          <t>3|
3</t>
        </is>
      </c>
      <c r="BP154" s="2" t="inlineStr">
        <is>
          <t xml:space="preserve">|
</t>
        </is>
      </c>
      <c r="BQ154" t="inlineStr">
        <is>
          <t>organizācija, ko izveidojušas eurozonas valstis un kas darbojas kā pastāvīgs krīžu novēršanas mehānisms ar mērķi aizsargāt euro zonas finanšu stabilitāti</t>
        </is>
      </c>
      <c r="BR154" s="2" t="inlineStr">
        <is>
          <t>Mekkaniżmu Ewropew ta' Stabbiltà|
MES</t>
        </is>
      </c>
      <c r="BS154" s="2" t="inlineStr">
        <is>
          <t>3|
3</t>
        </is>
      </c>
      <c r="BT154" s="2" t="inlineStr">
        <is>
          <t xml:space="preserve">|
</t>
        </is>
      </c>
      <c r="BU154" t="inlineStr">
        <is>
          <t>Mekkaniżmu permanenti għall-kriżijiet bl-għan li tiġi salvagwardjata l-istabbiltà finanzjarja taż-żona tal-euro kollha kemm hi. Il-MES twaqqaf fit-8 ta' Ottubru 2012</t>
        </is>
      </c>
      <c r="BV154" s="2" t="inlineStr">
        <is>
          <t>Europees stabiliteitsmechanisme|
stabiliteitsmechanisme|
ESM</t>
        </is>
      </c>
      <c r="BW154" s="2" t="inlineStr">
        <is>
          <t>3|
3|
3</t>
        </is>
      </c>
      <c r="BX154" s="2" t="inlineStr">
        <is>
          <t xml:space="preserve">|
|
</t>
        </is>
      </c>
      <c r="BY154" t="inlineStr">
        <is>
          <t>in oktober 2012 ingesteld permanent crisismechanisme dat door de EU-lidstaten die de euro als munt hebben, geactiveerd kan worden "indien dat onontbeerlijk is om de stabiliteit van de eurozone in haar geheel te waarborgen"</t>
        </is>
      </c>
      <c r="BZ154" s="2" t="inlineStr">
        <is>
          <t>Europejski Mechanizm Stabilności|
EMS</t>
        </is>
      </c>
      <c r="CA154" s="2" t="inlineStr">
        <is>
          <t>3|
2</t>
        </is>
      </c>
      <c r="CB154" s="2" t="inlineStr">
        <is>
          <t xml:space="preserve">|
</t>
        </is>
      </c>
      <c r="CC154" t="inlineStr">
        <is>
          <t>fundusz funkcjonujący jako stały mechanizm kryzysowy służący utrzymaniu stabilności finansowej w strefie euro, który zostanie wdrożony od połowy 2013 roku, zastępując wygasający wówczas 
&lt;b&gt;europejski mechanizm stabilizacji finansowej&lt;/b&gt; &lt;a href="/entry/result/3520890/all" id="ENTRY_TO_ENTRY_CONVERTER" target="_blank"&gt;IATE:3520890&lt;/a&gt;</t>
        </is>
      </c>
      <c r="CD154" s="2" t="inlineStr">
        <is>
          <t>Mecanismo Europeu de Estabilidade|
MEE</t>
        </is>
      </c>
      <c r="CE154" s="2" t="inlineStr">
        <is>
          <t>3|
3</t>
        </is>
      </c>
      <c r="CF154" s="2" t="inlineStr">
        <is>
          <t xml:space="preserve">|
</t>
        </is>
      </c>
      <c r="CG154" t="inlineStr">
        <is>
          <t>Mecanismo permanente de resolução de crises para os países da área do euro, inaugurado em 08.10.2012 e sediado no Luxemburgo, que se destina a salvaguardar a estabilidade financeira da área do euro no seu todo. 
&lt;br&gt;O MEE destina-se a reunir fundos e prestar apoio de estabilidade, sob rigorosa condicionalidade, em benefício dos Estados-Membros da área do euro que estejam a ser afetados ou ameaçados por graves problemas de financiamento, se for indispensável para salvaguardar a estabilidade financeira da área do euro no seu todo e dos seus Estados-Membros. Poderá inclusive, quando o 
&lt;b&gt;&lt;i&gt;Mecanismo Único de Supervisão&lt;/i&gt;&lt;/b&gt; [&lt;a href="/entry/result/3545374/all" id="ENTRY_TO_ENTRY_CONVERTER" target="_blank"&gt;IATE:3545374&lt;/a&gt; ] estiver operacional, recapitalizar diretamente os bancos da área do euro. 
&lt;br&gt;Previsto ao abrigo do novo artigo 136.°, n.º 3, do TFUE e criado pelo 
&lt;b&gt;&lt;i&gt;Tratado MEE&lt;/i&gt;&lt;/b&gt; [&lt;a href="/entry/result/3536803/all" id="ENTRY_TO_ENTRY_CONVERTER" target="_blank"&gt;IATE:3536803&lt;/a&gt; ], o MEE baseia-se no 
&lt;i&gt;Fundo Europeu de Estabilidade Financeira (FEEF)&lt;/i&gt; [&lt;a href="/entry/result/3521368/all" id="ENTRY_TO_ENTRY_CONVERTER" target="_blank"&gt;IATE:3521368&lt;/a&gt; ], que expira em 2013, e substituirá igualmente o 
&lt;i&gt;Mecanismo Europeu de Estabilização Financeira (MEEF) &lt;/i&gt; [&lt;a href="/entry/result/3520890/all" id="ENTRY_TO_ENTRY_CONVERTER" target="_blank"&gt;IATE:3520890&lt;/a&gt; ]. É dotado de um 
&lt;b&gt;&lt;i&gt;Conselho de Governadores&lt;/i&gt;&lt;/b&gt; [&lt;a href="/entry/result/3545760/all" id="ENTRY_TO_ENTRY_CONVERTER" target="_blank"&gt;IATE:3545760&lt;/a&gt; ], de um 
&lt;b&gt;&lt;i&gt;Conselho de Administração&lt;/i&gt;&lt;/b&gt;, de um 
&lt;b&gt;&lt;i&gt;Diretor Executivo&lt;/i&gt;&lt;/b&gt; [&lt;a href="/entry/result/3539359/all" id="ENTRY_TO_ENTRY_CONVERTER" target="_blank"&gt;IATE:3539359&lt;/a&gt; ] e do restante pessoal próprio.</t>
        </is>
      </c>
      <c r="CH154" s="2" t="inlineStr">
        <is>
          <t>Mecanismul european de stabilitate|
MES</t>
        </is>
      </c>
      <c r="CI154" s="2" t="inlineStr">
        <is>
          <t>3|
3</t>
        </is>
      </c>
      <c r="CJ154" s="2" t="inlineStr">
        <is>
          <t xml:space="preserve">|
</t>
        </is>
      </c>
      <c r="CK154" t="inlineStr">
        <is>
          <t>Mecanism permanent de criză destinat garantării stabilității financiare a zonei euro în ansamblul său care va fi activat în caz de necesitate începând cu jumătatea anului 2012.</t>
        </is>
      </c>
      <c r="CL154" s="2" t="inlineStr">
        <is>
          <t>Európsky mechanizmus pre stabilitu|
EMS</t>
        </is>
      </c>
      <c r="CM154" s="2" t="inlineStr">
        <is>
          <t>3|
3</t>
        </is>
      </c>
      <c r="CN154" s="2" t="inlineStr">
        <is>
          <t xml:space="preserve">|
</t>
        </is>
      </c>
      <c r="CO154" t="inlineStr">
        <is>
          <t>stály krízový mechanizmus na zabezpečenie finančnej stability eurozóny ako celku</t>
        </is>
      </c>
      <c r="CP154" s="2" t="inlineStr">
        <is>
          <t>evropski mehanizem za stabilnost|
EMS</t>
        </is>
      </c>
      <c r="CQ154" s="2" t="inlineStr">
        <is>
          <t>3|
2</t>
        </is>
      </c>
      <c r="CR154" s="2" t="inlineStr">
        <is>
          <t xml:space="preserve">|
</t>
        </is>
      </c>
      <c r="CS154" t="inlineStr">
        <is>
          <t>trajni mehanizem za zaščito finančne stabilnosti euroobmočja kot celote</t>
        </is>
      </c>
      <c r="CT154" s="2" t="inlineStr">
        <is>
          <t>Europeiska stabilitetsmekanismen|
ESM</t>
        </is>
      </c>
      <c r="CU154" s="2" t="inlineStr">
        <is>
          <t>3|
3</t>
        </is>
      </c>
      <c r="CV154" s="2" t="inlineStr">
        <is>
          <t xml:space="preserve">|
</t>
        </is>
      </c>
      <c r="CW154" t="inlineStr">
        <is>
          <t>Permanent krismekanism för att trygga den finansiella stabiliteten i euroområdet som helhet (kan aktiveras vid behov från 2013).</t>
        </is>
      </c>
    </row>
    <row r="155">
      <c r="A155" s="1" t="str">
        <f>HYPERLINK("https://iate.europa.eu/entry/result/3541004/all", "3541004")</f>
        <v>3541004</v>
      </c>
      <c r="B155" t="inlineStr">
        <is>
          <t>FINANCE;BUSINESS AND COMPETITION</t>
        </is>
      </c>
      <c r="C155" t="inlineStr">
        <is>
          <t>FINANCE|financial institutions and credit;BUSINESS AND COMPETITION|business organisation</t>
        </is>
      </c>
      <c r="D155" t="inlineStr">
        <is>
          <t>yes</t>
        </is>
      </c>
      <c r="E155" t="inlineStr">
        <is>
          <t/>
        </is>
      </c>
      <c r="F155" s="2" t="inlineStr">
        <is>
          <t>финансов холдинг майка със смесена дейност от ЕС</t>
        </is>
      </c>
      <c r="G155" s="2" t="inlineStr">
        <is>
          <t>3</t>
        </is>
      </c>
      <c r="H155" s="2" t="inlineStr">
        <is>
          <t/>
        </is>
      </c>
      <c r="I155" t="inlineStr">
        <is>
          <t>&lt;i&gt;финансов холдинг майка със смесена дейност&lt;/i&gt; [ &lt;a href="/entry/result/3541003/all" id="ENTRY_TO_ENTRY_CONVERTER" target="_blank"&gt;IATE:3541003&lt;/a&gt; ] в държава членка, който не е дъщерно предприятие на институция, получила лиценз в държава членка, или на друг финансов холдинг или финансов холдинг със смесена дейност, учреден в държава членка;</t>
        </is>
      </c>
      <c r="J155" s="2" t="inlineStr">
        <is>
          <t>mateřská smíšená finanční holdingová společnost v EU|
mateřská smíšená finanční holdingová společnost v Unii</t>
        </is>
      </c>
      <c r="K155" s="2" t="inlineStr">
        <is>
          <t>3|
3</t>
        </is>
      </c>
      <c r="L155" s="2" t="inlineStr">
        <is>
          <t xml:space="preserve">|
</t>
        </is>
      </c>
      <c r="M155" t="inlineStr">
        <is>
          <t>mateřská smíšená finanční holdingová společnost v členském státě [ &lt;a href="/entry/result/3541003/all" id="ENTRY_TO_ENTRY_CONVERTER" target="_blank"&gt;IATE:3541003&lt;/a&gt; ], která není dceřiným podnikem instituce povolené v kterémkoli členském státě ani dceřiným podnikem jiné finanční holdingové společnosti nebo smíšené finanční holdingové společnosti zřízené v kterémkoli členském státě</t>
        </is>
      </c>
      <c r="N155" s="2" t="inlineStr">
        <is>
          <t>blandet finansielt moderholdingselskab i EU|
blandet finansielt moderholdingselskab i Unionen</t>
        </is>
      </c>
      <c r="O155" s="2" t="inlineStr">
        <is>
          <t>3|
3</t>
        </is>
      </c>
      <c r="P155" s="2" t="inlineStr">
        <is>
          <t xml:space="preserve">|
</t>
        </is>
      </c>
      <c r="Q155" t="inlineStr">
        <is>
          <t>blandet finansielt moderholdingselskab i en medlemsstat, der ikke er datterselskab af et institut, der er meddelt tilladelse i en medlemsstat, eller af et andet finansielt holdingselskab eller blandet finansielt holdingselskab, der er etableret i en medlemsstat.</t>
        </is>
      </c>
      <c r="R155" s="2" t="inlineStr">
        <is>
          <t>gemischte EU-Mutterfinanzholdinggesellschaft|
gemischte Unions-Mutterfinanzholdinggesellschaft</t>
        </is>
      </c>
      <c r="S155" s="2" t="inlineStr">
        <is>
          <t>3|
3</t>
        </is>
      </c>
      <c r="T155" s="2" t="inlineStr">
        <is>
          <t xml:space="preserve">|
</t>
        </is>
      </c>
      <c r="U155" t="inlineStr">
        <is>
          <t>gemischte Mutterfinanzholdinggesellschaft in einem Mitgliedstaat &lt;a href="/entry/result/3541003/all" id="ENTRY_TO_ENTRY_CONVERTER" target="_blank"&gt;IATE:3541003&lt;/a&gt; , die nicht Tochterunternehmen eines in einem Mitgliedstaat zugelassenen Instituts oder einer anderen, in einem Mitgliedstaat errichteten Finanzholdinggesellschaft &lt;a href="/entry/result/1464758/all" id="ENTRY_TO_ENTRY_CONVERTER" target="_blank"&gt;IATE:1464758&lt;/a&gt; oder gemischten Finanzholdinggesellschaft &lt;a href="/entry/result/931808/all" id="ENTRY_TO_ENTRY_CONVERTER" target="_blank"&gt;IATE:931808&lt;/a&gt; ist</t>
        </is>
      </c>
      <c r="V155" s="2" t="inlineStr">
        <is>
          <t>μητρική μικτή χρηματοοικονομική εταιρεία συμμετοχών εγκατεστημένη στην ΕΕ</t>
        </is>
      </c>
      <c r="W155" s="2" t="inlineStr">
        <is>
          <t>3</t>
        </is>
      </c>
      <c r="X155" s="2" t="inlineStr">
        <is>
          <t/>
        </is>
      </c>
      <c r="Y155" t="inlineStr">
        <is>
          <t>ως «μητρική μικτή χρηματοοικονομική εταιρεία συμμετοχών εγκατεστημένη στην ΕΕ» νοείται η μητρική μικτή χρηματοοικονομική εταιρεία συμμετοχών εντός κράτους μέλους η οποία δεν αποτελεί θυγατρική ιδρύματος με άδεια λειτουργίας σε οποιοδήποτε κράτος μέλος ή άλλης χρηματοδοτικής εταιρείας συμμετοχών ή μικτής χρηματοοικονομικής εταιρείας συμμετοχών που έχει ιδρυθεί σε οποιοδήποτε κράτος μέλος.</t>
        </is>
      </c>
      <c r="Z155" s="2" t="inlineStr">
        <is>
          <t>EU parent mixed financial holding company|
Union parent mixed financial holding company</t>
        </is>
      </c>
      <c r="AA155" s="2" t="inlineStr">
        <is>
          <t>3|
3</t>
        </is>
      </c>
      <c r="AB155" s="2" t="inlineStr">
        <is>
          <t xml:space="preserve">|
</t>
        </is>
      </c>
      <c r="AC155" t="inlineStr">
        <is>
          <t>parent mixed financial holding company in a Member State 
&lt;sup&gt;1&lt;/sup&gt; which is not a subsidiary of an institution authorised in any Member State or of another financial holding company 
&lt;sup&gt;2&lt;/sup&gt; or mixed financial holding company 
&lt;sup&gt;3&lt;/sup&gt; set up in any Member State 
&lt;p&gt;&lt;sup&gt;1&lt;/sup&gt; parent mixed financial holding company in a Member State [ &lt;a href="/entry/result/3541003/all" id="ENTRY_TO_ENTRY_CONVERTER" target="_blank"&gt;IATE:3541003&lt;/a&gt; ]&lt;br&gt;&lt;sup&gt;2&lt;/sup&gt; financial holding company [ &lt;a href="/entry/result/1464758/all" id="ENTRY_TO_ENTRY_CONVERTER" target="_blank"&gt;IATE:1464758&lt;/a&gt; ]&lt;br&gt;&lt;sup&gt;3&lt;/sup&gt; mixed financial holding company [ &lt;a href="/entry/result/931808/all" id="ENTRY_TO_ENTRY_CONVERTER" target="_blank"&gt;IATE:931808&lt;/a&gt; ]&lt;/p&gt;</t>
        </is>
      </c>
      <c r="AD155" s="2" t="inlineStr">
        <is>
          <t>sociedad financiera mixta de cartera matriz de la UE</t>
        </is>
      </c>
      <c r="AE155" s="2" t="inlineStr">
        <is>
          <t>4</t>
        </is>
      </c>
      <c r="AF155" s="2" t="inlineStr">
        <is>
          <t/>
        </is>
      </c>
      <c r="AG155" t="inlineStr">
        <is>
          <t>Sociedad financiera mixta de cartera matriz de un Estado miembro &lt;a href="/entry/result/3541003/all" id="ENTRY_TO_ENTRY_CONVERTER" target="_blank"&gt;IATE:3541003&lt;/a&gt; que no sea filial &lt;a href="/entry/result/840767/all" id="ENTRY_TO_ENTRY_CONVERTER" target="_blank"&gt;IATE:840767&lt;/a&gt; de una entidad autorizada en cualquier Estado miembro o de otra sociedad financiera de cartera &lt;a href="/entry/result/1464758/all" id="ENTRY_TO_ENTRY_CONVERTER" target="_blank"&gt;IATE:1464758&lt;/a&gt; o sociedad financiera mixta de cartera establecida en cualquier Estado miembro.</t>
        </is>
      </c>
      <c r="AH155" s="2" t="inlineStr">
        <is>
          <t>ELis emaettevõtjana tegutsev segafinantsvaldusettevõtja</t>
        </is>
      </c>
      <c r="AI155" s="2" t="inlineStr">
        <is>
          <t>3</t>
        </is>
      </c>
      <c r="AJ155" s="2" t="inlineStr">
        <is>
          <t/>
        </is>
      </c>
      <c r="AK155" t="inlineStr">
        <is>
          <t>liikmesriigis emaettevõtjana tegutsev segafinantsvaldusettevõtja, mis ei ole mõne mis tahes liikmesriigis tegevusloa saanud krediidiasutuse või investeerimisühingu ega mõnes liikmesriigis asuva finantsvaldusettevõtja või segafinantsvaldusettevõtja tütarettevõtja</t>
        </is>
      </c>
      <c r="AL155" s="2" t="inlineStr">
        <is>
          <t>EU:ssa emoyrityksenä toimiva rahoitusalan sekaholdingyhtiö|
unionissa emoyrityksenä toimiva rahoitusalan sekaholdingyhtiö</t>
        </is>
      </c>
      <c r="AM155" s="2" t="inlineStr">
        <is>
          <t>3|
3</t>
        </is>
      </c>
      <c r="AN155" s="2" t="inlineStr">
        <is>
          <t xml:space="preserve">|
</t>
        </is>
      </c>
      <c r="AO155" t="inlineStr">
        <is>
          <t>jäsenvaltiossa emoyrityksenä toimiva rahoitusalan sekaholdingyhtiö, joka ei ole minkään jossakin jäsenvaltiossa toimiluvan saaneen laitoksen tytäryritys tai minkään jossakin jäsenvaltiossa perustetun rahoitusalan holdingyhtiön tai rahoitusalan sekaholdingyhtiön tytäryritys</t>
        </is>
      </c>
      <c r="AP155" s="2" t="inlineStr">
        <is>
          <t>compagnie financière holding mixte mère dans l'Union</t>
        </is>
      </c>
      <c r="AQ155" s="2" t="inlineStr">
        <is>
          <t>3</t>
        </is>
      </c>
      <c r="AR155" s="2" t="inlineStr">
        <is>
          <t/>
        </is>
      </c>
      <c r="AS155" t="inlineStr">
        <is>
          <t>&lt;i&gt;compagnie financière holding mixte mère dans un État membre&lt;/i&gt; [ &lt;a href="/entry/result/3541003/all" id="ENTRY_TO_ENTRY_CONVERTER" target="_blank"&gt;IATE:3541003&lt;/a&gt; ], qui n'est pas une filiale d'un établissement agréé dans un État membre ou d'une autre compagnie financière holding ou compagnie financière holding mixte constituée dans un État membre</t>
        </is>
      </c>
      <c r="AT155" s="2" t="inlineStr">
        <is>
          <t>máthairchuideachta sealbhaíochta airgeadais mheasctha de chuid an Aontais</t>
        </is>
      </c>
      <c r="AU155" s="2" t="inlineStr">
        <is>
          <t>3</t>
        </is>
      </c>
      <c r="AV155" s="2" t="inlineStr">
        <is>
          <t/>
        </is>
      </c>
      <c r="AW155" t="inlineStr">
        <is>
          <t>máthairchuideachta sealbhaíochta airgeadais i mBallstát nach bhfuil ina fochuideachta ag institiúid atá údaraithe in aon Bhallstát, ná ina fochuideachta de chuid cuideachta sealbhaíochta airgeadais nó de chuid cuideachta sealbhaíochta airgeadais measctha eile atá bunaithe in aon Bhallstát</t>
        </is>
      </c>
      <c r="AX155" s="2" t="inlineStr">
        <is>
          <t>matični mješoviti financijski holding iz EU-a|
matični mješoviti financijski holding u Uniji</t>
        </is>
      </c>
      <c r="AY155" s="2" t="inlineStr">
        <is>
          <t>3|
3</t>
        </is>
      </c>
      <c r="AZ155" s="2" t="inlineStr">
        <is>
          <t xml:space="preserve">|
</t>
        </is>
      </c>
      <c r="BA155" t="inlineStr">
        <is>
          <t>matični mješoviti financijski holding u državi članici koji nije društvo kći institucije koja je odobrenje za rad dobila u bilo kojoj državi članici ili drugog financijskog holdinga ili mješovitog financijskog holdinga koji je osnovan u bilo kojoj državi članici</t>
        </is>
      </c>
      <c r="BB155" s="2" t="inlineStr">
        <is>
          <t>EU-szintű vegyes pénzügyi holding társaság anyavállalat</t>
        </is>
      </c>
      <c r="BC155" s="2" t="inlineStr">
        <is>
          <t>3</t>
        </is>
      </c>
      <c r="BD155" s="2" t="inlineStr">
        <is>
          <t/>
        </is>
      </c>
      <c r="BE155" t="inlineStr">
        <is>
          <t>olyan tagállami vegyes pénzügyi holding társaság, amely nem leányvállalata valamely tagállamban engedélyezett intézménynek vagy valamely tagállamban felállított másik pénzügyi holding társaságnak vagy vegyes pénzügyi holding társaságnak</t>
        </is>
      </c>
      <c r="BF155" s="2" t="inlineStr">
        <is>
          <t>società di partecipazione finanziaria mista madre nell'UE</t>
        </is>
      </c>
      <c r="BG155" s="2" t="inlineStr">
        <is>
          <t>3</t>
        </is>
      </c>
      <c r="BH155" s="2" t="inlineStr">
        <is>
          <t/>
        </is>
      </c>
      <c r="BI155" t="inlineStr">
        <is>
          <t>Società di partecipazione finanziaria mista madre in uno Stato membro che non è una filiazione di un ente autorizzato in uno Stato membro né di un'altra società di partecipazione finanziaria né di una società di partecipazione finanziaria mista costituita in uno Stato membro</t>
        </is>
      </c>
      <c r="BJ155" s="2" t="inlineStr">
        <is>
          <t>ES patronuojančioji mišrią veiklą vykdanti finansų kontroliuojančioji bendrovė</t>
        </is>
      </c>
      <c r="BK155" s="2" t="inlineStr">
        <is>
          <t>3</t>
        </is>
      </c>
      <c r="BL155" s="2" t="inlineStr">
        <is>
          <t/>
        </is>
      </c>
      <c r="BM155" t="inlineStr">
        <is>
          <t>&lt;i&gt;patronuojančioji mišrią veiklą vykdanti finansų kontroliuojančioji bendrovė valstybėje narėje&lt;/i&gt; ( &lt;a href="/entry/result/3541003/all" id="ENTRY_TO_ENTRY_CONVERTER" target="_blank"&gt;IATE:3541003&lt;/a&gt; ), kuri pati nėra įstaigos, gavusios veiklos leidimą bet kurioje valstybėje narėje, arba kitos finansų kontroliuojančiosios bendrovės ar mišrią veiklą vykdančios finansų kontroliuojančiosios bendrovės, įsteigtos bet kurioje valstybėje narėje, patronuojamoji įmonė</t>
        </is>
      </c>
      <c r="BN155" s="2" t="inlineStr">
        <is>
          <t>Eiropas Savienības mātes jaukta finanšu pārvaldītājsabiedrība</t>
        </is>
      </c>
      <c r="BO155" s="2" t="inlineStr">
        <is>
          <t>3</t>
        </is>
      </c>
      <c r="BP155" s="2" t="inlineStr">
        <is>
          <t/>
        </is>
      </c>
      <c r="BQ155" t="inlineStr">
        <is>
          <t>dalībvalsts mātes jaukta finanšu pārvaldītājsabiedrība, kas nav jebkurā dalībvalstī atļauju saņēmušas iestādes meitasuzņēmums vai jebkurā dalībvalstī reģistrētas citas finanšu pārvaldītājsabiedrības vai jauktas finanšu pārvaldītājsabiedrības meitasuzņēmums</t>
        </is>
      </c>
      <c r="BR155" s="2" t="inlineStr">
        <is>
          <t>kumpanija azzjonarja finanzjarja mħallta prinċipali tal-UE|
kumpanija holding finanzjarja mħallta prinċipali tal-Unjoni|
kumpanija azzjonarja finanzjarja mħallta omm tal-UE</t>
        </is>
      </c>
      <c r="BS155" s="2" t="inlineStr">
        <is>
          <t>2|
2|
3</t>
        </is>
      </c>
      <c r="BT155" s="2" t="inlineStr">
        <is>
          <t>admitted|
admitted|
preferred</t>
        </is>
      </c>
      <c r="BU155" t="inlineStr">
        <is>
          <t>kumpanija azzjonarja finanzjarja mħallta omm fi Stat Membru 
&lt;sup&gt;1&lt;/sup&gt; li ma tkunx sussidjarja ta’ istituzzjoni ta’ kreditu awtorizzata fi kwalunkwe Stat Membru, jew ta’ kumpanija azzjonarja finanzjarja 
&lt;sup&gt;2&lt;/sup&gt; oħra jew ta’ kumpanija azzjonarja finanzjarja mħallta 
&lt;sup&gt;3&lt;/sup&gt; stabbilita fi kwalunkwe Stat Membru 
&lt;p&gt;&lt;sup&gt;1&lt;/sup&gt; kumpanija azzjonarja finanzjarja mħallta omm fi Stat Membru [ &lt;a href="/entry/result/3541003/all" id="ENTRY_TO_ENTRY_CONVERTER" target="_blank"&gt;IATE:3541003&lt;/a&gt; ] &lt;br&gt;&lt;sup&gt;2&lt;/sup&gt; kumpanija azzjonarja finanzjarja [ &lt;a href="/entry/result/1464758/all" id="ENTRY_TO_ENTRY_CONVERTER" target="_blank"&gt;IATE:1464758&lt;/a&gt; ] &lt;br&gt;&lt;sup&gt;3&lt;/sup&gt; kumpanija azzjonarja finanzjarja mħallta [ &lt;a href="/entry/result/931808/all" id="ENTRY_TO_ENTRY_CONVERTER" target="_blank"&gt;IATE:931808&lt;/a&gt; ]&lt;/p&gt;</t>
        </is>
      </c>
      <c r="BV155" s="2" t="inlineStr">
        <is>
          <t>gemengde financiële EU-moederholding</t>
        </is>
      </c>
      <c r="BW155" s="2" t="inlineStr">
        <is>
          <t>3</t>
        </is>
      </c>
      <c r="BX155" s="2" t="inlineStr">
        <is>
          <t/>
        </is>
      </c>
      <c r="BY155" t="inlineStr">
        <is>
          <t>"een gemengde financiële holding in een lidstaat die geen dochteronderneming is van een instelling waaraan in een van de lidstaten een vergunning is verleend, of van een in een van de lidstaten opgerichte financiële holding of gemengde financiële holding"</t>
        </is>
      </c>
      <c r="BZ155" s="2" t="inlineStr">
        <is>
          <t>unijna dominująca finansowa spółka holdingowa o działalności mieszanej</t>
        </is>
      </c>
      <c r="CA155" s="2" t="inlineStr">
        <is>
          <t>3</t>
        </is>
      </c>
      <c r="CB155" s="2" t="inlineStr">
        <is>
          <t/>
        </is>
      </c>
      <c r="CC155" t="inlineStr">
        <is>
          <t>dominująca finansowa spółka holdingowa o działalności mieszanej [&lt;a href="/entry/result/3541003/all" id="ENTRY_TO_ENTRY_CONVERTER" target="_blank"&gt;IATE:3541003&lt;/a&gt;] w państwie członkowskim, która nie jest sama jednostką zależną w stosunku do instytucji mającej zezwolenie wydane w dowolnym państwie członkowskim ani w stosunku do innej finansowej spółki holdingowej lub finansowej spółki holdingowej o działalności mieszanej założonej w dowolnym państwie członkowskim</t>
        </is>
      </c>
      <c r="CD155" s="2" t="inlineStr">
        <is>
          <t>companhia financeira mista-mãe na UE</t>
        </is>
      </c>
      <c r="CE155" s="2" t="inlineStr">
        <is>
          <t>3</t>
        </is>
      </c>
      <c r="CF155" s="2" t="inlineStr">
        <is>
          <t/>
        </is>
      </c>
      <c r="CG155" t="inlineStr">
        <is>
          <t>&lt;i&gt;&lt;b&gt;Companhia financeira mista-mãe num Estado-Membro&lt;/b&gt;&lt;/i&gt; [ &lt;a href="/entry/result/3541003/all" id="ENTRY_TO_ENTRY_CONVERTER" target="_blank"&gt;IATE:3541003&lt;/a&gt; ] que não seja filial de uma instituição autorizada em qualquer Estado-Membro ou de outra 
&lt;i&gt;&lt;b&gt;companhia financeira&lt;/b&gt;&lt;/i&gt; [ &lt;a href="/entry/result/1464758/all" id="ENTRY_TO_ENTRY_CONVERTER" target="_blank"&gt;IATE:1464758&lt;/a&gt; ] ou 
&lt;i&gt;&lt;b&gt;companhia financeira mista&lt;/b&gt;&lt;/i&gt; [ &lt;a href="/entry/result/931808/all" id="ENTRY_TO_ENTRY_CONVERTER" target="_blank"&gt;IATE:931808&lt;/a&gt; ] estabelecida em qualquer Estado-Membro.</t>
        </is>
      </c>
      <c r="CH155" s="2" t="inlineStr">
        <is>
          <t>societate financiară holding mixtă-mamă din UE</t>
        </is>
      </c>
      <c r="CI155" s="2" t="inlineStr">
        <is>
          <t>3</t>
        </is>
      </c>
      <c r="CJ155" s="2" t="inlineStr">
        <is>
          <t/>
        </is>
      </c>
      <c r="CK155" t="inlineStr">
        <is>
          <t>societate financiară holding mixtă-mamă dintr-un stat membru 
&lt;sup&gt;1&lt;/sup&gt;, care nu este o filială a unei instituții autorizate în orice stat membru ori a unei alte societăți financiare holding 
&lt;sup&gt;2&lt;/sup&gt; sau societăți financiare holding mixte 
&lt;sup&gt;3&lt;/sup&gt; înființate în orice stat membru 
&lt;p&gt;&lt;sup&gt;1&lt;/sup&gt; societate financiară holding mixtă-mamă dintr-un stat membru &lt;a href="/entry/result/3541003/all" id="ENTRY_TO_ENTRY_CONVERTER" target="_blank"&gt;IATE:3541003&lt;/a&gt; &lt;br&gt;&lt;sup&gt;2&lt;/sup&gt; societate financiară holding &lt;a href="/entry/result/1464758/all" id="ENTRY_TO_ENTRY_CONVERTER" target="_blank"&gt;IATE:1464758&lt;/a&gt; &lt;br&gt;&lt;sup&gt;3&lt;/sup&gt; societate financiară holding mixtă &lt;a href="/entry/result/931808&lt;&gt;&lt;&gt;&lt;&gt;&lt;&gt;&lt;&gt;&lt;&gt;&lt;&gt;&lt;&gt;&lt;&gt;&lt;&gt;&lt;&gt;&lt;&gt;&lt;&gt;&lt;&gt;&lt;&gt;&lt;&gt;&lt;&gt;&lt;&gt;&lt;/all" id="ENTRY_TO_ENTRY_CONVERTER" target="_blank"&gt;IATE:931808&amp;lt;&amp;gt;&amp;lt;&amp;gt;&amp;lt;&amp;gt;&amp;lt;&amp;gt;&amp;lt;&amp;gt;&amp;lt;&amp;gt;&amp;lt;&amp;gt;&amp;lt;&amp;gt;&amp;lt;&amp;gt;&amp;lt;&amp;gt;&amp;lt;&amp;gt;&amp;lt;&amp;gt;&amp;lt;&amp;gt;&amp;lt;&amp;gt;&amp;lt;&amp;gt;&amp;lt;&amp;gt;&amp;lt;&amp;gt;&amp;lt;&amp;gt;&amp;lt;&lt;/a&gt;&amp;gt;&lt;/p&gt;</t>
        </is>
      </c>
      <c r="CL155" s="2" t="inlineStr">
        <is>
          <t>materská zmiešaná finančná holdingová spoločnosť v EÚ|
materská zmiešaná finančná holdingová spoločnosť v Únii</t>
        </is>
      </c>
      <c r="CM155" s="2" t="inlineStr">
        <is>
          <t>3|
3</t>
        </is>
      </c>
      <c r="CN155" s="2" t="inlineStr">
        <is>
          <t xml:space="preserve">|
</t>
        </is>
      </c>
      <c r="CO155" t="inlineStr">
        <is>
          <t>materská zmiešaná finančná holdingová spoločnosť v členskom štáte, ktorá nie je dcérskou spoločnosťou inštitúcie, ktorej bolo udelené povolenie v niektorom členskom štáte, ani inej finančnej holdingovej spoločnosti, ani zmiešanej finančnej holdingovej spoločnosti založenej v niektorom členskom štáte</t>
        </is>
      </c>
      <c r="CP155" s="2" t="inlineStr">
        <is>
          <t>EU nadrejeni mešani finančni holding|
nadrejeni mešani finančni holding v Uniji</t>
        </is>
      </c>
      <c r="CQ155" s="2" t="inlineStr">
        <is>
          <t>3|
3</t>
        </is>
      </c>
      <c r="CR155" s="2" t="inlineStr">
        <is>
          <t xml:space="preserve">|
</t>
        </is>
      </c>
      <c r="CS155" t="inlineStr">
        <is>
          <t>nadrejeni mešani finančni holding v državi članici, ki ni podrejena družba institucije z dovoljenjem v kateri koli drugi državi članici ali drugega finančnega holdinga ali mešanega finančnega holdinga, ustanovljenega v kateri koli drugi državi članici</t>
        </is>
      </c>
      <c r="CT155" s="2" t="inlineStr">
        <is>
          <t>blandat finansiellt moderholdingföretag inom EU</t>
        </is>
      </c>
      <c r="CU155" s="2" t="inlineStr">
        <is>
          <t>3</t>
        </is>
      </c>
      <c r="CV155" s="2" t="inlineStr">
        <is>
          <t/>
        </is>
      </c>
      <c r="CW155" t="inlineStr">
        <is>
          <t>ett blandat finansiellt moderholdingföretag i en medlemsstat som inte självt är ett dotterföretag till ett institut som auktoriserats i någon medlemsstat eller till ett annat finansiellt holdingföretag eller ett blandat finansiellt holdingföretag som är etablerat i någon medlemsstat</t>
        </is>
      </c>
    </row>
    <row r="156">
      <c r="A156" s="1" t="str">
        <f>HYPERLINK("https://iate.europa.eu/entry/result/2242345/all", "2242345")</f>
        <v>2242345</v>
      </c>
      <c r="B156" t="inlineStr">
        <is>
          <t>FINANCE</t>
        </is>
      </c>
      <c r="C156" t="inlineStr">
        <is>
          <t>FINANCE|financial institutions and credit|banking</t>
        </is>
      </c>
      <c r="D156" t="inlineStr">
        <is>
          <t>yes</t>
        </is>
      </c>
      <c r="E156" t="inlineStr">
        <is>
          <t/>
        </is>
      </c>
      <c r="F156" s="2" t="inlineStr">
        <is>
          <t>свързана система за сетълмент на ценни книжа</t>
        </is>
      </c>
      <c r="G156" s="2" t="inlineStr">
        <is>
          <t>3</t>
        </is>
      </c>
      <c r="H156" s="2" t="inlineStr">
        <is>
          <t/>
        </is>
      </c>
      <c r="I156" t="inlineStr">
        <is>
          <t/>
        </is>
      </c>
      <c r="J156" t="inlineStr">
        <is>
          <t/>
        </is>
      </c>
      <c r="K156" t="inlineStr">
        <is>
          <t/>
        </is>
      </c>
      <c r="L156" t="inlineStr">
        <is>
          <t/>
        </is>
      </c>
      <c r="M156" t="inlineStr">
        <is>
          <t/>
        </is>
      </c>
      <c r="N156" s="2" t="inlineStr">
        <is>
          <t>værdipapirafviklingssystem (interfaced)|
grænsefladeværdipapirafviklingssystem</t>
        </is>
      </c>
      <c r="O156" s="2" t="inlineStr">
        <is>
          <t>4|
4</t>
        </is>
      </c>
      <c r="P156" s="2" t="inlineStr">
        <is>
          <t xml:space="preserve">|
</t>
        </is>
      </c>
      <c r="Q156" t="inlineStr">
        <is>
          <t/>
        </is>
      </c>
      <c r="R156" t="inlineStr">
        <is>
          <t/>
        </is>
      </c>
      <c r="S156" t="inlineStr">
        <is>
          <t/>
        </is>
      </c>
      <c r="T156" t="inlineStr">
        <is>
          <t/>
        </is>
      </c>
      <c r="U156" t="inlineStr">
        <is>
          <t/>
        </is>
      </c>
      <c r="V156" s="2" t="inlineStr">
        <is>
          <t>αλληλοσυνδεδεμένο σύστημα διακανονισμού τίτλων</t>
        </is>
      </c>
      <c r="W156" s="2" t="inlineStr">
        <is>
          <t>3</t>
        </is>
      </c>
      <c r="X156" s="2" t="inlineStr">
        <is>
          <t/>
        </is>
      </c>
      <c r="Y156" t="inlineStr">
        <is>
          <t/>
        </is>
      </c>
      <c r="Z156" s="2" t="inlineStr">
        <is>
          <t>interfaced securities settlement system</t>
        </is>
      </c>
      <c r="AA156" s="2" t="inlineStr">
        <is>
          <t>3</t>
        </is>
      </c>
      <c r="AB156" s="2" t="inlineStr">
        <is>
          <t/>
        </is>
      </c>
      <c r="AC156" t="inlineStr">
        <is>
          <t>model of securities settlement system [&lt;a href="/entry/result/892277/all" id="ENTRY_TO_ENTRY_CONVERTER" target="_blank"&gt;IATE:892277&lt;/a&gt; ] providing delivery-versus-payment facilities</t>
        </is>
      </c>
      <c r="AD156" t="inlineStr">
        <is>
          <t/>
        </is>
      </c>
      <c r="AE156" t="inlineStr">
        <is>
          <t/>
        </is>
      </c>
      <c r="AF156" t="inlineStr">
        <is>
          <t/>
        </is>
      </c>
      <c r="AG156" t="inlineStr">
        <is>
          <t/>
        </is>
      </c>
      <c r="AH156" s="2" t="inlineStr">
        <is>
          <t>liidesühenduses väärtpaberiarveldussüsteem</t>
        </is>
      </c>
      <c r="AI156" s="2" t="inlineStr">
        <is>
          <t>2</t>
        </is>
      </c>
      <c r="AJ156" s="2" t="inlineStr">
        <is>
          <t/>
        </is>
      </c>
      <c r="AK156" t="inlineStr">
        <is>
          <t/>
        </is>
      </c>
      <c r="AL156" s="2" t="inlineStr">
        <is>
          <t>liittymämallin mukainen arvopaperikaupan selvitysjärjestelmä</t>
        </is>
      </c>
      <c r="AM156" s="2" t="inlineStr">
        <is>
          <t>3</t>
        </is>
      </c>
      <c r="AN156" s="2" t="inlineStr">
        <is>
          <t/>
        </is>
      </c>
      <c r="AO156" t="inlineStr">
        <is>
          <t/>
        </is>
      </c>
      <c r="AP156" s="2" t="inlineStr">
        <is>
          <t>système de règlement des opérations sur titre relié par interface</t>
        </is>
      </c>
      <c r="AQ156" s="2" t="inlineStr">
        <is>
          <t>2</t>
        </is>
      </c>
      <c r="AR156" s="2" t="inlineStr">
        <is>
          <t/>
        </is>
      </c>
      <c r="AS156" t="inlineStr">
        <is>
          <t/>
        </is>
      </c>
      <c r="AT156" s="2" t="inlineStr">
        <is>
          <t>córas comhéadain socraíochta urrús</t>
        </is>
      </c>
      <c r="AU156" s="2" t="inlineStr">
        <is>
          <t>3</t>
        </is>
      </c>
      <c r="AV156" s="2" t="inlineStr">
        <is>
          <t/>
        </is>
      </c>
      <c r="AW156" t="inlineStr">
        <is>
          <t/>
        </is>
      </c>
      <c r="AX156" t="inlineStr">
        <is>
          <t/>
        </is>
      </c>
      <c r="AY156" t="inlineStr">
        <is>
          <t/>
        </is>
      </c>
      <c r="AZ156" t="inlineStr">
        <is>
          <t/>
        </is>
      </c>
      <c r="BA156" t="inlineStr">
        <is>
          <t/>
        </is>
      </c>
      <c r="BB156" s="2" t="inlineStr">
        <is>
          <t>kapcsolódó értékpapír-elszámolási rendszer</t>
        </is>
      </c>
      <c r="BC156" s="2" t="inlineStr">
        <is>
          <t>4</t>
        </is>
      </c>
      <c r="BD156" s="2" t="inlineStr">
        <is>
          <t/>
        </is>
      </c>
      <c r="BE156" t="inlineStr">
        <is>
          <t>tranzakciók elszámolására szolgáló olyan rendszer, amelyben az elszámolási rendszer kommunikációs interfész segítségével kapcsolódik a fizetési rendszerhez</t>
        </is>
      </c>
      <c r="BF156" t="inlineStr">
        <is>
          <t/>
        </is>
      </c>
      <c r="BG156" t="inlineStr">
        <is>
          <t/>
        </is>
      </c>
      <c r="BH156" t="inlineStr">
        <is>
          <t/>
        </is>
      </c>
      <c r="BI156" t="inlineStr">
        <is>
          <t/>
        </is>
      </c>
      <c r="BJ156" t="inlineStr">
        <is>
          <t/>
        </is>
      </c>
      <c r="BK156" t="inlineStr">
        <is>
          <t/>
        </is>
      </c>
      <c r="BL156" t="inlineStr">
        <is>
          <t/>
        </is>
      </c>
      <c r="BM156" t="inlineStr">
        <is>
          <t/>
        </is>
      </c>
      <c r="BN156" t="inlineStr">
        <is>
          <t/>
        </is>
      </c>
      <c r="BO156" t="inlineStr">
        <is>
          <t/>
        </is>
      </c>
      <c r="BP156" t="inlineStr">
        <is>
          <t/>
        </is>
      </c>
      <c r="BQ156" t="inlineStr">
        <is>
          <t/>
        </is>
      </c>
      <c r="BR156" s="2" t="inlineStr">
        <is>
          <t>sistema ta’ saldu tat-titoli permezz ta’ interfaċċa</t>
        </is>
      </c>
      <c r="BS156" s="2" t="inlineStr">
        <is>
          <t>3</t>
        </is>
      </c>
      <c r="BT156" s="2" t="inlineStr">
        <is>
          <t/>
        </is>
      </c>
      <c r="BU156" t="inlineStr">
        <is>
          <t/>
        </is>
      </c>
      <c r="BV156" t="inlineStr">
        <is>
          <t/>
        </is>
      </c>
      <c r="BW156" t="inlineStr">
        <is>
          <t/>
        </is>
      </c>
      <c r="BX156" t="inlineStr">
        <is>
          <t/>
        </is>
      </c>
      <c r="BY156" t="inlineStr">
        <is>
          <t/>
        </is>
      </c>
      <c r="BZ156" t="inlineStr">
        <is>
          <t/>
        </is>
      </c>
      <c r="CA156" t="inlineStr">
        <is>
          <t/>
        </is>
      </c>
      <c r="CB156" t="inlineStr">
        <is>
          <t/>
        </is>
      </c>
      <c r="CC156" t="inlineStr">
        <is>
          <t/>
        </is>
      </c>
      <c r="CD156" s="2" t="inlineStr">
        <is>
          <t>sistema de liquidação de títulos com interface</t>
        </is>
      </c>
      <c r="CE156" s="2" t="inlineStr">
        <is>
          <t>3</t>
        </is>
      </c>
      <c r="CF156" s="2" t="inlineStr">
        <is>
          <t/>
        </is>
      </c>
      <c r="CG156" t="inlineStr">
        <is>
          <t/>
        </is>
      </c>
      <c r="CH156" t="inlineStr">
        <is>
          <t/>
        </is>
      </c>
      <c r="CI156" t="inlineStr">
        <is>
          <t/>
        </is>
      </c>
      <c r="CJ156" t="inlineStr">
        <is>
          <t/>
        </is>
      </c>
      <c r="CK156" t="inlineStr">
        <is>
          <t/>
        </is>
      </c>
      <c r="CL156" t="inlineStr">
        <is>
          <t/>
        </is>
      </c>
      <c r="CM156" t="inlineStr">
        <is>
          <t/>
        </is>
      </c>
      <c r="CN156" t="inlineStr">
        <is>
          <t/>
        </is>
      </c>
      <c r="CO156" t="inlineStr">
        <is>
          <t/>
        </is>
      </c>
      <c r="CP156" t="inlineStr">
        <is>
          <t/>
        </is>
      </c>
      <c r="CQ156" t="inlineStr">
        <is>
          <t/>
        </is>
      </c>
      <c r="CR156" t="inlineStr">
        <is>
          <t/>
        </is>
      </c>
      <c r="CS156" t="inlineStr">
        <is>
          <t/>
        </is>
      </c>
      <c r="CT156" t="inlineStr">
        <is>
          <t/>
        </is>
      </c>
      <c r="CU156" t="inlineStr">
        <is>
          <t/>
        </is>
      </c>
      <c r="CV156" t="inlineStr">
        <is>
          <t/>
        </is>
      </c>
      <c r="CW156" t="inlineStr">
        <is>
          <t/>
        </is>
      </c>
    </row>
    <row r="157">
      <c r="A157" s="1" t="str">
        <f>HYPERLINK("https://iate.europa.eu/entry/result/831594/all", "831594")</f>
        <v>831594</v>
      </c>
      <c r="B157" t="inlineStr">
        <is>
          <t>ECONOMICS;FINANCE</t>
        </is>
      </c>
      <c r="C157" t="inlineStr">
        <is>
          <t>ECONOMICS;FINANCE;FINANCE|monetary relations;FINANCE|monetary economics;FINANCE|financial institutions and credit</t>
        </is>
      </c>
      <c r="D157" t="inlineStr">
        <is>
          <t>yes</t>
        </is>
      </c>
      <c r="E157" t="inlineStr">
        <is>
          <t/>
        </is>
      </c>
      <c r="F157" s="2" t="inlineStr">
        <is>
          <t>парична политика</t>
        </is>
      </c>
      <c r="G157" s="2" t="inlineStr">
        <is>
          <t>4</t>
        </is>
      </c>
      <c r="H157" s="2" t="inlineStr">
        <is>
          <t/>
        </is>
      </c>
      <c r="I157" t="inlineStr">
        <is>
          <t>Средство за макроикономическо регулиране, чрез което правителството и централната банка на държавата контролират предлагането, наличността и стойността на парите, както и лихвения процент.</t>
        </is>
      </c>
      <c r="J157" s="2" t="inlineStr">
        <is>
          <t>měnová politika</t>
        </is>
      </c>
      <c r="K157" s="2" t="inlineStr">
        <is>
          <t>3</t>
        </is>
      </c>
      <c r="L157" s="2" t="inlineStr">
        <is>
          <t/>
        </is>
      </c>
      <c r="M157" t="inlineStr">
        <is>
          <t/>
        </is>
      </c>
      <c r="N157" s="2" t="inlineStr">
        <is>
          <t>monetær politik|
penge- og valutapolitik|
pengepolitik|
valutapolitik</t>
        </is>
      </c>
      <c r="O157" s="2" t="inlineStr">
        <is>
          <t>4|
4|
4|
4</t>
        </is>
      </c>
      <c r="P157" s="2" t="inlineStr">
        <is>
          <t xml:space="preserve">|
|
|
</t>
        </is>
      </c>
      <c r="Q157" t="inlineStr">
        <is>
          <t>"Monetær politik er en fælles betegnelse for pengepolitik og valutapolitik." 
&lt;br&gt;"Monetær politik er kombinationen af valutapolitik og pengepolitik." 
&lt;br&gt;"Politique monétaire: actions délibérées des autorités monétaires ... sur la masse monétaire et les actifs financiers en vue de la régulation de l'économie à court et à moyen terme. Elle comprend la politique de crédit et la politique de change."</t>
        </is>
      </c>
      <c r="R157" s="2" t="inlineStr">
        <is>
          <t>Währungspolitik|
Geldpolitik|
Geld- und Währungspolitik</t>
        </is>
      </c>
      <c r="S157" s="2" t="inlineStr">
        <is>
          <t>3|
3|
3</t>
        </is>
      </c>
      <c r="T157" s="2" t="inlineStr">
        <is>
          <t xml:space="preserve">|
|
</t>
        </is>
      </c>
      <c r="U157" t="inlineStr">
        <is>
          <t>Währungspolitik: Oberbegriff, der sowohl Geldpolitik, als auch Wechselkurspolitik (namentl. Devisengeschäfte, Währungsreserven, vgl. Art.105 EGV) abdeckt; Geldpolitik: Maßnahmen der Träger der Geldpol. (Notenbank, Regierung), um die allg. Ziele der Wirtschaftspolitik (Preisniveaustabilität, Vollbeschäftigung, angemessenes Wirtschaftswachstum, Zahlungsbilanzgleichgewicht) zu realisieren; Geldpolitik versucht, Geldnachfrage und -angebot durch Veränderung der Geldmenge, des Geldpreises (Zinsen) und der Liquidität zu beeinflussen; Soweit diese Maßnahmen mit Rücksicht auf den Außenwert der Währung getroffen werden, ist dies "Währungspolitik".</t>
        </is>
      </c>
      <c r="V157" s="2" t="inlineStr">
        <is>
          <t>νομισματική πολιτική</t>
        </is>
      </c>
      <c r="W157" s="2" t="inlineStr">
        <is>
          <t>3</t>
        </is>
      </c>
      <c r="X157" s="2" t="inlineStr">
        <is>
          <t/>
        </is>
      </c>
      <c r="Y157" t="inlineStr">
        <is>
          <t/>
        </is>
      </c>
      <c r="Z157" s="2" t="inlineStr">
        <is>
          <t>monetary policy</t>
        </is>
      </c>
      <c r="AA157" s="2" t="inlineStr">
        <is>
          <t>3</t>
        </is>
      </c>
      <c r="AB157" s="2" t="inlineStr">
        <is>
          <t/>
        </is>
      </c>
      <c r="AC157" t="inlineStr">
        <is>
          <t>action undertaken by a central bank using the instruments at its disposal in order to achieve its objectives (e.g. maintaining price stability)</t>
        </is>
      </c>
      <c r="AD157" s="2" t="inlineStr">
        <is>
          <t>política monetaria</t>
        </is>
      </c>
      <c r="AE157" s="2" t="inlineStr">
        <is>
          <t>3</t>
        </is>
      </c>
      <c r="AF157" s="2" t="inlineStr">
        <is>
          <t/>
        </is>
      </c>
      <c r="AG157" t="inlineStr">
        <is>
          <t>&lt;p&gt;Conjunto de actuaciones de los bancos centrales dirigidas a controlar los tipos de interés y la cantidad de dinero, con la finalidad de influir en las condiciones financieras de una economía y alcanzar determinados objetivos.&lt;/p&gt;Plan de actuación del gobierno sobre la cantidad de dinero existente en el sistema y sobre los tipos de interés. Es una combinación de política de precios &lt;a href="/entry/result/1103866/all" id="ENTRY_TO_ENTRY_CONVERTER" target="_blank"&gt;IATE:1103866&lt;/a&gt; , para regular los tipos, y de cantidades, para fijar la masa monetaria &lt;a href="/entry/result/1104558/all" id="ENTRY_TO_ENTRY_CONVERTER" target="_blank"&gt;IATE:1104558&lt;/a&gt; . 
&lt;br&gt;Los mecanismos más utilizados son la tasa de redescuento &lt;a href="/entry/result/1104023/all" id="ENTRY_TO_ENTRY_CONVERTER" target="_blank"&gt;IATE:1104023&lt;/a&gt; , los coeficientes, las operaciones de compraventa de activos monetarios &lt;a href="/entry/result/894169/all" id="ENTRY_TO_ENTRY_CONVERTER" target="_blank"&gt;IATE:894169&lt;/a&gt; en el mercado abierto &lt;a href="/entry/result/1718401/all" id="ENTRY_TO_ENTRY_CONVERTER" target="_blank"&gt;IATE:1718401&lt;/a&gt; , y la fijación de tipos de interés.</t>
        </is>
      </c>
      <c r="AH157" s="2" t="inlineStr">
        <is>
          <t>rahapoliitika</t>
        </is>
      </c>
      <c r="AI157" s="2" t="inlineStr">
        <is>
          <t>3</t>
        </is>
      </c>
      <c r="AJ157" s="2" t="inlineStr">
        <is>
          <t/>
        </is>
      </c>
      <c r="AK157" t="inlineStr">
        <is>
          <t>keskpanga tegevus, mille eesmärk on raha stabiilsuse tagamine, raha stabiilsusena käsitletakse enamasti hinnataseme stabiilsust ja inflatsioonimäära kontrollitavust</t>
        </is>
      </c>
      <c r="AL157" s="2" t="inlineStr">
        <is>
          <t>rahapolitiikka</t>
        </is>
      </c>
      <c r="AM157" s="2" t="inlineStr">
        <is>
          <t>3</t>
        </is>
      </c>
      <c r="AN157" s="2" t="inlineStr">
        <is>
          <t/>
        </is>
      </c>
      <c r="AO157" t="inlineStr">
        <is>
          <t>"Keskuspankin toimenpiteet, joilla vaikutetaan mm. liikkeessä olevan rahan määrään ja korkoihin."</t>
        </is>
      </c>
      <c r="AP157" s="2" t="inlineStr">
        <is>
          <t>politique monétaire</t>
        </is>
      </c>
      <c r="AQ157" s="2" t="inlineStr">
        <is>
          <t>3</t>
        </is>
      </c>
      <c r="AR157" s="2" t="inlineStr">
        <is>
          <t/>
        </is>
      </c>
      <c r="AS157" t="inlineStr">
        <is>
          <t>actions délibérées des autorités monétaires (Banque centrale, Trésor public) sur la masse monétaire et les actifs financiers en vue de la régulation de l'économie à court et à moyen terme</t>
        </is>
      </c>
      <c r="AT157" s="2" t="inlineStr">
        <is>
          <t>beartas airgeadaíochta</t>
        </is>
      </c>
      <c r="AU157" s="2" t="inlineStr">
        <is>
          <t>3</t>
        </is>
      </c>
      <c r="AV157" s="2" t="inlineStr">
        <is>
          <t/>
        </is>
      </c>
      <c r="AW157" t="inlineStr">
        <is>
          <t/>
        </is>
      </c>
      <c r="AX157" s="2" t="inlineStr">
        <is>
          <t>monetarna politika</t>
        </is>
      </c>
      <c r="AY157" s="2" t="inlineStr">
        <is>
          <t>3</t>
        </is>
      </c>
      <c r="AZ157" s="2" t="inlineStr">
        <is>
          <t/>
        </is>
      </c>
      <c r="BA157" t="inlineStr">
        <is>
          <t/>
        </is>
      </c>
      <c r="BB157" s="2" t="inlineStr">
        <is>
          <t>monetáris politika</t>
        </is>
      </c>
      <c r="BC157" s="2" t="inlineStr">
        <is>
          <t>4</t>
        </is>
      </c>
      <c r="BD157" s="2" t="inlineStr">
        <is>
          <t/>
        </is>
      </c>
      <c r="BE157" t="inlineStr">
        <is>
          <t>a központi bank által irányított azon folyamat, amelynek révén a bank a pénzkínálat, a pénzmennyiség és a kamatlábak befolyásolásával kitűzött gazdasági célokat valósít meg</t>
        </is>
      </c>
      <c r="BF157" s="2" t="inlineStr">
        <is>
          <t>politica monetaria</t>
        </is>
      </c>
      <c r="BG157" s="2" t="inlineStr">
        <is>
          <t>3</t>
        </is>
      </c>
      <c r="BH157" s="2" t="inlineStr">
        <is>
          <t/>
        </is>
      </c>
      <c r="BI157" t="inlineStr">
        <is>
          <t>politica attuata da una banca centrale che consiste nel provvedere alla disponibilità di moneta e nel regolare i tassi di interesse, al fine di perseguire l’obiettivo della stabilità dei prezzi e della crescita economica</t>
        </is>
      </c>
      <c r="BJ157" s="2" t="inlineStr">
        <is>
          <t>pinigų politika</t>
        </is>
      </c>
      <c r="BK157" s="2" t="inlineStr">
        <is>
          <t>3</t>
        </is>
      </c>
      <c r="BL157" s="2" t="inlineStr">
        <is>
          <t/>
        </is>
      </c>
      <c r="BM157" t="inlineStr">
        <is>
          <t>bendrosios makroekonomikos politikos priemonė, kontroliuojama pinigų sistemos įstaigų, kuriomis siekiama įgyvendinti ekonominius vyriausybės tikslus, darant įtaką pinigų kiekiui ir palūkanų normai (kartu ir kreditui)</t>
        </is>
      </c>
      <c r="BN157" s="2" t="inlineStr">
        <is>
          <t>monetārā politika</t>
        </is>
      </c>
      <c r="BO157" s="2" t="inlineStr">
        <is>
          <t>4</t>
        </is>
      </c>
      <c r="BP157" s="2" t="inlineStr">
        <is>
          <t/>
        </is>
      </c>
      <c r="BQ157" t="inlineStr">
        <is>
          <t>centrālās bankas veiktie pasākumi, kurus izmanto, lai ietekmētu tautsaimniecību ar apgrozībā esošās naudas apjomu</t>
        </is>
      </c>
      <c r="BR157" s="2" t="inlineStr">
        <is>
          <t>politika monetarja</t>
        </is>
      </c>
      <c r="BS157" s="2" t="inlineStr">
        <is>
          <t>3</t>
        </is>
      </c>
      <c r="BT157" s="2" t="inlineStr">
        <is>
          <t/>
        </is>
      </c>
      <c r="BU157" t="inlineStr">
        <is>
          <t>il-kontroll tal-provvista ta’ flus fl-ekonomija, permezz tal-alterazzjoni tar-rata bażi tal-imgħax li jkollha effett fuq ir-rati l-oħra tal-imgħax fl-ekonomija</t>
        </is>
      </c>
      <c r="BV157" s="2" t="inlineStr">
        <is>
          <t>monetair beleid|
monetaire politiek</t>
        </is>
      </c>
      <c r="BW157" s="2" t="inlineStr">
        <is>
          <t>3|
3</t>
        </is>
      </c>
      <c r="BX157" s="2" t="inlineStr">
        <is>
          <t xml:space="preserve">|
</t>
        </is>
      </c>
      <c r="BY157" t="inlineStr">
        <is>
          <t>"deel van de economische politiek dat ervoor moet zorgen dat de geldhoeveelheid zich in het juiste tempo ontwikkelt"</t>
        </is>
      </c>
      <c r="BZ157" s="2" t="inlineStr">
        <is>
          <t>polityka pieniężna|
polityka monetarna</t>
        </is>
      </c>
      <c r="CA157" s="2" t="inlineStr">
        <is>
          <t>3|
3</t>
        </is>
      </c>
      <c r="CB157" s="2" t="inlineStr">
        <is>
          <t xml:space="preserve">|
</t>
        </is>
      </c>
      <c r="CC157" t="inlineStr">
        <is>
          <t>część polityki gospodarczej 
&lt;sup&gt;1&lt;/sup&gt; której podstawowym celem jest zapewnienie odpowiedniej ilości pieniędzy na rynku, tak by gospodarka bez przeszkód się rozwijała, a ceny były stabilne 
&lt;p&gt;&lt;sup&gt;1&lt;/sup&gt; polityka gospodarcza &lt;a href="/entry/result/1103832&lt;&gt;&lt;&gt;&lt;&gt;&lt;&gt;&lt;&gt;&lt;&gt;&lt;&gt;&lt;&gt;&lt;&gt;&lt;/all" id="ENTRY_TO_ENTRY_CONVERTER" target="_blank"&gt;IATE:1103832&amp;lt;&amp;gt;&amp;lt;&amp;gt;&amp;lt;&amp;gt;&amp;lt;&amp;gt;&amp;lt;&amp;gt;&amp;lt;&amp;gt;&amp;lt;&amp;gt;&amp;lt;&amp;gt;&amp;lt;&amp;gt;&amp;lt;&lt;/a&gt;&amp;gt;&lt;/p&gt;</t>
        </is>
      </c>
      <c r="CD157" s="2" t="inlineStr">
        <is>
          <t>política monetária</t>
        </is>
      </c>
      <c r="CE157" s="2" t="inlineStr">
        <is>
          <t>3</t>
        </is>
      </c>
      <c r="CF157" s="2" t="inlineStr">
        <is>
          <t/>
        </is>
      </c>
      <c r="CG157" t="inlineStr">
        <is>
          <t>Atuação de autoridades monetárias sobre a quantidade de moeda em circulação, de crédito e das taxas de juros controlando a liquidez global do sistema económico.</t>
        </is>
      </c>
      <c r="CH157" s="2" t="inlineStr">
        <is>
          <t>politică monetară</t>
        </is>
      </c>
      <c r="CI157" s="2" t="inlineStr">
        <is>
          <t>4</t>
        </is>
      </c>
      <c r="CJ157" s="2" t="inlineStr">
        <is>
          <t/>
        </is>
      </c>
      <c r="CK157" t="inlineStr">
        <is>
          <t>o componentă de bază a politicii economice, prin intermediul ei băncile centrale acționând asupra cererii și ofertei de monedă din economie</t>
        </is>
      </c>
      <c r="CL157" s="2" t="inlineStr">
        <is>
          <t>menová politika</t>
        </is>
      </c>
      <c r="CM157" s="2" t="inlineStr">
        <is>
          <t>3</t>
        </is>
      </c>
      <c r="CN157" s="2" t="inlineStr">
        <is>
          <t/>
        </is>
      </c>
      <c r="CO157" t="inlineStr">
        <is>
          <t>súbor nástrojov, ktorými centrálna banka ovplyvňuje úroveň ekonomickej aktivity a ceny prostredníctvom zmien objemu peňazí v obehu a ceny peňazí</t>
        </is>
      </c>
      <c r="CP157" s="2" t="inlineStr">
        <is>
          <t>denarna politika|
monetarna politika</t>
        </is>
      </c>
      <c r="CQ157" s="2" t="inlineStr">
        <is>
          <t>3|
3</t>
        </is>
      </c>
      <c r="CR157" s="2" t="inlineStr">
        <is>
          <t xml:space="preserve">|
</t>
        </is>
      </c>
      <c r="CS157" t="inlineStr">
        <is>
          <t>1. Politika, s katero osrednja banka ali neposredno država ureja količino denarja v obtoku. 
&lt;br&gt;2. Namen monetarne politike je uravnavati količino denarja, ki je na voljo v gospodarstvu.</t>
        </is>
      </c>
      <c r="CT157" s="2" t="inlineStr">
        <is>
          <t>monetär politik|
penningpolitik</t>
        </is>
      </c>
      <c r="CU157" s="2" t="inlineStr">
        <is>
          <t>3|
3</t>
        </is>
      </c>
      <c r="CV157" s="2" t="inlineStr">
        <is>
          <t xml:space="preserve">|
</t>
        </is>
      </c>
      <c r="CW157" t="inlineStr">
        <is>
          <t>de ekonomisk-politiska åtgärder som påverkar penningmängd, kreditgivning och räntenivå i ett land</t>
        </is>
      </c>
    </row>
    <row r="158">
      <c r="A158" s="1" t="str">
        <f>HYPERLINK("https://iate.europa.eu/entry/result/887985/all", "887985")</f>
        <v>887985</v>
      </c>
      <c r="B158" t="inlineStr">
        <is>
          <t>ECONOMICS;FINANCE;BUSINESS AND COMPETITION</t>
        </is>
      </c>
      <c r="C158" t="inlineStr">
        <is>
          <t>ECONOMICS;FINANCE|financial institutions and credit;BUSINESS AND COMPETITION|business organisation</t>
        </is>
      </c>
      <c r="D158" t="inlineStr">
        <is>
          <t>no</t>
        </is>
      </c>
      <c r="E158" t="inlineStr">
        <is>
          <t/>
        </is>
      </c>
      <c r="F158" s="2" t="inlineStr">
        <is>
          <t>споразумение за нетиране</t>
        </is>
      </c>
      <c r="G158" s="2" t="inlineStr">
        <is>
          <t>4</t>
        </is>
      </c>
      <c r="H158" s="2" t="inlineStr">
        <is>
          <t/>
        </is>
      </c>
      <c r="I158" t="inlineStr">
        <is>
          <t/>
        </is>
      </c>
      <c r="J158" t="inlineStr">
        <is>
          <t/>
        </is>
      </c>
      <c r="K158" t="inlineStr">
        <is>
          <t/>
        </is>
      </c>
      <c r="L158" t="inlineStr">
        <is>
          <t/>
        </is>
      </c>
      <c r="M158" t="inlineStr">
        <is>
          <t/>
        </is>
      </c>
      <c r="N158" s="2" t="inlineStr">
        <is>
          <t>aftale om netting|
netting-aftale</t>
        </is>
      </c>
      <c r="O158" s="2" t="inlineStr">
        <is>
          <t>4|
4</t>
        </is>
      </c>
      <c r="P158" s="2" t="inlineStr">
        <is>
          <t xml:space="preserve">|
</t>
        </is>
      </c>
      <c r="Q158" t="inlineStr">
        <is>
          <t/>
        </is>
      </c>
      <c r="R158" s="2" t="inlineStr">
        <is>
          <t>Aufrechnungsvereinbarung</t>
        </is>
      </c>
      <c r="S158" s="2" t="inlineStr">
        <is>
          <t>3</t>
        </is>
      </c>
      <c r="T158" s="2" t="inlineStr">
        <is>
          <t/>
        </is>
      </c>
      <c r="U158" t="inlineStr">
        <is>
          <t>Ziel von Aufrechnungsvereinbarungen (contractual netting) ist es, die Eigenkapitalanforderungen an Kreditinstitute auf der Grundlage von Nettobeträgen anstelle von Bruttobeträgen zu berechnen;</t>
        </is>
      </c>
      <c r="V158" s="2" t="inlineStr">
        <is>
          <t>συμφωνία συμψηφισμού</t>
        </is>
      </c>
      <c r="W158" s="2" t="inlineStr">
        <is>
          <t>2</t>
        </is>
      </c>
      <c r="X158" s="2" t="inlineStr">
        <is>
          <t/>
        </is>
      </c>
      <c r="Y158" t="inlineStr">
        <is>
          <t/>
        </is>
      </c>
      <c r="Z158" s="2" t="inlineStr">
        <is>
          <t>netting agreement</t>
        </is>
      </c>
      <c r="AA158" s="2" t="inlineStr">
        <is>
          <t>1</t>
        </is>
      </c>
      <c r="AB158" s="2" t="inlineStr">
        <is>
          <t/>
        </is>
      </c>
      <c r="AC158" t="inlineStr">
        <is>
          <t/>
        </is>
      </c>
      <c r="AD158" s="2" t="inlineStr">
        <is>
          <t>acuerdo de compensación</t>
        </is>
      </c>
      <c r="AE158" s="2" t="inlineStr">
        <is>
          <t>2</t>
        </is>
      </c>
      <c r="AF158" s="2" t="inlineStr">
        <is>
          <t/>
        </is>
      </c>
      <c r="AG158" t="inlineStr">
        <is>
          <t/>
        </is>
      </c>
      <c r="AH158" s="2" t="inlineStr">
        <is>
          <t>tasaarvestusleping|
tasaarvestuskokkulepe</t>
        </is>
      </c>
      <c r="AI158" s="2" t="inlineStr">
        <is>
          <t>3|
3</t>
        </is>
      </c>
      <c r="AJ158" s="2" t="inlineStr">
        <is>
          <t xml:space="preserve">|
</t>
        </is>
      </c>
      <c r="AK158" t="inlineStr">
        <is>
          <t/>
        </is>
      </c>
      <c r="AL158" s="2" t="inlineStr">
        <is>
          <t>nettoutussopimus</t>
        </is>
      </c>
      <c r="AM158" s="2" t="inlineStr">
        <is>
          <t>2</t>
        </is>
      </c>
      <c r="AN158" s="2" t="inlineStr">
        <is>
          <t/>
        </is>
      </c>
      <c r="AO158" t="inlineStr">
        <is>
          <t/>
        </is>
      </c>
      <c r="AP158" s="2" t="inlineStr">
        <is>
          <t>convention de compensation</t>
        </is>
      </c>
      <c r="AQ158" s="2" t="inlineStr">
        <is>
          <t>1</t>
        </is>
      </c>
      <c r="AR158" s="2" t="inlineStr">
        <is>
          <t/>
        </is>
      </c>
      <c r="AS158" t="inlineStr">
        <is>
          <t/>
        </is>
      </c>
      <c r="AT158" s="2" t="inlineStr">
        <is>
          <t>comhaontú glanluachála</t>
        </is>
      </c>
      <c r="AU158" s="2" t="inlineStr">
        <is>
          <t>3</t>
        </is>
      </c>
      <c r="AV158" s="2" t="inlineStr">
        <is>
          <t/>
        </is>
      </c>
      <c r="AW158" t="inlineStr">
        <is>
          <t/>
        </is>
      </c>
      <c r="AX158" t="inlineStr">
        <is>
          <t/>
        </is>
      </c>
      <c r="AY158" t="inlineStr">
        <is>
          <t/>
        </is>
      </c>
      <c r="AZ158" t="inlineStr">
        <is>
          <t/>
        </is>
      </c>
      <c r="BA158" t="inlineStr">
        <is>
          <t/>
        </is>
      </c>
      <c r="BB158" t="inlineStr">
        <is>
          <t/>
        </is>
      </c>
      <c r="BC158" t="inlineStr">
        <is>
          <t/>
        </is>
      </c>
      <c r="BD158" t="inlineStr">
        <is>
          <t/>
        </is>
      </c>
      <c r="BE158" t="inlineStr">
        <is>
          <t/>
        </is>
      </c>
      <c r="BF158" t="inlineStr">
        <is>
          <t/>
        </is>
      </c>
      <c r="BG158" t="inlineStr">
        <is>
          <t/>
        </is>
      </c>
      <c r="BH158" t="inlineStr">
        <is>
          <t/>
        </is>
      </c>
      <c r="BI158" t="inlineStr">
        <is>
          <t/>
        </is>
      </c>
      <c r="BJ158" s="2" t="inlineStr">
        <is>
          <t>užskaitos susitarimas</t>
        </is>
      </c>
      <c r="BK158" s="2" t="inlineStr">
        <is>
          <t>3</t>
        </is>
      </c>
      <c r="BL158" s="2" t="inlineStr">
        <is>
          <t/>
        </is>
      </c>
      <c r="BM158" t="inlineStr">
        <is>
          <t>susitarimas dėl baigiamosios užskaitos taikymo jų finansiniams reikalavimams ir (arba) įsipareigojimams, atsirandantiems iš vienos ar daugiau kvalifikuotų finansinių sutarčių, sudarytų pagal tokį susitarimą</t>
        </is>
      </c>
      <c r="BN158" t="inlineStr">
        <is>
          <t/>
        </is>
      </c>
      <c r="BO158" t="inlineStr">
        <is>
          <t/>
        </is>
      </c>
      <c r="BP158" t="inlineStr">
        <is>
          <t/>
        </is>
      </c>
      <c r="BQ158" t="inlineStr">
        <is>
          <t/>
        </is>
      </c>
      <c r="BR158" s="2" t="inlineStr">
        <is>
          <t>ftehim ta’ netting</t>
        </is>
      </c>
      <c r="BS158" s="2" t="inlineStr">
        <is>
          <t>3</t>
        </is>
      </c>
      <c r="BT158" s="2" t="inlineStr">
        <is>
          <t/>
        </is>
      </c>
      <c r="BU158" t="inlineStr">
        <is>
          <t/>
        </is>
      </c>
      <c r="BV158" s="2" t="inlineStr">
        <is>
          <t>regeling inzake "netting"</t>
        </is>
      </c>
      <c r="BW158" s="2" t="inlineStr">
        <is>
          <t>2</t>
        </is>
      </c>
      <c r="BX158" s="2" t="inlineStr">
        <is>
          <t/>
        </is>
      </c>
      <c r="BY158" t="inlineStr">
        <is>
          <t/>
        </is>
      </c>
      <c r="BZ158" s="2" t="inlineStr">
        <is>
          <t>umowa o kompensowaniu zobowiązań</t>
        </is>
      </c>
      <c r="CA158" s="2" t="inlineStr">
        <is>
          <t>3</t>
        </is>
      </c>
      <c r="CB158" s="2" t="inlineStr">
        <is>
          <t/>
        </is>
      </c>
      <c r="CC158" t="inlineStr">
        <is>
          <t/>
        </is>
      </c>
      <c r="CD158" s="2" t="inlineStr">
        <is>
          <t>acordo de compensação</t>
        </is>
      </c>
      <c r="CE158" s="2" t="inlineStr">
        <is>
          <t>2</t>
        </is>
      </c>
      <c r="CF158" s="2" t="inlineStr">
        <is>
          <t/>
        </is>
      </c>
      <c r="CG158" t="inlineStr">
        <is>
          <t/>
        </is>
      </c>
      <c r="CH158" s="2" t="inlineStr">
        <is>
          <t>acord de compensare bilaterală (netting)</t>
        </is>
      </c>
      <c r="CI158" s="2" t="inlineStr">
        <is>
          <t>3</t>
        </is>
      </c>
      <c r="CJ158" s="2" t="inlineStr">
        <is>
          <t/>
        </is>
      </c>
      <c r="CK158" t="inlineStr">
        <is>
          <t>a) orice acord master de netting - orice înțelegere sau clauză în cadrul unui contract financiar calificat dintre două părți, prin care se prevede un netting al unor plăți ori o îndeplinire a unor obligații sau o realizare a unor drepturi prezente ori viitoare rezultând din sau având legătură cu unul ori mai multe contracte financiare calificate; 
&lt;br&gt;b) orice acord master - master de netting - orice acord master de netting între două părți, prin care se prevede nettingul între două sau mai multe acorduri master de netting; 
&lt;br&gt;c) orice înțelegere de garantare subsecventă ori în legătură cu unul sau mai multe acorduri master de netting;</t>
        </is>
      </c>
      <c r="CL158" t="inlineStr">
        <is>
          <t/>
        </is>
      </c>
      <c r="CM158" t="inlineStr">
        <is>
          <t/>
        </is>
      </c>
      <c r="CN158" t="inlineStr">
        <is>
          <t/>
        </is>
      </c>
      <c r="CO158" t="inlineStr">
        <is>
          <t/>
        </is>
      </c>
      <c r="CP158" s="2" t="inlineStr">
        <is>
          <t>pogodba o pobotu</t>
        </is>
      </c>
      <c r="CQ158" s="2" t="inlineStr">
        <is>
          <t>3</t>
        </is>
      </c>
      <c r="CR158" s="2" t="inlineStr">
        <is>
          <t/>
        </is>
      </c>
      <c r="CS158" t="inlineStr">
        <is>
          <t/>
        </is>
      </c>
      <c r="CT158" t="inlineStr">
        <is>
          <t/>
        </is>
      </c>
      <c r="CU158" t="inlineStr">
        <is>
          <t/>
        </is>
      </c>
      <c r="CV158" t="inlineStr">
        <is>
          <t/>
        </is>
      </c>
      <c r="CW158" t="inlineStr">
        <is>
          <t/>
        </is>
      </c>
    </row>
    <row r="159">
      <c r="A159" s="1" t="str">
        <f>HYPERLINK("https://iate.europa.eu/entry/result/786156/all", "786156")</f>
        <v>786156</v>
      </c>
      <c r="B159" t="inlineStr">
        <is>
          <t>FINANCE</t>
        </is>
      </c>
      <c r="C159" t="inlineStr">
        <is>
          <t>FINANCE;FINANCE|insurance|insurance</t>
        </is>
      </c>
      <c r="D159" t="inlineStr">
        <is>
          <t>no</t>
        </is>
      </c>
      <c r="E159" t="inlineStr">
        <is>
          <t/>
        </is>
      </c>
      <c r="F159" t="inlineStr">
        <is>
          <t/>
        </is>
      </c>
      <c r="G159" t="inlineStr">
        <is>
          <t/>
        </is>
      </c>
      <c r="H159" t="inlineStr">
        <is>
          <t/>
        </is>
      </c>
      <c r="I159" t="inlineStr">
        <is>
          <t/>
        </is>
      </c>
      <c r="J159" t="inlineStr">
        <is>
          <t/>
        </is>
      </c>
      <c r="K159" t="inlineStr">
        <is>
          <t/>
        </is>
      </c>
      <c r="L159" t="inlineStr">
        <is>
          <t/>
        </is>
      </c>
      <c r="M159" t="inlineStr">
        <is>
          <t/>
        </is>
      </c>
      <c r="N159" s="2" t="inlineStr">
        <is>
          <t>gældsomlægning|
reorganisering af gæld|
omlægning af gæld|
gældssanering|
moratorieordning|
moratorium|
henstand med betalingen|
genforhandling og udskydelse af afdragsbyrden på gæld</t>
        </is>
      </c>
      <c r="O159" s="2" t="inlineStr">
        <is>
          <t>4|
4|
4|
4|
4|
4|
4|
4</t>
        </is>
      </c>
      <c r="P159" s="2" t="inlineStr">
        <is>
          <t xml:space="preserve">|
|
|
|
|
|
|
</t>
        </is>
      </c>
      <c r="Q159" t="inlineStr">
        <is>
          <t/>
        </is>
      </c>
      <c r="R159" s="2" t="inlineStr">
        <is>
          <t>Umschuldung</t>
        </is>
      </c>
      <c r="S159" s="2" t="inlineStr">
        <is>
          <t>3</t>
        </is>
      </c>
      <c r="T159" s="2" t="inlineStr">
        <is>
          <t/>
        </is>
      </c>
      <c r="U159" t="inlineStr">
        <is>
          <t/>
        </is>
      </c>
      <c r="V159" s="2" t="inlineStr">
        <is>
          <t>αναδιάρθρωση του χρέους|
επιμήκυνση του χρέους</t>
        </is>
      </c>
      <c r="W159" s="2" t="inlineStr">
        <is>
          <t>3|
3</t>
        </is>
      </c>
      <c r="X159" s="2" t="inlineStr">
        <is>
          <t xml:space="preserve">|
</t>
        </is>
      </c>
      <c r="Y159" t="inlineStr">
        <is>
          <t>Αναδιάρθρωση, αναδιαπραγμάτευση των όρων χορηγηθέντων δανείων, με παράταση και διακνονισμό των οφειλόμενων τόκων. Ο όρος αναφέρεται σε διεθνή δάνεια.</t>
        </is>
      </c>
      <c r="Z159" s="2" t="inlineStr">
        <is>
          <t>debt rescheduling</t>
        </is>
      </c>
      <c r="AA159" s="2" t="inlineStr">
        <is>
          <t>3</t>
        </is>
      </c>
      <c r="AB159" s="2" t="inlineStr">
        <is>
          <t/>
        </is>
      </c>
      <c r="AC159" t="inlineStr">
        <is>
          <t>"DEBT RESCHEDULING: A restructuring of a country's external debt can take place in many ways: in a bilateral or a multilateral context, covering official or private debt, and being implemented through DEBT RESCHEDULING and/or debt refinancing. Purely bilateral debt reschedulings, or even cancellations of official credits by OECD Member countries, can take place with individual debtors at the discretion of the creditor country; the bulk of these operations concern low-income countries. Debt-relief operations also take place by CMEA and OPEC creditor countries, but little information is available on these</t>
        </is>
      </c>
      <c r="AD159" s="2" t="inlineStr">
        <is>
          <t>reescalonamiento de la deuda</t>
        </is>
      </c>
      <c r="AE159" s="2" t="inlineStr">
        <is>
          <t>3</t>
        </is>
      </c>
      <c r="AF159" s="2" t="inlineStr">
        <is>
          <t/>
        </is>
      </c>
      <c r="AG159" t="inlineStr">
        <is>
          <t>El aplazamiento de la totalidad o una parte de uno o más pagos del servicio de la deuda de uno o más préstamos. Este término se utiliza también en un sentido general para designar los resultados de las negociaciones para la reorganización de una deuda.</t>
        </is>
      </c>
      <c r="AH159" t="inlineStr">
        <is>
          <t/>
        </is>
      </c>
      <c r="AI159" t="inlineStr">
        <is>
          <t/>
        </is>
      </c>
      <c r="AJ159" t="inlineStr">
        <is>
          <t/>
        </is>
      </c>
      <c r="AK159" t="inlineStr">
        <is>
          <t/>
        </is>
      </c>
      <c r="AL159" s="2" t="inlineStr">
        <is>
          <t>velan uudelleenjärjestely</t>
        </is>
      </c>
      <c r="AM159" s="2" t="inlineStr">
        <is>
          <t>3</t>
        </is>
      </c>
      <c r="AN159" s="2" t="inlineStr">
        <is>
          <t/>
        </is>
      </c>
      <c r="AO159" t="inlineStr">
        <is>
          <t/>
        </is>
      </c>
      <c r="AP159" s="2" t="inlineStr">
        <is>
          <t>rééchelonnement de la dette</t>
        </is>
      </c>
      <c r="AQ159" s="2" t="inlineStr">
        <is>
          <t>3</t>
        </is>
      </c>
      <c r="AR159" s="2" t="inlineStr">
        <is>
          <t/>
        </is>
      </c>
      <c r="AS159" t="inlineStr">
        <is>
          <t>opération consistant à différer officiellement les paiements au titre du service de la dette et à établirpour les obligations différées un nouvel échéancier prévoyant un délai de remboursement plus long</t>
        </is>
      </c>
      <c r="AT159" t="inlineStr">
        <is>
          <t/>
        </is>
      </c>
      <c r="AU159" t="inlineStr">
        <is>
          <t/>
        </is>
      </c>
      <c r="AV159" t="inlineStr">
        <is>
          <t/>
        </is>
      </c>
      <c r="AW159" t="inlineStr">
        <is>
          <t/>
        </is>
      </c>
      <c r="AX159" t="inlineStr">
        <is>
          <t/>
        </is>
      </c>
      <c r="AY159" t="inlineStr">
        <is>
          <t/>
        </is>
      </c>
      <c r="AZ159" t="inlineStr">
        <is>
          <t/>
        </is>
      </c>
      <c r="BA159" t="inlineStr">
        <is>
          <t/>
        </is>
      </c>
      <c r="BB159" t="inlineStr">
        <is>
          <t/>
        </is>
      </c>
      <c r="BC159" t="inlineStr">
        <is>
          <t/>
        </is>
      </c>
      <c r="BD159" t="inlineStr">
        <is>
          <t/>
        </is>
      </c>
      <c r="BE159" t="inlineStr">
        <is>
          <t/>
        </is>
      </c>
      <c r="BF159" s="2" t="inlineStr">
        <is>
          <t>consolidamento del debito</t>
        </is>
      </c>
      <c r="BG159" s="2" t="inlineStr">
        <is>
          <t>2</t>
        </is>
      </c>
      <c r="BH159" s="2" t="inlineStr">
        <is>
          <t/>
        </is>
      </c>
      <c r="BI159" t="inlineStr">
        <is>
          <t/>
        </is>
      </c>
      <c r="BJ159" t="inlineStr">
        <is>
          <t/>
        </is>
      </c>
      <c r="BK159" t="inlineStr">
        <is>
          <t/>
        </is>
      </c>
      <c r="BL159" t="inlineStr">
        <is>
          <t/>
        </is>
      </c>
      <c r="BM159" t="inlineStr">
        <is>
          <t/>
        </is>
      </c>
      <c r="BN159" t="inlineStr">
        <is>
          <t/>
        </is>
      </c>
      <c r="BO159" t="inlineStr">
        <is>
          <t/>
        </is>
      </c>
      <c r="BP159" t="inlineStr">
        <is>
          <t/>
        </is>
      </c>
      <c r="BQ159" t="inlineStr">
        <is>
          <t/>
        </is>
      </c>
      <c r="BR159" t="inlineStr">
        <is>
          <t/>
        </is>
      </c>
      <c r="BS159" t="inlineStr">
        <is>
          <t/>
        </is>
      </c>
      <c r="BT159" t="inlineStr">
        <is>
          <t/>
        </is>
      </c>
      <c r="BU159" t="inlineStr">
        <is>
          <t/>
        </is>
      </c>
      <c r="BV159" s="2" t="inlineStr">
        <is>
          <t>schuldenherstructurering|
schuldherstructurering|
schuldenconsolidatie|
schuldconsolidatie</t>
        </is>
      </c>
      <c r="BW159" s="2" t="inlineStr">
        <is>
          <t>3|
3|
3|
3</t>
        </is>
      </c>
      <c r="BX159" s="2" t="inlineStr">
        <is>
          <t xml:space="preserve">|
|
|
</t>
        </is>
      </c>
      <c r="BY159" t="inlineStr">
        <is>
          <t>"Het vervangen van op korte termijn vallende verplichtingen door verplichtingen op langere duur"</t>
        </is>
      </c>
      <c r="BZ159" t="inlineStr">
        <is>
          <t/>
        </is>
      </c>
      <c r="CA159" t="inlineStr">
        <is>
          <t/>
        </is>
      </c>
      <c r="CB159" t="inlineStr">
        <is>
          <t/>
        </is>
      </c>
      <c r="CC159" t="inlineStr">
        <is>
          <t/>
        </is>
      </c>
      <c r="CD159" s="2" t="inlineStr">
        <is>
          <t>reescalonamento da dívida</t>
        </is>
      </c>
      <c r="CE159" s="2" t="inlineStr">
        <is>
          <t>2</t>
        </is>
      </c>
      <c r="CF159" s="2" t="inlineStr">
        <is>
          <t/>
        </is>
      </c>
      <c r="CG159" t="inlineStr">
        <is>
          <t/>
        </is>
      </c>
      <c r="CH159" t="inlineStr">
        <is>
          <t/>
        </is>
      </c>
      <c r="CI159" t="inlineStr">
        <is>
          <t/>
        </is>
      </c>
      <c r="CJ159" t="inlineStr">
        <is>
          <t/>
        </is>
      </c>
      <c r="CK159" t="inlineStr">
        <is>
          <t/>
        </is>
      </c>
      <c r="CL159" t="inlineStr">
        <is>
          <t/>
        </is>
      </c>
      <c r="CM159" t="inlineStr">
        <is>
          <t/>
        </is>
      </c>
      <c r="CN159" t="inlineStr">
        <is>
          <t/>
        </is>
      </c>
      <c r="CO159" t="inlineStr">
        <is>
          <t/>
        </is>
      </c>
      <c r="CP159" t="inlineStr">
        <is>
          <t/>
        </is>
      </c>
      <c r="CQ159" t="inlineStr">
        <is>
          <t/>
        </is>
      </c>
      <c r="CR159" t="inlineStr">
        <is>
          <t/>
        </is>
      </c>
      <c r="CS159" t="inlineStr">
        <is>
          <t/>
        </is>
      </c>
      <c r="CT159" s="2" t="inlineStr">
        <is>
          <t>skuldkonvertering</t>
        </is>
      </c>
      <c r="CU159" s="2" t="inlineStr">
        <is>
          <t>2</t>
        </is>
      </c>
      <c r="CV159" s="2" t="inlineStr">
        <is>
          <t/>
        </is>
      </c>
      <c r="CW159" t="inlineStr">
        <is>
          <t>"skuldkonvertering, omläggning av lånevillkor t.ex. i fråga om ränta, avbetalning, förfallotid. ... För utvecklingskrediter till u-länderna är skuldkonvertering (eng. rescheduling) det samlade begreppet för olika arrangemang att komma till rätta med skuldkrisen."</t>
        </is>
      </c>
    </row>
    <row r="160">
      <c r="A160" s="1" t="str">
        <f>HYPERLINK("https://iate.europa.eu/entry/result/891697/all", "891697")</f>
        <v>891697</v>
      </c>
      <c r="B160" t="inlineStr">
        <is>
          <t>FINANCE;BUSINESS AND COMPETITION</t>
        </is>
      </c>
      <c r="C160" t="inlineStr">
        <is>
          <t>FINANCE;FINANCE|financial institutions and credit;BUSINESS AND COMPETITION|accounting</t>
        </is>
      </c>
      <c r="D160" t="inlineStr">
        <is>
          <t>yes</t>
        </is>
      </c>
      <c r="E160" t="inlineStr">
        <is>
          <t/>
        </is>
      </c>
      <c r="F160" s="2" t="inlineStr">
        <is>
          <t>прозрачност</t>
        </is>
      </c>
      <c r="G160" s="2" t="inlineStr">
        <is>
          <t>3</t>
        </is>
      </c>
      <c r="H160" s="2" t="inlineStr">
        <is>
          <t/>
        </is>
      </c>
      <c r="I160" t="inlineStr">
        <is>
          <t/>
        </is>
      </c>
      <c r="J160" s="2" t="inlineStr">
        <is>
          <t>transparentnost</t>
        </is>
      </c>
      <c r="K160" s="2" t="inlineStr">
        <is>
          <t>3</t>
        </is>
      </c>
      <c r="L160" s="2" t="inlineStr">
        <is>
          <t/>
        </is>
      </c>
      <c r="M160" t="inlineStr">
        <is>
          <t>viditelnost a přístupnost informací požadovaných 
&lt;i&gt;účastníky trhu&lt;/i&gt; [ &lt;a href="/entry/result/272070/all" id="ENTRY_TO_ENTRY_CONVERTER" target="_blank"&gt;IATE:272070&lt;/a&gt; ] a 
&lt;i&gt;regulačními orgány&lt;/i&gt; [ &lt;a href="/entry/result/3535709/all" id="ENTRY_TO_ENTRY_CONVERTER" target="_blank"&gt;IATE:3535709&lt;/a&gt; ]</t>
        </is>
      </c>
      <c r="N160" s="2" t="inlineStr">
        <is>
          <t>gennemsigtighed|
åbenhed|
gennemskuelighed</t>
        </is>
      </c>
      <c r="O160" s="2" t="inlineStr">
        <is>
          <t>4|
2|
2</t>
        </is>
      </c>
      <c r="P160" s="2" t="inlineStr">
        <is>
          <t xml:space="preserve">|
|
</t>
        </is>
      </c>
      <c r="Q160" t="inlineStr">
        <is>
          <t/>
        </is>
      </c>
      <c r="R160" s="2" t="inlineStr">
        <is>
          <t>Transparenz</t>
        </is>
      </c>
      <c r="S160" s="2" t="inlineStr">
        <is>
          <t>3</t>
        </is>
      </c>
      <c r="T160" s="2" t="inlineStr">
        <is>
          <t/>
        </is>
      </c>
      <c r="U160" t="inlineStr">
        <is>
          <t/>
        </is>
      </c>
      <c r="V160" s="2" t="inlineStr">
        <is>
          <t>διαφάνεια</t>
        </is>
      </c>
      <c r="W160" s="2" t="inlineStr">
        <is>
          <t>4</t>
        </is>
      </c>
      <c r="X160" s="2" t="inlineStr">
        <is>
          <t/>
        </is>
      </c>
      <c r="Y160" t="inlineStr">
        <is>
          <t/>
        </is>
      </c>
      <c r="Z160" s="2" t="inlineStr">
        <is>
          <t>transparency</t>
        </is>
      </c>
      <c r="AA160" s="2" t="inlineStr">
        <is>
          <t>3</t>
        </is>
      </c>
      <c r="AB160" s="2" t="inlineStr">
        <is>
          <t/>
        </is>
      </c>
      <c r="AC160" t="inlineStr">
        <is>
          <t>visibility and accessibility of the information required by market participants and regulators</t>
        </is>
      </c>
      <c r="AD160" s="2" t="inlineStr">
        <is>
          <t>transparencia</t>
        </is>
      </c>
      <c r="AE160" s="2" t="inlineStr">
        <is>
          <t>4</t>
        </is>
      </c>
      <c r="AF160" s="2" t="inlineStr">
        <is>
          <t/>
        </is>
      </c>
      <c r="AG160" t="inlineStr">
        <is>
          <t>Cualidad de las organizaciones que proveen información útil, precisa, completa y fiable sobre sus actividades.</t>
        </is>
      </c>
      <c r="AH160" s="2" t="inlineStr">
        <is>
          <t>läbipaistvus</t>
        </is>
      </c>
      <c r="AI160" s="2" t="inlineStr">
        <is>
          <t>3</t>
        </is>
      </c>
      <c r="AJ160" s="2" t="inlineStr">
        <is>
          <t/>
        </is>
      </c>
      <c r="AK160" t="inlineStr">
        <is>
          <t/>
        </is>
      </c>
      <c r="AL160" s="2" t="inlineStr">
        <is>
          <t>avoimuus|
läpinäkyvyys</t>
        </is>
      </c>
      <c r="AM160" s="2" t="inlineStr">
        <is>
          <t>3|
3</t>
        </is>
      </c>
      <c r="AN160" s="2" t="inlineStr">
        <is>
          <t xml:space="preserve">|
</t>
        </is>
      </c>
      <c r="AO160" t="inlineStr">
        <is>
          <t>kaiken asiankuuluvan tiedon antaminen suurelle yleisölle ja markkinoille strategioista, tehdyistä arvioista, poliittisista päätöksistä ja menettelyistä avoimesti, selkeästi ja nopeasti</t>
        </is>
      </c>
      <c r="AP160" s="2" t="inlineStr">
        <is>
          <t>transparence</t>
        </is>
      </c>
      <c r="AQ160" s="2" t="inlineStr">
        <is>
          <t>3</t>
        </is>
      </c>
      <c r="AR160" s="2" t="inlineStr">
        <is>
          <t/>
        </is>
      </c>
      <c r="AS160" t="inlineStr">
        <is>
          <t>fait de communiquer ou de donner accès aux informations relatives aux marchés financiers nécessaires aux intervenants du marché et aux régulateurs</t>
        </is>
      </c>
      <c r="AT160" s="2" t="inlineStr">
        <is>
          <t>trédhearcacht</t>
        </is>
      </c>
      <c r="AU160" s="2" t="inlineStr">
        <is>
          <t>3</t>
        </is>
      </c>
      <c r="AV160" s="2" t="inlineStr">
        <is>
          <t/>
        </is>
      </c>
      <c r="AW160" t="inlineStr">
        <is>
          <t/>
        </is>
      </c>
      <c r="AX160" t="inlineStr">
        <is>
          <t/>
        </is>
      </c>
      <c r="AY160" t="inlineStr">
        <is>
          <t/>
        </is>
      </c>
      <c r="AZ160" t="inlineStr">
        <is>
          <t/>
        </is>
      </c>
      <c r="BA160" t="inlineStr">
        <is>
          <t/>
        </is>
      </c>
      <c r="BB160" s="2" t="inlineStr">
        <is>
          <t>átláthatóság</t>
        </is>
      </c>
      <c r="BC160" s="2" t="inlineStr">
        <is>
          <t>4</t>
        </is>
      </c>
      <c r="BD160" s="2" t="inlineStr">
        <is>
          <t/>
        </is>
      </c>
      <c r="BE160" t="inlineStr">
        <is>
          <t/>
        </is>
      </c>
      <c r="BF160" s="2" t="inlineStr">
        <is>
          <t>trasparenza</t>
        </is>
      </c>
      <c r="BG160" s="2" t="inlineStr">
        <is>
          <t>3</t>
        </is>
      </c>
      <c r="BH160" s="2" t="inlineStr">
        <is>
          <t/>
        </is>
      </c>
      <c r="BI160" t="inlineStr">
        <is>
          <t>insieme di regole volte ad assicurare ai clienti un'informazione corretta, chiara ed esauriente che agevoli la comprensione delle caratteristiche, dei rischi e dei costi dei prodotti finanziari offerti e ne consenta la facile confrontabilità con altre offerte</t>
        </is>
      </c>
      <c r="BJ160" s="2" t="inlineStr">
        <is>
          <t>skaidrumas</t>
        </is>
      </c>
      <c r="BK160" s="2" t="inlineStr">
        <is>
          <t>3</t>
        </is>
      </c>
      <c r="BL160" s="2" t="inlineStr">
        <is>
          <t/>
        </is>
      </c>
      <c r="BM160" t="inlineStr">
        <is>
          <t/>
        </is>
      </c>
      <c r="BN160" s="2" t="inlineStr">
        <is>
          <t>pārredzamība</t>
        </is>
      </c>
      <c r="BO160" s="2" t="inlineStr">
        <is>
          <t>3</t>
        </is>
      </c>
      <c r="BP160" s="2" t="inlineStr">
        <is>
          <t/>
        </is>
      </c>
      <c r="BQ160" t="inlineStr">
        <is>
          <t/>
        </is>
      </c>
      <c r="BR160" s="2" t="inlineStr">
        <is>
          <t>trasparenza</t>
        </is>
      </c>
      <c r="BS160" s="2" t="inlineStr">
        <is>
          <t>3</t>
        </is>
      </c>
      <c r="BT160" s="2" t="inlineStr">
        <is>
          <t/>
        </is>
      </c>
      <c r="BU160" t="inlineStr">
        <is>
          <t>l-istat li jintlaħaq meta l-informazzjoni kollha rilevanti tkun disponibbli b'mod sħiħ u mingħajr ħlas għall-pubbliku</t>
        </is>
      </c>
      <c r="BV160" s="2" t="inlineStr">
        <is>
          <t>transparantie|
doorzichtigheid</t>
        </is>
      </c>
      <c r="BW160" s="2" t="inlineStr">
        <is>
          <t>3|
3</t>
        </is>
      </c>
      <c r="BX160" s="2" t="inlineStr">
        <is>
          <t xml:space="preserve">|
</t>
        </is>
      </c>
      <c r="BY160" t="inlineStr">
        <is>
          <t>"mate waarin een markt gekenmerkt wordt door snelle en accurate beschikbaarheid van prijs- en omzetgegevens voor alle marktpartijen (vragers en aanbieders) c.q. de mate waarin marktpartijen goed geïnformeerd zijn"</t>
        </is>
      </c>
      <c r="BZ160" s="2" t="inlineStr">
        <is>
          <t>przejrzystość</t>
        </is>
      </c>
      <c r="CA160" s="2" t="inlineStr">
        <is>
          <t>3</t>
        </is>
      </c>
      <c r="CB160" s="2" t="inlineStr">
        <is>
          <t/>
        </is>
      </c>
      <c r="CC160" t="inlineStr">
        <is>
          <t/>
        </is>
      </c>
      <c r="CD160" s="2" t="inlineStr">
        <is>
          <t>transparência</t>
        </is>
      </c>
      <c r="CE160" s="2" t="inlineStr">
        <is>
          <t>3</t>
        </is>
      </c>
      <c r="CF160" s="2" t="inlineStr">
        <is>
          <t/>
        </is>
      </c>
      <c r="CG160" t="inlineStr">
        <is>
          <t/>
        </is>
      </c>
      <c r="CH160" s="2" t="inlineStr">
        <is>
          <t>transparență</t>
        </is>
      </c>
      <c r="CI160" s="2" t="inlineStr">
        <is>
          <t>3</t>
        </is>
      </c>
      <c r="CJ160" s="2" t="inlineStr">
        <is>
          <t/>
        </is>
      </c>
      <c r="CK160" t="inlineStr">
        <is>
          <t/>
        </is>
      </c>
      <c r="CL160" s="2" t="inlineStr">
        <is>
          <t>transparentnosť</t>
        </is>
      </c>
      <c r="CM160" s="2" t="inlineStr">
        <is>
          <t>3</t>
        </is>
      </c>
      <c r="CN160" s="2" t="inlineStr">
        <is>
          <t/>
        </is>
      </c>
      <c r="CO160" t="inlineStr">
        <is>
          <t>viditeľnosť a prístupnosť informácií, ktoré požadujú účastníci trhu a regulačné orgány</t>
        </is>
      </c>
      <c r="CP160" s="2" t="inlineStr">
        <is>
          <t>preglednost|
transparentnost</t>
        </is>
      </c>
      <c r="CQ160" s="2" t="inlineStr">
        <is>
          <t>3|
3</t>
        </is>
      </c>
      <c r="CR160" s="2" t="inlineStr">
        <is>
          <t xml:space="preserve">|
</t>
        </is>
      </c>
      <c r="CS160" t="inlineStr">
        <is>
          <t/>
        </is>
      </c>
      <c r="CT160" s="2" t="inlineStr">
        <is>
          <t>öppenhet|
insyn|
klarhet och tydlighet|
överblickbarhet</t>
        </is>
      </c>
      <c r="CU160" s="2" t="inlineStr">
        <is>
          <t>3|
3|
3|
3</t>
        </is>
      </c>
      <c r="CV160" s="2" t="inlineStr">
        <is>
          <t xml:space="preserve">|
|
|
</t>
        </is>
      </c>
      <c r="CW160" t="inlineStr">
        <is>
          <t/>
        </is>
      </c>
    </row>
    <row r="161">
      <c r="A161" s="1" t="str">
        <f>HYPERLINK("https://iate.europa.eu/entry/result/792555/all", "792555")</f>
        <v>792555</v>
      </c>
      <c r="B161" t="inlineStr">
        <is>
          <t>FINANCE</t>
        </is>
      </c>
      <c r="C161" t="inlineStr">
        <is>
          <t>FINANCE|financial institutions and credit</t>
        </is>
      </c>
      <c r="D161" t="inlineStr">
        <is>
          <t>yes</t>
        </is>
      </c>
      <c r="E161" t="inlineStr">
        <is>
          <t/>
        </is>
      </c>
      <c r="F161" s="2" t="inlineStr">
        <is>
          <t>кредитна институция</t>
        </is>
      </c>
      <c r="G161" s="2" t="inlineStr">
        <is>
          <t>3</t>
        </is>
      </c>
      <c r="H161" s="2" t="inlineStr">
        <is>
          <t/>
        </is>
      </c>
      <c r="I161" t="inlineStr">
        <is>
          <t>Предприятие с предмет на дейност приемане от населението на депозити или на други възстановими средства и отпускане на кредити за негова сметка</t>
        </is>
      </c>
      <c r="J161" s="2" t="inlineStr">
        <is>
          <t>úvěrová instituce</t>
        </is>
      </c>
      <c r="K161" s="2" t="inlineStr">
        <is>
          <t>3</t>
        </is>
      </c>
      <c r="L161" s="2" t="inlineStr">
        <is>
          <t/>
        </is>
      </c>
      <c r="M161" t="inlineStr">
        <is>
          <t>Podnik, jehož činnost spočívá v přijímání vkladů nebo jiných splatných peněžních prostředků od veřejnosti a poskytování úvěrů na vlastní účet.</t>
        </is>
      </c>
      <c r="N161" s="2" t="inlineStr">
        <is>
          <t>kreditinstitut</t>
        </is>
      </c>
      <c r="O161" s="2" t="inlineStr">
        <is>
          <t>3</t>
        </is>
      </c>
      <c r="P161" s="2" t="inlineStr">
        <is>
          <t/>
        </is>
      </c>
      <c r="Q161" t="inlineStr">
        <is>
          <t>et foretagende, hvis virksomhed består i fra offentligheden at modtage indlån eller andre midler, der skal tilbagebetales, samt i at yde lån for egen regning</t>
        </is>
      </c>
      <c r="R161" s="2" t="inlineStr">
        <is>
          <t>Kreditinstitut</t>
        </is>
      </c>
      <c r="S161" s="2" t="inlineStr">
        <is>
          <t>3</t>
        </is>
      </c>
      <c r="T161" s="2" t="inlineStr">
        <is>
          <t/>
        </is>
      </c>
      <c r="U161" t="inlineStr">
        <is>
          <t>Unternehmen, das Einlagen oder andere rückzahlbare Gelder des Publikums entgegennimmt und Kredite für eigene Rechnung gewährt</t>
        </is>
      </c>
      <c r="V161" s="2" t="inlineStr">
        <is>
          <t>πιστωτικό ίδρυμα</t>
        </is>
      </c>
      <c r="W161" s="2" t="inlineStr">
        <is>
          <t>3</t>
        </is>
      </c>
      <c r="X161" s="2" t="inlineStr">
        <is>
          <t/>
        </is>
      </c>
      <c r="Y161" t="inlineStr">
        <is>
          <t>επιχείρηση της οποίας η δραστηριότητα συνίσταται στην αποδοχή από το κοινό καταθέσεων ή άλλων επιστρεπτέων κεφαλαίων και στη χορήγηση πιστώσεων για ίδιο λογαριασμό</t>
        </is>
      </c>
      <c r="Z161" s="2" t="inlineStr">
        <is>
          <t>credit institution</t>
        </is>
      </c>
      <c r="AA161" s="2" t="inlineStr">
        <is>
          <t>3</t>
        </is>
      </c>
      <c r="AB161" s="2" t="inlineStr">
        <is>
          <t/>
        </is>
      </c>
      <c r="AC161" t="inlineStr">
        <is>
          <t>undertaking whose business is to receive deposits or other repayable funds from the public and to grant credits for its own account</t>
        </is>
      </c>
      <c r="AD161" s="2" t="inlineStr">
        <is>
          <t>entidad de crédito</t>
        </is>
      </c>
      <c r="AE161" s="2" t="inlineStr">
        <is>
          <t>4</t>
        </is>
      </c>
      <c r="AF161" s="2" t="inlineStr">
        <is>
          <t/>
        </is>
      </c>
      <c r="AG161" t="inlineStr">
        <is>
          <t>Empresa cuya actividad consiste en recibir del público depósitos u otros fondos reembolsables y en conceder créditos por cuenta propia.</t>
        </is>
      </c>
      <c r="AH161" s="2" t="inlineStr">
        <is>
          <t>krediidiasutus</t>
        </is>
      </c>
      <c r="AI161" s="2" t="inlineStr">
        <is>
          <t>3</t>
        </is>
      </c>
      <c r="AJ161" s="2" t="inlineStr">
        <is>
          <t/>
        </is>
      </c>
      <c r="AK161" t="inlineStr">
        <is>
          <t>ettevõtja, kelle majandustegevuseks on hoiuste
või muude tagasimakstavate vahendite võtmine avalikkuselt ning
oma arvel ja nimel laenu andmine</t>
        </is>
      </c>
      <c r="AL161" s="2" t="inlineStr">
        <is>
          <t>luottolaitos</t>
        </is>
      </c>
      <c r="AM161" s="2" t="inlineStr">
        <is>
          <t>3</t>
        </is>
      </c>
      <c r="AN161" s="2" t="inlineStr">
        <is>
          <t/>
        </is>
      </c>
      <c r="AO161" t="inlineStr">
        <is>
          <t>yritys, "joka liiketoimintanaan vastaanottaa yleisöltä talletuksia tai muita takaisinmaksettavia varoja ja myöntää luottoja omaan lukuunsa"</t>
        </is>
      </c>
      <c r="AP161" s="2" t="inlineStr">
        <is>
          <t>établissement de crédit|
institution de crédit</t>
        </is>
      </c>
      <c r="AQ161" s="2" t="inlineStr">
        <is>
          <t>3|
3</t>
        </is>
      </c>
      <c r="AR161" s="2" t="inlineStr">
        <is>
          <t xml:space="preserve">|
</t>
        </is>
      </c>
      <c r="AS161" t="inlineStr">
        <is>
          <t>entreprise dont l’activité consiste à recevoir du public des dépôts ou d’autres fonds remboursables et à octroyer des crédits pour son propre compte: les banques, les caisses populaires et les sociétés de fiducie sont des établissements de crédit</t>
        </is>
      </c>
      <c r="AT161" s="2" t="inlineStr">
        <is>
          <t>institiúid creidmheasa</t>
        </is>
      </c>
      <c r="AU161" s="2" t="inlineStr">
        <is>
          <t>3</t>
        </is>
      </c>
      <c r="AV161" s="2" t="inlineStr">
        <is>
          <t/>
        </is>
      </c>
      <c r="AW161" t="inlineStr">
        <is>
          <t/>
        </is>
      </c>
      <c r="AX161" s="2" t="inlineStr">
        <is>
          <t>kreditna institucija</t>
        </is>
      </c>
      <c r="AY161" s="2" t="inlineStr">
        <is>
          <t>3</t>
        </is>
      </c>
      <c r="AZ161" s="2" t="inlineStr">
        <is>
          <t/>
        </is>
      </c>
      <c r="BA161" t="inlineStr">
        <is>
          <t/>
        </is>
      </c>
      <c r="BB161" s="2" t="inlineStr">
        <is>
          <t>hitelintézet</t>
        </is>
      </c>
      <c r="BC161" s="2" t="inlineStr">
        <is>
          <t>4</t>
        </is>
      </c>
      <c r="BD161" s="2" t="inlineStr">
        <is>
          <t/>
        </is>
      </c>
      <c r="BE161" t="inlineStr">
        <is>
          <t>pénzügyi szolgáltatást végző intézmény, amely legalább betétet gyűjt, vagy más visszafizetendő pénzeszközt fogad el a nyilvánosságtól (ide nem értve a nyilvános kötvénykibocsátást), valamint hitelt és pénzkölcsönt nyújt</t>
        </is>
      </c>
      <c r="BF161" s="2" t="inlineStr">
        <is>
          <t>ente creditizio|
istituzione di credito|
istituto di credito</t>
        </is>
      </c>
      <c r="BG161" s="2" t="inlineStr">
        <is>
          <t>3|
3|
3</t>
        </is>
      </c>
      <c r="BH161" s="2" t="inlineStr">
        <is>
          <t xml:space="preserve">|
|
</t>
        </is>
      </c>
      <c r="BI161" t="inlineStr">
        <is>
          <t>impresa la cui attività consiste nel raccogliere depositi o altri fondi rimborsabili dal pubblico e nel concedere crediti per proprio conto</t>
        </is>
      </c>
      <c r="BJ161" s="2" t="inlineStr">
        <is>
          <t>kredito įstaiga</t>
        </is>
      </c>
      <c r="BK161" s="2" t="inlineStr">
        <is>
          <t>3</t>
        </is>
      </c>
      <c r="BL161" s="2" t="inlineStr">
        <is>
          <t/>
        </is>
      </c>
      <c r="BM161" t="inlineStr">
        <is>
          <t>įmonė, kuri verčiasi indėlių ar kitų grąžintinų lėšų priėmimu iš visuomenės ir paskolų teikimu savo sąskaita</t>
        </is>
      </c>
      <c r="BN161" s="2" t="inlineStr">
        <is>
          <t>kredītiestāde</t>
        </is>
      </c>
      <c r="BO161" s="2" t="inlineStr">
        <is>
          <t>3</t>
        </is>
      </c>
      <c r="BP161" s="2" t="inlineStr">
        <is>
          <t/>
        </is>
      </c>
      <c r="BQ161" t="inlineStr">
        <is>
          <t>uzņēmums, kas pieņem noguldījumus un citus atmaksājamus līdzekļus no klientiem un savā vārdā piešķir aizdevumus</t>
        </is>
      </c>
      <c r="BR161" s="2" t="inlineStr">
        <is>
          <t>istituzzjoni ta' kreditu</t>
        </is>
      </c>
      <c r="BS161" s="2" t="inlineStr">
        <is>
          <t>3</t>
        </is>
      </c>
      <c r="BT161" s="2" t="inlineStr">
        <is>
          <t/>
        </is>
      </c>
      <c r="BU161" t="inlineStr">
        <is>
          <t>impriża li n-negozju tagħha huwa li tirċievi depożiti jew fondi ripagabbli oħra mill-pubbliku u li tikkonċedi krediti għaliha nnifisha</t>
        </is>
      </c>
      <c r="BV161" s="2" t="inlineStr">
        <is>
          <t>kredietinstelling</t>
        </is>
      </c>
      <c r="BW161" s="2" t="inlineStr">
        <is>
          <t>3</t>
        </is>
      </c>
      <c r="BX161" s="2" t="inlineStr">
        <is>
          <t/>
        </is>
      </c>
      <c r="BY161" t="inlineStr">
        <is>
          <t>onderneming waarvan de werkzaamheden bestaan in het van het publiek in ontvangst nemen van deposito's of van andere terugbetaalbare gelden en het verlenen van kredieten voor eigen rekening</t>
        </is>
      </c>
      <c r="BZ161" s="2" t="inlineStr">
        <is>
          <t>instytucja kredytowa</t>
        </is>
      </c>
      <c r="CA161" s="2" t="inlineStr">
        <is>
          <t>3</t>
        </is>
      </c>
      <c r="CB161" s="2" t="inlineStr">
        <is>
          <t/>
        </is>
      </c>
      <c r="CC161" t="inlineStr">
        <is>
          <t>przedsiębiorstwo, którego działalność polega na przyjmowaniu depozytów pieniężnych lub innych funduszy podlegających zwrotowi od klientów oraz na udzielaniu kredytów na swój własny rachunek</t>
        </is>
      </c>
      <c r="CD161" s="2" t="inlineStr">
        <is>
          <t>instituição de crédito</t>
        </is>
      </c>
      <c r="CE161" s="2" t="inlineStr">
        <is>
          <t>3</t>
        </is>
      </c>
      <c r="CF161" s="2" t="inlineStr">
        <is>
          <t/>
        </is>
      </c>
      <c r="CG161" t="inlineStr">
        <is>
          <t>Empresa cuja atividade consiste em aceitar do público depósitos ou outros fundos reembolsáveis e em conceder crédito por conta própria.</t>
        </is>
      </c>
      <c r="CH161" s="2" t="inlineStr">
        <is>
          <t>instituție de credit</t>
        </is>
      </c>
      <c r="CI161" s="2" t="inlineStr">
        <is>
          <t>3</t>
        </is>
      </c>
      <c r="CJ161" s="2" t="inlineStr">
        <is>
          <t/>
        </is>
      </c>
      <c r="CK161" t="inlineStr">
        <is>
          <t>o întreprindere a cărei activitate constă în primirea de depozite sau de alte fonduri rambursabile din partea cetățenilor și acordarea unor credite în cont propriu</t>
        </is>
      </c>
      <c r="CL161" s="2" t="inlineStr">
        <is>
          <t>úverová inštitúcia</t>
        </is>
      </c>
      <c r="CM161" s="2" t="inlineStr">
        <is>
          <t>3</t>
        </is>
      </c>
      <c r="CN161" s="2" t="inlineStr">
        <is>
          <t/>
        </is>
      </c>
      <c r="CO161" t="inlineStr">
        <is>
          <t>podnik, ktorého podnikateľskou činnosťou je prijímanie vkladov alebo iných splatných zdrojov od verejnosti a poskytovanie úverov na vlastný účet</t>
        </is>
      </c>
      <c r="CP161" s="2" t="inlineStr">
        <is>
          <t>kreditna institucija</t>
        </is>
      </c>
      <c r="CQ161" s="2" t="inlineStr">
        <is>
          <t>3</t>
        </is>
      </c>
      <c r="CR161" s="2" t="inlineStr">
        <is>
          <t/>
        </is>
      </c>
      <c r="CS161" t="inlineStr">
        <is>
          <t>podjetje, katerega dejavnost je sprejemanje depozitov ali drugih vračljivih sredstev od javnosti in dajanje posojil za svoj račun</t>
        </is>
      </c>
      <c r="CT161" s="2" t="inlineStr">
        <is>
          <t>kreditinstitut</t>
        </is>
      </c>
      <c r="CU161" s="2" t="inlineStr">
        <is>
          <t>3</t>
        </is>
      </c>
      <c r="CV161" s="2" t="inlineStr">
        <is>
          <t/>
        </is>
      </c>
      <c r="CW161" t="inlineStr">
        <is>
          <t>"kreditinstitut, gemensam benämning på företag som lånar ut pengar, t.ex. banker och kreditmarknadsföretag"</t>
        </is>
      </c>
    </row>
    <row r="162">
      <c r="A162" s="1" t="str">
        <f>HYPERLINK("https://iate.europa.eu/entry/result/1239932/all", "1239932")</f>
        <v>1239932</v>
      </c>
      <c r="B162" t="inlineStr">
        <is>
          <t>ECONOMICS;FINANCE;BUSINESS AND COMPETITION</t>
        </is>
      </c>
      <c r="C162" t="inlineStr">
        <is>
          <t>ECONOMICS;FINANCE|insurance;BUSINESS AND COMPETITION|business organisation</t>
        </is>
      </c>
      <c r="D162" t="inlineStr">
        <is>
          <t>yes</t>
        </is>
      </c>
      <c r="E162" t="inlineStr">
        <is>
          <t/>
        </is>
      </c>
      <c r="F162" s="2" t="inlineStr">
        <is>
          <t>дружество майка|
предприятие майка</t>
        </is>
      </c>
      <c r="G162" s="2" t="inlineStr">
        <is>
          <t>3|
3</t>
        </is>
      </c>
      <c r="H162" s="2" t="inlineStr">
        <is>
          <t xml:space="preserve">|
</t>
        </is>
      </c>
      <c r="I162" t="inlineStr">
        <is>
          <t/>
        </is>
      </c>
      <c r="J162" s="2" t="inlineStr">
        <is>
          <t>mateřský podnik|
mateřská společnost</t>
        </is>
      </c>
      <c r="K162" s="2" t="inlineStr">
        <is>
          <t>3|
3</t>
        </is>
      </c>
      <c r="L162" s="2" t="inlineStr">
        <is>
          <t xml:space="preserve">|
</t>
        </is>
      </c>
      <c r="M162" t="inlineStr">
        <is>
          <t>obchodní korporace, která je ovládající osobou</t>
        </is>
      </c>
      <c r="N162" s="2" t="inlineStr">
        <is>
          <t>moderselskab|
modervirksomhed|
kontrollerende selskab</t>
        </is>
      </c>
      <c r="O162" s="2" t="inlineStr">
        <is>
          <t>3|
3|
2</t>
        </is>
      </c>
      <c r="P162" s="2" t="inlineStr">
        <is>
          <t xml:space="preserve">|
|
</t>
        </is>
      </c>
      <c r="Q162" t="inlineStr">
        <is>
          <t>selskab, som på grund af aktiebesiddelse eller aftale har en bestemmende indflydelse på en anden retlig selvstændig virksomhed</t>
        </is>
      </c>
      <c r="R162" s="2" t="inlineStr">
        <is>
          <t>Mutterunternehmen|
Muttergesellschaft</t>
        </is>
      </c>
      <c r="S162" s="2" t="inlineStr">
        <is>
          <t>3|
3</t>
        </is>
      </c>
      <c r="T162" s="2" t="inlineStr">
        <is>
          <t xml:space="preserve">|
</t>
        </is>
      </c>
      <c r="U162" t="inlineStr">
        <is>
          <t>Gesellschaft, die kapitalmäßig (aufgrund von Beteiligungen) oder sonst unmittelbar oder mittelbar einen beherrschenden Einfluss auf ein oder mehrere andere Unternehmen (Tochtergesellschaft) ausüben kann</t>
        </is>
      </c>
      <c r="V162" s="2" t="inlineStr">
        <is>
          <t>μητρική επιχείρηση|
μητρική εταιρεία</t>
        </is>
      </c>
      <c r="W162" s="2" t="inlineStr">
        <is>
          <t>3|
3</t>
        </is>
      </c>
      <c r="X162" s="2" t="inlineStr">
        <is>
          <t xml:space="preserve">|
</t>
        </is>
      </c>
      <c r="Y162" t="inlineStr">
        <is>
          <t>οντότητα που ελέγχει μία ή περισσότερες θυγατρικές οντότητες</t>
        </is>
      </c>
      <c r="Z162" s="2" t="inlineStr">
        <is>
          <t>parent undertaking|
mother company|
parent company|
parent|
parent entity</t>
        </is>
      </c>
      <c r="AA162" s="2" t="inlineStr">
        <is>
          <t>3|
3|
3|
3|
3</t>
        </is>
      </c>
      <c r="AB162" s="2" t="inlineStr">
        <is>
          <t xml:space="preserve">|
obsolete|
|
|
</t>
        </is>
      </c>
      <c r="AC162" t="inlineStr">
        <is>
          <t>company which controls another company [its subsidiary] by holding a majority of the voting rights in it or otherwise having the power to exercise dominant influence over it</t>
        </is>
      </c>
      <c r="AD162" s="2" t="inlineStr">
        <is>
          <t>empresa matriz|
sociedad matriz|
sociedad madre</t>
        </is>
      </c>
      <c r="AE162" s="2" t="inlineStr">
        <is>
          <t>3|
4|
2</t>
        </is>
      </c>
      <c r="AF162" s="2" t="inlineStr">
        <is>
          <t xml:space="preserve">preferred|
|
</t>
        </is>
      </c>
      <c r="AG162" t="inlineStr">
        <is>
          <t>En
un grupo de sociedades, la que ejerce la dirección y el control
económico del grupo, ostentando la mayoría del capital, la mayoría de votos o
la capacidad de designar la mitad más uno de los miembros de los órganos de
gobierno.</t>
        </is>
      </c>
      <c r="AH162" s="2" t="inlineStr">
        <is>
          <t>emaettevõtja|
emaettevõte</t>
        </is>
      </c>
      <c r="AI162" s="2" t="inlineStr">
        <is>
          <t>3|
3</t>
        </is>
      </c>
      <c r="AJ162" s="2" t="inlineStr">
        <is>
          <t xml:space="preserve">|
</t>
        </is>
      </c>
      <c r="AK162" t="inlineStr">
        <is>
          <t>(majandus)üksus, millel on üks või mitu tütarettevõtet</t>
        </is>
      </c>
      <c r="AL162" s="2" t="inlineStr">
        <is>
          <t>emoyhtiö|
emäyhtiö|
emoyritys</t>
        </is>
      </c>
      <c r="AM162" s="2" t="inlineStr">
        <is>
          <t>3|
3|
3</t>
        </is>
      </c>
      <c r="AN162" s="2" t="inlineStr">
        <is>
          <t xml:space="preserve">|
|
</t>
        </is>
      </c>
      <c r="AO162" t="inlineStr">
        <is>
          <t>&lt;div&gt;
 1. konsernin yritys, jolla on vähintään yksi tytäryritys ja jonka äänivallasta millään yrityksellä ei ole yli 50 prosentin osuutta&lt;/div&gt; 
&lt;div&gt;
 2. yritys, jolla on määräysvalta yhdessä tai useammassa tytäryrityksessä &lt;/div&gt;</t>
        </is>
      </c>
      <c r="AP162" s="2" t="inlineStr">
        <is>
          <t>société mère|
maison mère|
société dominante|
entité mère</t>
        </is>
      </c>
      <c r="AQ162" s="2" t="inlineStr">
        <is>
          <t>3|
3|
3|
3</t>
        </is>
      </c>
      <c r="AR162" s="2" t="inlineStr">
        <is>
          <t xml:space="preserve">|
|
|
</t>
        </is>
      </c>
      <c r="AS162" t="inlineStr">
        <is>
          <t>société de tête d'un groupe d'entreprises dont elle contrôle une part significative du capital et/ou des droits de vote</t>
        </is>
      </c>
      <c r="AT162" s="2" t="inlineStr">
        <is>
          <t>máthairghnóthas|
máthairchuideachta</t>
        </is>
      </c>
      <c r="AU162" s="2" t="inlineStr">
        <is>
          <t>4|
3</t>
        </is>
      </c>
      <c r="AV162" s="2" t="inlineStr">
        <is>
          <t xml:space="preserve">preferred|
</t>
        </is>
      </c>
      <c r="AW162" t="inlineStr">
        <is>
          <t/>
        </is>
      </c>
      <c r="AX162" s="2" t="inlineStr">
        <is>
          <t>matično društvo</t>
        </is>
      </c>
      <c r="AY162" s="2" t="inlineStr">
        <is>
          <t>3</t>
        </is>
      </c>
      <c r="AZ162" s="2" t="inlineStr">
        <is>
          <t/>
        </is>
      </c>
      <c r="BA162" t="inlineStr">
        <is>
          <t>društvo koje kontrolira drugo društvo (društvo kći) tako da drži većinu njegovih dionica s pravom glasa ili na drugi način ima ključan utjecaj na njega</t>
        </is>
      </c>
      <c r="BB162" s="2" t="inlineStr">
        <is>
          <t>anyavállalat</t>
        </is>
      </c>
      <c r="BC162" s="2" t="inlineStr">
        <is>
          <t>4</t>
        </is>
      </c>
      <c r="BD162" s="2" t="inlineStr">
        <is>
          <t/>
        </is>
      </c>
      <c r="BE162" t="inlineStr">
        <is>
          <t>minden olyan vállalkozás, amely egy másik vállalkozás működésére ellenőrző befolyást gyakorol</t>
        </is>
      </c>
      <c r="BF162" s="2" t="inlineStr">
        <is>
          <t>società madre|
impresa madre|
controllante|
società controllante|
entità controllante|
società dominante</t>
        </is>
      </c>
      <c r="BG162" s="2" t="inlineStr">
        <is>
          <t>3|
3|
3|
3|
3|
3</t>
        </is>
      </c>
      <c r="BH162" s="2" t="inlineStr">
        <is>
          <t xml:space="preserve">|
|
|
|
|
</t>
        </is>
      </c>
      <c r="BI162" t="inlineStr">
        <is>
          <t>impresa che controlla una o più altre imprese o che, a giudizio delle autorità competenti, esercita effettivamente un'influenza dominante su un'altra impresa o su altre imprese</t>
        </is>
      </c>
      <c r="BJ162" s="2" t="inlineStr">
        <is>
          <t>patronuojančioji įmonė|
patronuojančioji bendrovė</t>
        </is>
      </c>
      <c r="BK162" s="2" t="inlineStr">
        <is>
          <t>4|
4</t>
        </is>
      </c>
      <c r="BL162" s="2" t="inlineStr">
        <is>
          <t xml:space="preserve">|
</t>
        </is>
      </c>
      <c r="BM162" t="inlineStr">
        <is>
          <t>įmonė, kuri kitai įmonei gali daryti tiesioginį ar netiesioginį lemiamą poveikį</t>
        </is>
      </c>
      <c r="BN162" s="2" t="inlineStr">
        <is>
          <t>mātesuzņēmums</t>
        </is>
      </c>
      <c r="BO162" s="2" t="inlineStr">
        <is>
          <t>3</t>
        </is>
      </c>
      <c r="BP162" s="2" t="inlineStr">
        <is>
          <t/>
        </is>
      </c>
      <c r="BQ162" t="inlineStr">
        <is>
          <t>galvenais uzņēmums, kuram kādā citā uzņēmumā (vai vairākos uzņēmumos) ir līdzdalības daļa, kas pārsniedz 50 procentus no pamatkapitāla, vai balsu vairākums un kurš nosaka visas uzņēmumu apvienības attīstības virzību, stratēģiju un taktiku</t>
        </is>
      </c>
      <c r="BR162" s="2" t="inlineStr">
        <is>
          <t>impriża omm|
kumpanija omm</t>
        </is>
      </c>
      <c r="BS162" s="2" t="inlineStr">
        <is>
          <t>3|
3</t>
        </is>
      </c>
      <c r="BT162" s="2" t="inlineStr">
        <is>
          <t xml:space="preserve">|
</t>
        </is>
      </c>
      <c r="BU162" t="inlineStr">
        <is>
          <t>kumpanija li tikkontrolla kumpanija oħra [sussidjarja tagħha] billi jkollha l-maġġoranza tad-drittijiet tal-vot tagħha jew inkella billi jkollha s-setgħa li teżerċita influwenza dominanti fuqha</t>
        </is>
      </c>
      <c r="BV162" s="2" t="inlineStr">
        <is>
          <t>moedermaatschappij|
moederonderneming|
moederbedrijf|
moedervennootschap|
beheersende vennootschap|
moederinstelling|
moeder</t>
        </is>
      </c>
      <c r="BW162" s="2" t="inlineStr">
        <is>
          <t>3|
3|
3|
3|
3|
3|
3</t>
        </is>
      </c>
      <c r="BX162" s="2" t="inlineStr">
        <is>
          <t xml:space="preserve">|
|
|
|
|
|
</t>
        </is>
      </c>
      <c r="BY162" t="inlineStr">
        <is>
          <t>vennootschap die eigenaar is van een of meerdere andere vennootschappen en genoeg aandelen van een ander, juridisch zelfstandig bedrijf heeft om zeggenschap in dat bedrijf te hebben</t>
        </is>
      </c>
      <c r="BZ162" s="2" t="inlineStr">
        <is>
          <t>jednostka dominująca|
spółka dominująca</t>
        </is>
      </c>
      <c r="CA162" s="2" t="inlineStr">
        <is>
          <t>3|
3</t>
        </is>
      </c>
      <c r="CB162" s="2" t="inlineStr">
        <is>
          <t xml:space="preserve">|
</t>
        </is>
      </c>
      <c r="CC162" t="inlineStr">
        <is>
          <t>jednostka posiadająca większość głosów w jednostce zależnej lub mająca prawo do powoływania lub odwoływania większości członków organu administracyjnego, zarządzającego lub nadzorczego jednostki zależnej, a jednocześnie będąca akcjonariuszem lub udziałowcem tej jednostki, lub mająca prawo do wywierania dominującego wpływu na jednostkę zależną, której jest akcjonariuszem bądź udziałowcem albo inna jednostka, która w rzeczywistości wywiera dominujący wpływ na jednostki zależne</t>
        </is>
      </c>
      <c r="CD162" s="2" t="inlineStr">
        <is>
          <t>empresa-mãe|
sociedade-mãe|
entidade-mãe</t>
        </is>
      </c>
      <c r="CE162" s="2" t="inlineStr">
        <is>
          <t>3|
3|
3</t>
        </is>
      </c>
      <c r="CF162" s="2" t="inlineStr">
        <is>
          <t xml:space="preserve">|
|
</t>
        </is>
      </c>
      <c r="CG162" t="inlineStr">
        <is>
          <t>Empresa que controla uma ou mais empresas filiais.</t>
        </is>
      </c>
      <c r="CH162" s="2" t="inlineStr">
        <is>
          <t>societate-mamă|
întreprindere-mamă</t>
        </is>
      </c>
      <c r="CI162" s="2" t="inlineStr">
        <is>
          <t>3|
3</t>
        </is>
      </c>
      <c r="CJ162" s="2" t="inlineStr">
        <is>
          <t xml:space="preserve">|
</t>
        </is>
      </c>
      <c r="CK162" t="inlineStr">
        <is>
          <t>o entitate care se află în oricare din următoarele situații: 
&lt;br&gt;a) are majoritatea drepturilor de vot într-o altă entitate (o filială); 
&lt;br&gt;b) are dreptul de a numi sau de a înlocui majoritatea membrilor organelor de conducere, administrare sau de supraveghere ale altei entități (o filială) și este în același timp acționar/asociat sau membru al acelei entități; 
&lt;br&gt;c) are dreptul de a exercita o influență dominantă asupra unei entități (o filială) al cărei acționar/asociat sau membru este, în virtutea unui contract încheiat cu acea entitate sau a unor prevederi din actul constitutiv al entității, în cazul în care legislația aplicabilă filialei îi permite acesteia să fie supusă unor astfel de contracte sau prevederi; 
&lt;br&gt;d) este acționar/asociat sau membru al unei entități și majoritatea membrilor organelor de conducere, administrare sau de supraveghere ale acelei filiale, aflați în funcție în exercițiul financiar în curs, în exercițiul financiar anterior și până la data la care sunt întocmite situațiile financiare anuale consolidate, au fost numiți numai ca rezultat al exercitării drepturilor sale de vot; această prevedere nu se aplică în situația în care o altă entitate are față de filială drepturile prevăzute la lit. a), b) sau c); 
&lt;br&gt;e) este acționar/asociat sau membru al unei entități și controlează singură, în baza unui acord încheiat cu alți acționari/asociați sau membri ai acelei entități (o filială), majoritatea drepturilor de vot în acea filială; 
&lt;br&gt;f) are dreptul de a exercita sau exercită în fapt o influență dominantă sau un control asupra altei entități (o filială); 
&lt;br&gt;g) societatea-mamă împreună cu o altă entitate (o filială) sunt conduse pe o bază unică de către societatea-mamă;</t>
        </is>
      </c>
      <c r="CL162" s="2" t="inlineStr">
        <is>
          <t>materská spoločnosť|
materský podnik|
materský subjekt</t>
        </is>
      </c>
      <c r="CM162" s="2" t="inlineStr">
        <is>
          <t>3|
3|
3</t>
        </is>
      </c>
      <c r="CN162" s="2" t="inlineStr">
        <is>
          <t xml:space="preserve">|
|
</t>
        </is>
      </c>
      <c r="CO162" t="inlineStr">
        <is>
          <t>podnik, ktorý má rozhodujúci vplyv v jednom alebo viacerých dcérskych podnikoch</t>
        </is>
      </c>
      <c r="CP162" s="2" t="inlineStr">
        <is>
          <t>matična družba|
obvladujoča družba|
nadrejena družba</t>
        </is>
      </c>
      <c r="CQ162" s="2" t="inlineStr">
        <is>
          <t>3|
3|
3</t>
        </is>
      </c>
      <c r="CR162" s="2" t="inlineStr">
        <is>
          <t xml:space="preserve">|
|
</t>
        </is>
      </c>
      <c r="CS162" t="inlineStr">
        <is>
          <t>družba ali podjetje, ki je s svojim kapitalom ustanovilo 
&lt;b&gt;hčerinsko podjetje&lt;/b&gt; [ &lt;a href="/entry/result/792540/all" id="ENTRY_TO_ENTRY_CONVERTER" target="_blank"&gt;IATE:792540&lt;/a&gt; ] oz. ki ima več kot 50 % delnic nekega drugega podjetja</t>
        </is>
      </c>
      <c r="CT162" s="2" t="inlineStr">
        <is>
          <t>moderbolag|
moderföretag</t>
        </is>
      </c>
      <c r="CU162" s="2" t="inlineStr">
        <is>
          <t>3|
3</t>
        </is>
      </c>
      <c r="CV162" s="2" t="inlineStr">
        <is>
          <t xml:space="preserve">|
</t>
        </is>
      </c>
      <c r="CW162" t="inlineStr">
        <is>
          <t>företag som kontrollerar ett annat företag (dotterbolaget) genom att det äger så många aktier i det att det har mer än hälften av rösterna, eller som på annat sätt har ett bestämmande inflytande över ett det</t>
        </is>
      </c>
    </row>
    <row r="163">
      <c r="A163" s="1" t="str">
        <f>HYPERLINK("https://iate.europa.eu/entry/result/790994/all", "790994")</f>
        <v>790994</v>
      </c>
      <c r="B163" t="inlineStr">
        <is>
          <t>FINANCE</t>
        </is>
      </c>
      <c r="C163" t="inlineStr">
        <is>
          <t>FINANCE|budget</t>
        </is>
      </c>
      <c r="D163" t="inlineStr">
        <is>
          <t>yes</t>
        </is>
      </c>
      <c r="E163" t="inlineStr">
        <is>
          <t/>
        </is>
      </c>
      <c r="F163" s="2" t="inlineStr">
        <is>
          <t>счетоводител</t>
        </is>
      </c>
      <c r="G163" s="2" t="inlineStr">
        <is>
          <t>3</t>
        </is>
      </c>
      <c r="H163" s="2" t="inlineStr">
        <is>
          <t/>
        </is>
      </c>
      <c r="I163" t="inlineStr">
        <is>
          <t>служител, който във всяка институция отговаря за правилното извършване на плащанията, на събирането на приходите и на събирането на установените вземания; за подготвянето и представянето на отчетите; за воденето на счетоводството; за определянето на счетоводните процедури и сметкоплана; за определянето и утвърждаването на системите за счетоводна отчетност; за управлението на касата</t>
        </is>
      </c>
      <c r="J163" s="2" t="inlineStr">
        <is>
          <t>účetní</t>
        </is>
      </c>
      <c r="K163" s="2" t="inlineStr">
        <is>
          <t>3</t>
        </is>
      </c>
      <c r="L163" s="2" t="inlineStr">
        <is>
          <t/>
        </is>
      </c>
      <c r="M163" t="inlineStr">
        <is>
          <t>osoba odpovědná za řádné provádění plateb, vybírání příjmů a inkaso stanovených pohledávek; přípravu a předkládání účetní závěrky; vedení účtů; stanovení účetních postupů včetně účtové osnovy; stanovení a validaci účetních systémů a případně validaci systémů stanovených schvalující osobou a určených k poskytování nebo odůvodňování účetních údajů; správu pokladny</t>
        </is>
      </c>
      <c r="N163" s="2" t="inlineStr">
        <is>
          <t>regnskabsfører</t>
        </is>
      </c>
      <c r="O163" s="2" t="inlineStr">
        <is>
          <t>3</t>
        </is>
      </c>
      <c r="P163" s="2" t="inlineStr">
        <is>
          <t/>
        </is>
      </c>
      <c r="Q163" t="inlineStr">
        <is>
          <t>person udnævnt af hver EU-institution, der i den pågældende institution har ansvaret for følgende: 
&lt;br&gt;a) korrekt gennemførelse af betalinger, inkassering af indtægter og inddrivelse af fastlagte fordringer 
&lt;br&gt;b) udarbejdelse og forelæggelse af regnskaberne i overensstemmelse med afsnit XIII 
&lt;br&gt;c) regnskabsføring i overensstemmelse med artikel 82 og 84 
&lt;br&gt;d) fastlæggelse af regnskabsreglerne, procedurerne samt regnskabskontoplanen i overensstemmelse med artikel 80-84 
&lt;br&gt;e) udformning og godkendelse af regnskabssystemerne og, når det er relevant, godkendelse af de systemer, som den anvisningsberettigede har udformet med henblik på at levere eller dokumentere regnskabsmæssige oplysninger 
&lt;br&gt;f) likviditetsstyring</t>
        </is>
      </c>
      <c r="R163" s="2" t="inlineStr">
        <is>
          <t>Rechnungsführer</t>
        </is>
      </c>
      <c r="S163" s="2" t="inlineStr">
        <is>
          <t>3</t>
        </is>
      </c>
      <c r="T163" s="2" t="inlineStr">
        <is>
          <t/>
        </is>
      </c>
      <c r="U163" t="inlineStr">
        <is>
          <t>von jedem Organ der EU ernannte Person, die für die Ordnungsmäßigkeit der Zahlungen, die Erhebung der Einnahmen und Einziehung der Forderungen sorgt, die Kassenmittel verwaltet, die Bücher führt, die Rechnungsabschlüsse des Organs erstellt und vorlegt und die Rechnungsführungsverfahren sowie den Kontenplan festlegt</t>
        </is>
      </c>
      <c r="V163" s="2" t="inlineStr">
        <is>
          <t>υπόλογος</t>
        </is>
      </c>
      <c r="W163" s="2" t="inlineStr">
        <is>
          <t>3</t>
        </is>
      </c>
      <c r="X163" s="2" t="inlineStr">
        <is>
          <t/>
        </is>
      </c>
      <c r="Y163" t="inlineStr">
        <is>
          <t>ο υπεύθυνος κάθε θεσμικού οργάνου της Ένωσης για:&lt;div&gt;α) την ορθή
εκτέλεση των πληρωμών, την είσπραξη των εσόδων και των βεβαιωμένων απαιτήσεων &lt;/div&gt;&lt;div&gt;β) την κατάρτιση
και παρουσίαση των λογαριασμών&lt;/div&gt;&lt;div&gt;γ) την τήρηση
λογαριασμών&lt;/div&gt;&lt;div&gt;δ) τον καθορισμό
των λογιστικών κανόνων και διαδικασιών και του λογιστικού σχεδίου&lt;/div&gt;&lt;div&gt;ε) τον καθορισμό
και την επικύρωση των λογιστικών συστημάτων καθώς και, εφόσον συντρέχει
περίπτωση, την επικύρωση των συστημάτων που καθορίζονται από το διατάκτη και
προορίζονται για την παροχή ή την αιτιολόγηση των λογιστικών πληροφοριών&lt;/div&gt;&lt;div&gt;στ) τη διαχείριση του ταμείου&lt;br&gt;&lt;/div&gt;</t>
        </is>
      </c>
      <c r="Z163" s="2" t="inlineStr">
        <is>
          <t>accounting officer</t>
        </is>
      </c>
      <c r="AA163" s="2" t="inlineStr">
        <is>
          <t>3</t>
        </is>
      </c>
      <c r="AB163" s="2" t="inlineStr">
        <is>
          <t/>
        </is>
      </c>
      <c r="AC163" t="inlineStr">
        <is>
          <t>person responsible in a Union institution for: 
&lt;br&gt;(a) properly implementing payments, collecting revenue and recovering amounts established as being receivable; 
&lt;br&gt;(b) preparing and presenting the accounts; 
&lt;br&gt;(c) keeping the accounts; 
&lt;br&gt;(d) laying down the accounting rules 
&lt;sup&gt;1&lt;/sup&gt;, procedures and the chart of accounts; 
&lt;br&gt;(e) laying down and validating the accounting systems and, where appropriate, validating systems laid down by the authorising officer to supply or justify accounting information; 
&lt;br&gt;(f) treasury management</t>
        </is>
      </c>
      <c r="AD163" s="2" t="inlineStr">
        <is>
          <t>contable</t>
        </is>
      </c>
      <c r="AE163" s="2" t="inlineStr">
        <is>
          <t>3</t>
        </is>
      </c>
      <c r="AF163" s="2" t="inlineStr">
        <is>
          <t/>
        </is>
      </c>
      <c r="AG163" t="inlineStr">
        <is>
          <t>Uno de los agentes financieros [&lt;a href="/entry/result/927841/all" id="ENTRY_TO_ENTRY_CONVERTER" target="_blank"&gt;IATE:927841&lt;/a&gt;] en los que el Reglamento financiero fundamenta el principio de separación de funciones [&lt;a href="/entry/result/862657/all" id="ENTRY_TO_ENTRY_CONVERTER" target="_blank"&gt;IATE:862657&lt;/a&gt;] en el marco presupuestario.</t>
        </is>
      </c>
      <c r="AH163" s="2" t="inlineStr">
        <is>
          <t>peaarvepidaja</t>
        </is>
      </c>
      <c r="AI163" s="2" t="inlineStr">
        <is>
          <t>3</t>
        </is>
      </c>
      <c r="AJ163" s="2" t="inlineStr">
        <is>
          <t/>
        </is>
      </c>
      <c r="AK163" t="inlineStr">
        <is>
          <t>üks 
&lt;i&gt;finantsjuhtimises osalejatest&lt;/i&gt; [ &lt;a href="/entry/result/924871/all" id="ENTRY_TO_ENTRY_CONVERTER" target="_blank"&gt;IATE:924871&lt;/a&gt; ], isik, kes vastutab institutsioonis järgmiste ülesannete eest: 
&lt;br&gt; a) nõuetekohane maksete tegemine, tulude kogumine ja kindlaksmääratud saadaolevate summade sissenõudmine; 
&lt;br&gt;b) raamatupidamise aastaaruande koostamine ja esitamine /.../; 
&lt;br&gt;c) raamatupidamisarvestuse pidamine; 
&lt;br&gt;d) raamatupidamiseeskirjade, -korra ja kontoplaani kehtestamine; 
&lt;br&gt; e)raamatupidamissüsteemide kehtestamine ja heakskiitmine ning vajaduse korral selliste eelarvevahendite käsutaja sisseseatud süsteemide heakskiitmine, mis on mõeldud raamatupidamisandmete koostamiseks või põhjendamiseks;/.../; 
&lt;br&gt;f) rahavoogude juhtimine</t>
        </is>
      </c>
      <c r="AL163" s="2" t="inlineStr">
        <is>
          <t>tilinpitäjä</t>
        </is>
      </c>
      <c r="AM163" s="2" t="inlineStr">
        <is>
          <t>3</t>
        </is>
      </c>
      <c r="AN163" s="2" t="inlineStr">
        <is>
          <t/>
        </is>
      </c>
      <c r="AO163" t="inlineStr">
        <is>
          <t/>
        </is>
      </c>
      <c r="AP163" s="2" t="inlineStr">
        <is>
          <t>comptable</t>
        </is>
      </c>
      <c r="AQ163" s="2" t="inlineStr">
        <is>
          <t>3</t>
        </is>
      </c>
      <c r="AR163" s="2" t="inlineStr">
        <is>
          <t/>
        </is>
      </c>
      <c r="AS163" t="inlineStr">
        <is>
          <t>Fonctionnaire chargé dans chaque institution: 
&lt;br&gt;a) de la bonne exécution des paiements, de l'encaissement des recettes et du recouvrement des créances constatées; 
&lt;br&gt;b) de préparer et de présenter les comptes, conformément au titre IX de la première partie; 
&lt;br&gt;c) de la tenue de la comptabilité conformément au titre IX de la première partie; 
&lt;br&gt;d) de définir les procédures comptables ainsi que le plan comptable conformément au titre IX de la première partie; 
&lt;br&gt;e) de définir et de valider les systèmes comptables ainsi que, le cas échéant, de valider les systèmes prescrits par l'ordonnateur et destinés à fournir ou justifier des informations comptables; à cet égard, le comptable est habilité à vérifier à tout moment le respect des critères de validation; 
&lt;br&gt;f) de la gestion de la trésorerie.</t>
        </is>
      </c>
      <c r="AT163" s="2" t="inlineStr">
        <is>
          <t>oifigeach cuntasaíochta</t>
        </is>
      </c>
      <c r="AU163" s="2" t="inlineStr">
        <is>
          <t>3</t>
        </is>
      </c>
      <c r="AV163" s="2" t="inlineStr">
        <is>
          <t/>
        </is>
      </c>
      <c r="AW163" t="inlineStr">
        <is>
          <t/>
        </is>
      </c>
      <c r="AX163" s="2" t="inlineStr">
        <is>
          <t>računovodstveni službenik</t>
        </is>
      </c>
      <c r="AY163" s="2" t="inlineStr">
        <is>
          <t>3</t>
        </is>
      </c>
      <c r="AZ163" s="2" t="inlineStr">
        <is>
          <t/>
        </is>
      </c>
      <c r="BA163" t="inlineStr">
        <is>
          <t>Računovodstveni službenik je odgovoran za: pravilno izvršavanje plaćanja, prikupljanje prihoda i naplatu potraživanja. Upravlja riznicom, vodi računovodstvo te je odgovoran za sastavljanje financijskih izvještaja institucije.</t>
        </is>
      </c>
      <c r="BB163" s="2" t="inlineStr">
        <is>
          <t>számvitelért felelős tisztviselő</t>
        </is>
      </c>
      <c r="BC163" s="2" t="inlineStr">
        <is>
          <t>4</t>
        </is>
      </c>
      <c r="BD163" s="2" t="inlineStr">
        <is>
          <t/>
        </is>
      </c>
      <c r="BE163" t="inlineStr">
        <is>
          <t>az egyes uniós intézményekben a következőkért felelős személy: 
&lt;br&gt;- a kifizetések megfelelő végrehajtása, a bevételek beszedése és a megállapított követelések visszafizettetése; 
&lt;br&gt;- az elszámolások elkészítése és bemutatása; 
&lt;br&gt;- könyvvezetés; 
&lt;br&gt;- a számviteli eljárások megállapítása és a számlatükör elkészítése; 
&lt;br&gt;- a számviteli rendszerek kialakítása és jóváhagyása; 
&lt;br&gt;- készpénzgazdálkodás</t>
        </is>
      </c>
      <c r="BF163" s="2" t="inlineStr">
        <is>
          <t>contabile</t>
        </is>
      </c>
      <c r="BG163" s="2" t="inlineStr">
        <is>
          <t>3</t>
        </is>
      </c>
      <c r="BH163" s="2" t="inlineStr">
        <is>
          <t/>
        </is>
      </c>
      <c r="BI163" t="inlineStr">
        <is>
          <t/>
        </is>
      </c>
      <c r="BJ163" s="2" t="inlineStr">
        <is>
          <t>apskaitos pareigūnas</t>
        </is>
      </c>
      <c r="BK163" s="2" t="inlineStr">
        <is>
          <t>3</t>
        </is>
      </c>
      <c r="BL163" s="2" t="inlineStr">
        <is>
          <t/>
        </is>
      </c>
      <c r="BM163" t="inlineStr">
        <is>
          <t>pareigūnas, atsakingas už tinkamą mokėjimų vykdymą, įplaukų surinkimą ir nustatytų gautinų sumų susigrąžinimą; ataskaitų parengimą ir pateikimą pagal pirmos dalies IX antraštinę dalį; ataskaitų tvarkymą pagal pirmos dalies IX antraštinę dalį; apskaitos procedūrų ir sąskaitų plano nustatymą pagal pirmos dalies IX antraštinę dalį; apskaitos sistemų nustatymą bei tvirtinimą; iždo valdymą</t>
        </is>
      </c>
      <c r="BN163" s="2" t="inlineStr">
        <is>
          <t>grāmatvedis</t>
        </is>
      </c>
      <c r="BO163" s="2" t="inlineStr">
        <is>
          <t>3</t>
        </is>
      </c>
      <c r="BP163" s="2" t="inlineStr">
        <is>
          <t/>
        </is>
      </c>
      <c r="BQ163" t="inlineStr">
        <is>
          <t/>
        </is>
      </c>
      <c r="BR163" s="2" t="inlineStr">
        <is>
          <t>uffiċjal tal-kontabilità</t>
        </is>
      </c>
      <c r="BS163" s="2" t="inlineStr">
        <is>
          <t>4</t>
        </is>
      </c>
      <c r="BT163" s="2" t="inlineStr">
        <is>
          <t/>
        </is>
      </c>
      <c r="BU163" t="inlineStr">
        <is>
          <t>persuna appuntata f'kull istituzzjoni tal-Unjoni li, f’dik l-istituzzjoni partikolari, tkun responsabbli għal dan li ġej: 
&lt;br&gt;(a) l-implimentazzjoni adegwata tal-pagamenti, il-ġbir tad-dħul u l-irkupru tal-ammonti stabbiliti bħala riċevibbli; 
&lt;br&gt;(b) il-preparazzjoni u l-preżentazzjoni tal-kontijiet; 
&lt;br&gt;(c) iż-żamma tal-kontijiet; 
&lt;br&gt;(d) l-istabbiliment tar-regoli kontabilistiċi 
&lt;sup&gt;1&lt;/sup&gt;, tal-proċeduri u tat-tabella tal-kontijiet; 
&lt;br&gt;(e) l-istabbiliment u l-validazzjoni tas-sistemi kontabilistiċi, u, fejn meħtieġ, il-validazzjoni ta' sistemi stabbiliti mill-uffiċjal awtorizzanti, għal raġunijiet ta' provvista jew ta' ġustifikazzjoni ta' informazzjoni kontabilistika; 
&lt;br&gt;(f) l-immaniġġjar ta' flus</t>
        </is>
      </c>
      <c r="BV163" s="2" t="inlineStr">
        <is>
          <t>rekenplichtige</t>
        </is>
      </c>
      <c r="BW163" s="2" t="inlineStr">
        <is>
          <t>3</t>
        </is>
      </c>
      <c r="BX163" s="2" t="inlineStr">
        <is>
          <t/>
        </is>
      </c>
      <c r="BY163" t="inlineStr">
        <is>
          <t>ambtenaar die binnen zijn instelling wordt belast met: 
&lt;br&gt;a) de goede uitvoering van de betalingen, de inning van de ontvangsten en de invordering van de vastgestelde schuldvorderingen; 
&lt;br&gt;b) het opstellen en presenteren van de rekeningen overeenkomstig titel IX van deel 1; 
&lt;br&gt;c) het voeren van de boekhouding overeenkomstig titel IX van deel 1; 
&lt;br&gt;d) het vaststellen van de boekhoudprocedures en het rekeningstelsel overeenkomstig titel IX van deel 1; 
&lt;br&gt;e) het vaststellen en valideren van de boekhoudsystemen, alsmede, waar van toepassing, het valideren van de door de ordonnateur vastgelegde systemen die tot doel hebben boekhoudgegevens te verstrekken of te motiveren; desbetreffend is de rekenplichtige bevoegd om te allen tijde na te gaan of de valideringscriteria zijn nageleefd; 
&lt;br&gt;f) het beheer van de kasmiddelen.</t>
        </is>
      </c>
      <c r="BZ163" s="2" t="inlineStr">
        <is>
          <t>księgowy</t>
        </is>
      </c>
      <c r="CA163" s="2" t="inlineStr">
        <is>
          <t>3</t>
        </is>
      </c>
      <c r="CB163" s="2" t="inlineStr">
        <is>
          <t/>
        </is>
      </c>
      <c r="CC163" t="inlineStr">
        <is>
          <t>Osoba odpowiedzialna w danej instytucji za: właściwe wykonywanie płatności, pobór dochodów i odzyskiwanie kwot uznanych za należne; przygotowanie i prezentację sprawozdań; prowadzenie ksiąg rachunkowych; określanie praktyk księgowych oraz planu kont; określanie i walidację systemów rachunkowości i zarządzanie finansami.</t>
        </is>
      </c>
      <c r="CD163" s="2" t="inlineStr">
        <is>
          <t>contabilista</t>
        </is>
      </c>
      <c r="CE163" s="2" t="inlineStr">
        <is>
          <t>4</t>
        </is>
      </c>
      <c r="CF163" s="2" t="inlineStr">
        <is>
          <t/>
        </is>
      </c>
      <c r="CG163" t="inlineStr">
        <is>
          <t>Pessoa responsável, em cada instituição da UE:&lt;br&gt;a) Pela boa execução dos pagamentos, pelo recebimento das receitas e pela cobrança dos créditos apurados;&lt;br&gt;b) Pela elaboração e apresentação das contas;&lt;br&gt;c) Pela manutenção dos registos contabilísticos;&lt;br&gt;d) Pela definição das regras e procedimentos contabilísticos e do plano de contabilidade;&lt;br&gt;e) Pela definição e validação dos sistemas contabilísticos e, se for caso disso, pela validação dos sistemas definidos pelo &lt;a href="https://iate.europa.eu/entry/result/791008/en-pt" target="_blank"&gt;gestor orçamental&lt;/a&gt; e destinados a fornecer ou a justificar as informações contabilísticas;&lt;br&gt;f) Pela gestão da tesouraria.</t>
        </is>
      </c>
      <c r="CH163" s="2" t="inlineStr">
        <is>
          <t>contabil</t>
        </is>
      </c>
      <c r="CI163" s="2" t="inlineStr">
        <is>
          <t>4</t>
        </is>
      </c>
      <c r="CJ163" s="2" t="inlineStr">
        <is>
          <t/>
        </is>
      </c>
      <c r="CK163" t="inlineStr">
        <is>
          <t>persoană care răspunde în fiecare instituție de următoarele aspecte: 
&lt;br&gt;(a) execuția corectă a plăților, încasarea corectă a veniturilor și recuperarea corectă a creanțelor constatate; 
&lt;br&gt;(b) pregătirea și prezentarea conturilor în conformitate cu titlul XIII; 
&lt;br&gt;(c) ținerea contabilității în conformitate cu articolele 82 și 84; 
&lt;br&gt;(d) stabilirea normelor și a procedurilor contabile, precum și a planului de conturi în conformitate cu articolele 80-84; 
&lt;br&gt;(e) instituirea și validarea sistemelor contabile și, dacă este cazul, validarea sistemelor instituite de ordonatorul de credite pentru furnizarea sau justificarea informațiilor contabile; 
&lt;br&gt;(f) gestionarea trezoreriei</t>
        </is>
      </c>
      <c r="CL163" s="2" t="inlineStr">
        <is>
          <t>účtovník</t>
        </is>
      </c>
      <c r="CM163" s="2" t="inlineStr">
        <is>
          <t>3</t>
        </is>
      </c>
      <c r="CN163" s="2" t="inlineStr">
        <is>
          <t/>
        </is>
      </c>
      <c r="CO163" t="inlineStr">
        <is>
          <t>osoba, ktorá je v každej inštitúcii Únie zodpovedná za: 
&lt;div&gt;
 a) riadne vykonávanie platieb, výber príjmov a vymáhanie súm stanovených ako pohľadávky;&lt;/div&gt; 
&lt;div&gt;
 b) vypracúvanie a predkladanie účtovnej závierky;&lt;/div&gt; 
&lt;div&gt;
 c) vedenie účtov;&lt;/div&gt; 
&lt;div&gt;
 d) stanovenie pravidiel účtovania, účtovných postupov a účtovnej osnovy;&lt;/div&gt; 
&lt;div&gt;
 e) stanovenie a validáciu systémov účtovníctva a podľa potreby validáciu systémov stanovených povoľujúcim úradníkom pre poskytovanie alebo zdôvodňovanie účtovných informácií;&lt;/div&gt; 
&lt;div&gt;
 f) správu pokladne&lt;/div&gt;</t>
        </is>
      </c>
      <c r="CP163" s="2" t="inlineStr">
        <is>
          <t>računovodja</t>
        </is>
      </c>
      <c r="CQ163" s="2" t="inlineStr">
        <is>
          <t>3</t>
        </is>
      </c>
      <c r="CR163" s="2" t="inlineStr">
        <is>
          <t/>
        </is>
      </c>
      <c r="CS163" t="inlineStr">
        <is>
          <t>uradnik v vsaki instuciji, ki je odgovoren za: 
&lt;br&gt;(a) pravilno izvrševanje plačil, pobiranje prihodkov in izterjavo ugotovljenih terjatev; 
&lt;br&gt;(b) pripravo in predstavitev zaključnih računov; 
&lt;br&gt;(c) vodenje zaključnih računov; 
&lt;br&gt;(d) določitev računovodskih pravil, postopkov in kontnega okvira; 
&lt;br&gt;(e) določitev in potrjevanje računovodskih sistemov in po potrebi potrjevanje sistemov, ki jih določi 
&lt;b&gt;odredbodajalec&lt;/b&gt; [ &lt;a href="/entry/result/791008/all" id="ENTRY_TO_ENTRY_CONVERTER" target="_blank"&gt;IATE:791008&lt;/a&gt; ] za pripravo ali utemeljevanje računovodskih informacij; 
&lt;br&gt; (f) upravljanje zakladnice</t>
        </is>
      </c>
      <c r="CT163" s="2" t="inlineStr">
        <is>
          <t>räkenskapsförare</t>
        </is>
      </c>
      <c r="CU163" s="2" t="inlineStr">
        <is>
          <t>3</t>
        </is>
      </c>
      <c r="CV163" s="2" t="inlineStr">
        <is>
          <t/>
        </is>
      </c>
      <c r="CW163" t="inlineStr">
        <is>
          <t/>
        </is>
      </c>
    </row>
    <row r="164">
      <c r="A164" s="1" t="str">
        <f>HYPERLINK("https://iate.europa.eu/entry/result/782874/all", "782874")</f>
        <v>782874</v>
      </c>
      <c r="B164" t="inlineStr">
        <is>
          <t>TRADE</t>
        </is>
      </c>
      <c r="C164" t="inlineStr">
        <is>
          <t>TRADE|trade policy|public contract</t>
        </is>
      </c>
      <c r="D164" t="inlineStr">
        <is>
          <t>yes</t>
        </is>
      </c>
      <c r="E164" t="inlineStr">
        <is>
          <t/>
        </is>
      </c>
      <c r="F164" s="2" t="inlineStr">
        <is>
          <t>покана за участие в търг|
покана за подаване на оферти</t>
        </is>
      </c>
      <c r="G164" s="2" t="inlineStr">
        <is>
          <t>3|
3</t>
        </is>
      </c>
      <c r="H164" s="2" t="inlineStr">
        <is>
          <t xml:space="preserve">|
</t>
        </is>
      </c>
      <c r="I164" t="inlineStr">
        <is>
          <t/>
        </is>
      </c>
      <c r="J164" s="2" t="inlineStr">
        <is>
          <t>výzva k podávání nabídek</t>
        </is>
      </c>
      <c r="K164" s="2" t="inlineStr">
        <is>
          <t>3</t>
        </is>
      </c>
      <c r="L164" s="2" t="inlineStr">
        <is>
          <t/>
        </is>
      </c>
      <c r="M164" t="inlineStr">
        <is>
          <t>výzva, kterou zadavatel zahajuje podávací řízení</t>
        </is>
      </c>
      <c r="N164" s="2" t="inlineStr">
        <is>
          <t>indkaldelse af tilbud</t>
        </is>
      </c>
      <c r="O164" s="2" t="inlineStr">
        <is>
          <t>4</t>
        </is>
      </c>
      <c r="P164" s="2" t="inlineStr">
        <is>
          <t/>
        </is>
      </c>
      <c r="Q164" t="inlineStr">
        <is>
          <t>procedure for indkaldelse af tilbud i forb. med offentligt udbud med henblik på tildeling af kontrakt</t>
        </is>
      </c>
      <c r="R164" s="2" t="inlineStr">
        <is>
          <t>Ausschreibung</t>
        </is>
      </c>
      <c r="S164" s="2" t="inlineStr">
        <is>
          <t>3</t>
        </is>
      </c>
      <c r="T164" s="2" t="inlineStr">
        <is>
          <t/>
        </is>
      </c>
      <c r="U164" t="inlineStr">
        <is>
          <t>veröffentlichte Aufforderung, z. B. durch den Staat oder eine Gemeinde, an infrage kommende Unternehmen, ein Angebot für eine Lieferung oder Leistung abzugeben; Verfahren der öffentlichen Auftragsvergabe</t>
        </is>
      </c>
      <c r="V164" s="2" t="inlineStr">
        <is>
          <t>πρόσκληση υποβολής προσφορών</t>
        </is>
      </c>
      <c r="W164" s="2" t="inlineStr">
        <is>
          <t>4</t>
        </is>
      </c>
      <c r="X164" s="2" t="inlineStr">
        <is>
          <t/>
        </is>
      </c>
      <c r="Y164" t="inlineStr">
        <is>
          <t/>
        </is>
      </c>
      <c r="Z164" s="2" t="inlineStr">
        <is>
          <t>call for tenders|
CFT|
request for tenders</t>
        </is>
      </c>
      <c r="AA164" s="2" t="inlineStr">
        <is>
          <t>3|
1|
3</t>
        </is>
      </c>
      <c r="AB164" s="2" t="inlineStr">
        <is>
          <t>|
|
obsolete</t>
        </is>
      </c>
      <c r="AC164" t="inlineStr">
        <is>
          <t>public procurement procedure applied to generate offers from companies competing for works, supply or service contracts</t>
        </is>
      </c>
      <c r="AD164" s="2" t="inlineStr">
        <is>
          <t>licitación</t>
        </is>
      </c>
      <c r="AE164" s="2" t="inlineStr">
        <is>
          <t>3</t>
        </is>
      </c>
      <c r="AF164" s="2" t="inlineStr">
        <is>
          <t/>
        </is>
      </c>
      <c r="AG164" t="inlineStr">
        <is>
          <t>&lt;div&gt;En sentido amplio, sistema
seguido por la administración pública para adjudicar un contrato a la empresa
que, ajustándose a los criterios exigidos por aquella en el pliego de condiciones, ofrece las condiciones más ventajosas.&lt;br&gt;&lt;/div&gt;&lt;div&gt;En sentido estricto, fase del procedimiento de
adjudicación que se abre con la convocatoria y termina
con la presentación de las proposiciones por los
empresarios interesados.&lt;/div&gt;</t>
        </is>
      </c>
      <c r="AH164" s="2" t="inlineStr">
        <is>
          <t>pakkumiskutse|
pakkumismenetlus|
hange</t>
        </is>
      </c>
      <c r="AI164" s="2" t="inlineStr">
        <is>
          <t>2|
2|
2</t>
        </is>
      </c>
      <c r="AJ164" s="2" t="inlineStr">
        <is>
          <t xml:space="preserve">|
|
</t>
        </is>
      </c>
      <c r="AK164" t="inlineStr">
        <is>
          <t>(pakkumiskutsed, EL eelarvest tehtavate hangete kontekstis) hankemenetlus &lt;a href="/entry/result/766878/all" id="ENTRY_TO_ENTRY_CONVERTER" target="_blank"&gt;IATE:766878&lt;/a&gt; , mida rakendatakse pakkumiste saamiseks tööde, tarnete või teeninduslepingute avalike hangete raames konkureerivatelt ettevõtetelt.</t>
        </is>
      </c>
      <c r="AL164" s="2" t="inlineStr">
        <is>
          <t>tarjouskilpailu</t>
        </is>
      </c>
      <c r="AM164" s="2" t="inlineStr">
        <is>
          <t>3</t>
        </is>
      </c>
      <c r="AN164" s="2" t="inlineStr">
        <is>
          <t/>
        </is>
      </c>
      <c r="AO164" t="inlineStr">
        <is>
          <t>"Kilpailutilanteen luominen mahdollisten toimittajien välille pyytämällä heitä jättämään hankintaa koskevat tarjouksensa."</t>
        </is>
      </c>
      <c r="AP164" s="2" t="inlineStr">
        <is>
          <t>appel d'offres|
AO</t>
        </is>
      </c>
      <c r="AQ164" s="2" t="inlineStr">
        <is>
          <t>3|
3</t>
        </is>
      </c>
      <c r="AR164" s="2" t="inlineStr">
        <is>
          <t xml:space="preserve">|
</t>
        </is>
      </c>
      <c r="AS164" t="inlineStr">
        <is>
          <t>procédure d'appel public à la concurrence pour l'attribution d'un marché public, par laquelle le pouvoir adjudicateur choisit l'attributaire, sans négociation, sur la base de critères objectifs préalablement portés à la connaissance des candidats</t>
        </is>
      </c>
      <c r="AT164" s="2" t="inlineStr">
        <is>
          <t>glao ar thairiscintí|
iarratas ar thairiscintí</t>
        </is>
      </c>
      <c r="AU164" s="2" t="inlineStr">
        <is>
          <t>4|
3</t>
        </is>
      </c>
      <c r="AV164" s="2" t="inlineStr">
        <is>
          <t xml:space="preserve">|
</t>
        </is>
      </c>
      <c r="AW164" t="inlineStr">
        <is>
          <t/>
        </is>
      </c>
      <c r="AX164" s="2" t="inlineStr">
        <is>
          <t>poziv za podnošenje ponuda|
poziv na podnošenje ponuda</t>
        </is>
      </c>
      <c r="AY164" s="2" t="inlineStr">
        <is>
          <t>4|
4</t>
        </is>
      </c>
      <c r="AZ164" s="2" t="inlineStr">
        <is>
          <t xml:space="preserve">preferred|
</t>
        </is>
      </c>
      <c r="BA164" t="inlineStr">
        <is>
          <t/>
        </is>
      </c>
      <c r="BB164" s="2" t="inlineStr">
        <is>
          <t>ajánlati felhívás</t>
        </is>
      </c>
      <c r="BC164" s="2" t="inlineStr">
        <is>
          <t>4</t>
        </is>
      </c>
      <c r="BD164" s="2" t="inlineStr">
        <is>
          <t/>
        </is>
      </c>
      <c r="BE164" t="inlineStr">
        <is>
          <t>Építési beruházásra, árubeszerzésre vagy szolgáltatásra irányuló közbeszerzési szerződések kötését célzó eljárási forma. Az ajánlattevők a nemzeti vagy közösségi intézmények által meghatározott műszaki, pénzügyi stb. ismérvek alapján teszik meg ajánlatukat. Az ajánlattételi felhívás lehet nyílt, amikor bármely érdeklődő pályázó pályázhat, és zártkörű, amikor csak a kiíró által meghatározott ajánlattevők pályázhatnak.</t>
        </is>
      </c>
      <c r="BF164" s="2" t="inlineStr">
        <is>
          <t>gara d'appalto</t>
        </is>
      </c>
      <c r="BG164" s="2" t="inlineStr">
        <is>
          <t>4</t>
        </is>
      </c>
      <c r="BH164" s="2" t="inlineStr">
        <is>
          <t/>
        </is>
      </c>
      <c r="BI164" t="inlineStr">
        <is>
          <t>Concorso indetto fra due o più partecipanti mediante il quale il compimento di un lavoro o la fornitura di un servizio vengono assegnati a chi presenta l'offerta più vantaggiosa.</t>
        </is>
      </c>
      <c r="BJ164" s="2" t="inlineStr">
        <is>
          <t>kvietimas pateikti pasiūlymus|
konkurso paskelbimas</t>
        </is>
      </c>
      <c r="BK164" s="2" t="inlineStr">
        <is>
          <t>3|
3</t>
        </is>
      </c>
      <c r="BL164" s="2" t="inlineStr">
        <is>
          <t xml:space="preserve">|
</t>
        </is>
      </c>
      <c r="BM164" t="inlineStr">
        <is>
          <t>viešųjų pirkimų procedūros ( &lt;a href="/entry/result/766878/all" id="ENTRY_TO_ENTRY_CONVERTER" target="_blank"&gt;IATE:766878&lt;/a&gt; ), kuriai pasibaigus sudaroma viešojo pirkimo sutartis ( &lt;a href="/entry/result/794538/all" id="ENTRY_TO_ENTRY_CONVERTER" target="_blank"&gt;IATE:794538&lt;/a&gt; ) dėl prekių tiekimo ar paslaugų teikimo, darbų vykdymo už atlygį, etapas</t>
        </is>
      </c>
      <c r="BN164" s="2" t="inlineStr">
        <is>
          <t>uzaicinājums iesniegt piedāvājumus</t>
        </is>
      </c>
      <c r="BO164" s="2" t="inlineStr">
        <is>
          <t>3</t>
        </is>
      </c>
      <c r="BP164" s="2" t="inlineStr">
        <is>
          <t/>
        </is>
      </c>
      <c r="BQ164" t="inlineStr">
        <is>
          <t/>
        </is>
      </c>
      <c r="BR164" s="2" t="inlineStr">
        <is>
          <t>sejħa għall-offerti</t>
        </is>
      </c>
      <c r="BS164" s="2" t="inlineStr">
        <is>
          <t>3</t>
        </is>
      </c>
      <c r="BT164" s="2" t="inlineStr">
        <is>
          <t/>
        </is>
      </c>
      <c r="BU164" t="inlineStr">
        <is>
          <t>kompetizzjoni għall-għoti ta’ kuntratt pubbliku magħmula wara avviż formali jew avviż tal-UE</t>
        </is>
      </c>
      <c r="BV164" s="2" t="inlineStr">
        <is>
          <t>aanbesteding</t>
        </is>
      </c>
      <c r="BW164" s="2" t="inlineStr">
        <is>
          <t>3</t>
        </is>
      </c>
      <c r="BX164" s="2" t="inlineStr">
        <is>
          <t/>
        </is>
      </c>
      <c r="BY164" t="inlineStr">
        <is>
          <t>"procedure waarbij een opdrachtgever bekend maakt dat hij een opdracht wil laten uitvoeren en bedrijven vraagt om door middel van een offerte op die opdracht in te schrijven. In die offertes staat onder andere welke prijs het bedrijf voor de uitvoering van de opdracht vraagt. Op een bepaalde datum wordt de inschrijving gesloten en selecteert de opdrachtgever het bedrijf dat de opdracht krijgt, meestal de laagste inschrijver. Het verlenen van de opdracht aan een van de inschrijvers wordt gunning genoemd."</t>
        </is>
      </c>
      <c r="BZ164" s="2" t="inlineStr">
        <is>
          <t>zaproszenie do składania ofert</t>
        </is>
      </c>
      <c r="CA164" s="2" t="inlineStr">
        <is>
          <t>3</t>
        </is>
      </c>
      <c r="CB164" s="2" t="inlineStr">
        <is>
          <t/>
        </is>
      </c>
      <c r="CC164" t="inlineStr">
        <is>
          <t>przesłanie przez zamawiającego zaproszenia do wykonawców w ramach postępowania o udzielenie zamówienia [ &lt;a href="/entry/result/766878/all" id="ENTRY_TO_ENTRY_CONVERTER" target="_blank"&gt;IATE:766878&lt;/a&gt; ]; zaproszenie następuje m.in. w przypadku procedur ograniczonych [ &lt;a href="/entry/result/852563/all" id="ENTRY_TO_ENTRY_CONVERTER" target="_blank"&gt;IATE:852563&lt;/a&gt; ], procedur negocjacyjnych [ &lt;a href="/entry/result/780354/all" id="ENTRY_TO_ENTRY_CONVERTER" target="_blank"&gt;IATE:780354&lt;/a&gt; ] i dialogu konkurencyjnego [ &lt;a href="/entry/result/927801/all" id="ENTRY_TO_ENTRY_CONVERTER" target="_blank"&gt;IATE:927801&lt;/a&gt; ]</t>
        </is>
      </c>
      <c r="CD164" s="2" t="inlineStr">
        <is>
          <t>concurso</t>
        </is>
      </c>
      <c r="CE164" s="2" t="inlineStr">
        <is>
          <t>3</t>
        </is>
      </c>
      <c r="CF164" s="2" t="inlineStr">
        <is>
          <t/>
        </is>
      </c>
      <c r="CG164" t="inlineStr">
        <is>
          <t>Procedimento baseado em critérios objectivos e previamente definidos destinado à recolha de propostas de potenciais fornecedores de bens ou serviços com vista à realização de um contrato público. Um concurso pode ser 
&lt;i&gt;aberto&lt;/i&gt; a todos os potenciais candidatos ou 
&lt;i&gt;limitado&lt;/i&gt; unicamente aos candidatos que satisfaçam determinados critérios.</t>
        </is>
      </c>
      <c r="CH164" s="2" t="inlineStr">
        <is>
          <t>licitație|
procedură de ofertare|
invitație de participare la procedura de ofertare</t>
        </is>
      </c>
      <c r="CI164" s="2" t="inlineStr">
        <is>
          <t>3|
3|
3</t>
        </is>
      </c>
      <c r="CJ164" s="2" t="inlineStr">
        <is>
          <t xml:space="preserve">|
|
</t>
        </is>
      </c>
      <c r="CK164" t="inlineStr">
        <is>
          <t/>
        </is>
      </c>
      <c r="CL164" s="2" t="inlineStr">
        <is>
          <t>výzva na predloženie ponuky|
výzva na predkladanie ponúk</t>
        </is>
      </c>
      <c r="CM164" s="2" t="inlineStr">
        <is>
          <t>3|
3</t>
        </is>
      </c>
      <c r="CN164" s="2" t="inlineStr">
        <is>
          <t xml:space="preserve">|
</t>
        </is>
      </c>
      <c r="CO164" t="inlineStr">
        <is>
          <t>výzva, ktorej zverejnením sa iniciuje druh postupu verejného obstarávania, ktorý sa používa na získanie ponúk od spoločností zúčastňujúcich sa súťaže na uskutočnenie stavebných prác, dodanie tovaru alebo poskytnutie služby</t>
        </is>
      </c>
      <c r="CP164" s="2" t="inlineStr">
        <is>
          <t>povabilo k oddaji ponudb|
razpis za zbiranje ponudb</t>
        </is>
      </c>
      <c r="CQ164" s="2" t="inlineStr">
        <is>
          <t>3|
3</t>
        </is>
      </c>
      <c r="CR164" s="2" t="inlineStr">
        <is>
          <t xml:space="preserve">|
</t>
        </is>
      </c>
      <c r="CS164" t="inlineStr">
        <is>
          <t/>
        </is>
      </c>
      <c r="CT164" s="2" t="inlineStr">
        <is>
          <t>inbjudan att lämna anbud|
anbudsinbjudan</t>
        </is>
      </c>
      <c r="CU164" s="2" t="inlineStr">
        <is>
          <t>3|
3</t>
        </is>
      </c>
      <c r="CV164" s="2" t="inlineStr">
        <is>
          <t xml:space="preserve">|
</t>
        </is>
      </c>
      <c r="CW164" t="inlineStr">
        <is>
          <t/>
        </is>
      </c>
    </row>
    <row r="165">
      <c r="A165" s="1" t="str">
        <f>HYPERLINK("https://iate.europa.eu/entry/result/895204/all", "895204")</f>
        <v>895204</v>
      </c>
      <c r="B165" t="inlineStr">
        <is>
          <t>FINANCE</t>
        </is>
      </c>
      <c r="C165" t="inlineStr">
        <is>
          <t>FINANCE|financial institutions and credit</t>
        </is>
      </c>
      <c r="D165" t="inlineStr">
        <is>
          <t>yes</t>
        </is>
      </c>
      <c r="E165" t="inlineStr">
        <is>
          <t/>
        </is>
      </c>
      <c r="F165" t="inlineStr">
        <is>
          <t/>
        </is>
      </c>
      <c r="G165" t="inlineStr">
        <is>
          <t/>
        </is>
      </c>
      <c r="H165" t="inlineStr">
        <is>
          <t/>
        </is>
      </c>
      <c r="I165" t="inlineStr">
        <is>
          <t/>
        </is>
      </c>
      <c r="J165" t="inlineStr">
        <is>
          <t/>
        </is>
      </c>
      <c r="K165" t="inlineStr">
        <is>
          <t/>
        </is>
      </c>
      <c r="L165" t="inlineStr">
        <is>
          <t/>
        </is>
      </c>
      <c r="M165" t="inlineStr">
        <is>
          <t/>
        </is>
      </c>
      <c r="N165" s="2" t="inlineStr">
        <is>
          <t>Europa-Parlamentets og Rådets direktiv om endelig afregning i betalingssystemer og værdipapirafviklingssystemer|
finalitydirektivet</t>
        </is>
      </c>
      <c r="O165" s="2" t="inlineStr">
        <is>
          <t>4|
4</t>
        </is>
      </c>
      <c r="P165" s="2" t="inlineStr">
        <is>
          <t xml:space="preserve">|
</t>
        </is>
      </c>
      <c r="Q165" t="inlineStr">
        <is>
          <t/>
        </is>
      </c>
      <c r="R165" s="2" t="inlineStr">
        <is>
          <t>Richtlinie des Europäischen Parlaments und des Rates über die Wirksamkeit von Abrechnungen in Zahlungs- sowie Wertpapierliefer- und -abrechnungssystemen</t>
        </is>
      </c>
      <c r="S165" s="2" t="inlineStr">
        <is>
          <t>3</t>
        </is>
      </c>
      <c r="T165" s="2" t="inlineStr">
        <is>
          <t/>
        </is>
      </c>
      <c r="U165" t="inlineStr">
        <is>
          <t/>
        </is>
      </c>
      <c r="V165" s="2" t="inlineStr">
        <is>
          <t>Οδηγία του Ευρωπαϊκού Κοινοβουλίου και του Συμβουλίου σχετικά με το αμετάκλητο του διακανονισμού στα συστήματα πληρωμών και στα συστήματα διακανονισμού αξιογράφων|
οδηγία σχετικά με το αμετάκλητο του διακανονισμού|
ΟΑΔ</t>
        </is>
      </c>
      <c r="W165" s="2" t="inlineStr">
        <is>
          <t>3|
3|
3</t>
        </is>
      </c>
      <c r="X165" s="2" t="inlineStr">
        <is>
          <t xml:space="preserve">|
|
</t>
        </is>
      </c>
      <c r="Y165" t="inlineStr">
        <is>
          <t/>
        </is>
      </c>
      <c r="Z165" s="2" t="inlineStr">
        <is>
          <t>Directive of the European Parliament and of the Council on settlement finality in payment and securities settlement systems|
Settlement Finality Directive|
SFD</t>
        </is>
      </c>
      <c r="AA165" s="2" t="inlineStr">
        <is>
          <t>3|
3|
3</t>
        </is>
      </c>
      <c r="AB165" s="2" t="inlineStr">
        <is>
          <t xml:space="preserve">|
|
</t>
        </is>
      </c>
      <c r="AC165" t="inlineStr">
        <is>
          <t/>
        </is>
      </c>
      <c r="AD165" s="2" t="inlineStr">
        <is>
          <t>Directiva del Parlamento Europeo y del Consejo sobre la firmeza de la liquidación en los sistemas de pagos y de liquidación de valores|
Directiva sobre la firmeza de la liquidación</t>
        </is>
      </c>
      <c r="AE165" s="2" t="inlineStr">
        <is>
          <t>3|
3</t>
        </is>
      </c>
      <c r="AF165" s="2" t="inlineStr">
        <is>
          <t xml:space="preserve">|
</t>
        </is>
      </c>
      <c r="AG165" t="inlineStr">
        <is>
          <t/>
        </is>
      </c>
      <c r="AH165" s="2" t="inlineStr">
        <is>
          <t>Euroopa Parlamendi ja nõukogu direktiiv arvelduse lõplikkuse kohta makse- ja väärtpaberiarveldussüsteemides|
arvelduse lõplikkuse direktiiv</t>
        </is>
      </c>
      <c r="AI165" s="2" t="inlineStr">
        <is>
          <t>3|
3</t>
        </is>
      </c>
      <c r="AJ165" s="2" t="inlineStr">
        <is>
          <t xml:space="preserve">|
</t>
        </is>
      </c>
      <c r="AK165" t="inlineStr">
        <is>
          <t/>
        </is>
      </c>
      <c r="AL165" s="2" t="inlineStr">
        <is>
          <t>Euroopan parlamentin ja neuvoston direktiivi selvityksen lopullisuudesta maksujärjestelmissä ja arvopaperien selvitysjärjestelmissä|
maksu- ja selvitysjärjestelmiä koskeva direktiivi</t>
        </is>
      </c>
      <c r="AM165" s="2" t="inlineStr">
        <is>
          <t>4|
3</t>
        </is>
      </c>
      <c r="AN165" s="2" t="inlineStr">
        <is>
          <t xml:space="preserve">|
</t>
        </is>
      </c>
      <c r="AO165" t="inlineStr">
        <is>
          <t/>
        </is>
      </c>
      <c r="AP165" s="2" t="inlineStr">
        <is>
          <t>Directive du Parlement européen et du Conseil concernant le caractère définitif du règlement dans les systèmes de paiement et de règlement des opérations sur titres|
DCDR</t>
        </is>
      </c>
      <c r="AQ165" s="2" t="inlineStr">
        <is>
          <t>3|
2</t>
        </is>
      </c>
      <c r="AR165" s="2" t="inlineStr">
        <is>
          <t xml:space="preserve">|
</t>
        </is>
      </c>
      <c r="AS165" t="inlineStr">
        <is>
          <t/>
        </is>
      </c>
      <c r="AT165" s="2" t="inlineStr">
        <is>
          <t>Treoir ó Pharlaimint na hEorpa agus ón gComhairle maidir le críochnaitheacht socraíochta i gcórais íocaíochta agus socraíochta urrús|
Treoir maidir le Críochnaitheacht Socraíochta</t>
        </is>
      </c>
      <c r="AU165" s="2" t="inlineStr">
        <is>
          <t>3|
3</t>
        </is>
      </c>
      <c r="AV165" s="2" t="inlineStr">
        <is>
          <t xml:space="preserve">|
</t>
        </is>
      </c>
      <c r="AW165" t="inlineStr">
        <is>
          <t/>
        </is>
      </c>
      <c r="AX165" t="inlineStr">
        <is>
          <t/>
        </is>
      </c>
      <c r="AY165" t="inlineStr">
        <is>
          <t/>
        </is>
      </c>
      <c r="AZ165" t="inlineStr">
        <is>
          <t/>
        </is>
      </c>
      <c r="BA165" t="inlineStr">
        <is>
          <t/>
        </is>
      </c>
      <c r="BB165" s="2" t="inlineStr">
        <is>
          <t>Az Európai Parlament és a Tanács 1998. május 19-i 98/26/EK irányelve a fizetési és értékpapír-elszámolási rendszerekben az elszámolások véglegességéről|
az elszámolások véglegességéről szóló irányelv</t>
        </is>
      </c>
      <c r="BC165" s="2" t="inlineStr">
        <is>
          <t>4|
4</t>
        </is>
      </c>
      <c r="BD165" s="2" t="inlineStr">
        <is>
          <t xml:space="preserve">|
</t>
        </is>
      </c>
      <c r="BE165" t="inlineStr">
        <is>
          <t/>
        </is>
      </c>
      <c r="BF165" s="2" t="inlineStr">
        <is>
          <t>direttiva del Parlamento europeo e del Consiglio concernente il carattere definitivo del regolamento nei sistemi di pagamento e nei sistemi di regolamento titoli|
direttiva sul carattere definitivo del regolamento</t>
        </is>
      </c>
      <c r="BG165" s="2" t="inlineStr">
        <is>
          <t>2|
3</t>
        </is>
      </c>
      <c r="BH165" s="2" t="inlineStr">
        <is>
          <t xml:space="preserve">|
</t>
        </is>
      </c>
      <c r="BI165" t="inlineStr">
        <is>
          <t/>
        </is>
      </c>
      <c r="BJ165" s="2" t="inlineStr">
        <is>
          <t>Europos Parlamento ir Tarybos direktyva 98/26/EB dėl atsiskaitymų baigtinumo mokėjimų ir vertybinių popierių atsiskaitymų sistemose|
Atsiskaitymų baigtinumo direktyva</t>
        </is>
      </c>
      <c r="BK165" s="2" t="inlineStr">
        <is>
          <t>3|
3</t>
        </is>
      </c>
      <c r="BL165" s="2" t="inlineStr">
        <is>
          <t xml:space="preserve">|
</t>
        </is>
      </c>
      <c r="BM165" t="inlineStr">
        <is>
          <t/>
        </is>
      </c>
      <c r="BN165" t="inlineStr">
        <is>
          <t/>
        </is>
      </c>
      <c r="BO165" t="inlineStr">
        <is>
          <t/>
        </is>
      </c>
      <c r="BP165" t="inlineStr">
        <is>
          <t/>
        </is>
      </c>
      <c r="BQ165" t="inlineStr">
        <is>
          <t/>
        </is>
      </c>
      <c r="BR165" s="2" t="inlineStr">
        <is>
          <t>Direttiva dwar il-Finalità tas-Saldu|
DFS</t>
        </is>
      </c>
      <c r="BS165" s="2" t="inlineStr">
        <is>
          <t>3|
3</t>
        </is>
      </c>
      <c r="BT165" s="2" t="inlineStr">
        <is>
          <t xml:space="preserve">|
</t>
        </is>
      </c>
      <c r="BU165" t="inlineStr">
        <is>
          <t/>
        </is>
      </c>
      <c r="BV165" s="2" t="inlineStr">
        <is>
          <t>Richtlijn van het Europees Parlement en de Raad betreffende het definitieve karakter van de afwikkeling van betalingen en effectentransacties in betalings- en afwikkelingssystemen|
finaliteitsrichtlijn</t>
        </is>
      </c>
      <c r="BW165" s="2" t="inlineStr">
        <is>
          <t>3|
3</t>
        </is>
      </c>
      <c r="BX165" s="2" t="inlineStr">
        <is>
          <t xml:space="preserve">|
</t>
        </is>
      </c>
      <c r="BY165" t="inlineStr">
        <is>
          <t/>
        </is>
      </c>
      <c r="BZ165" s="2" t="inlineStr">
        <is>
          <t>dyrektywa o ostateczności rozrachunku|
dyrektywa Parlamentu Europejskiego i Rady w sprawie zamknięcia rozliczeń w systemach płatności i rozrachunku papierów wartościowych</t>
        </is>
      </c>
      <c r="CA165" s="2" t="inlineStr">
        <is>
          <t>3|
3</t>
        </is>
      </c>
      <c r="CB165" s="2" t="inlineStr">
        <is>
          <t xml:space="preserve">|
</t>
        </is>
      </c>
      <c r="CC165" t="inlineStr">
        <is>
          <t/>
        </is>
      </c>
      <c r="CD165" s="2" t="inlineStr">
        <is>
          <t>Diretiva do Parlamento Europeu e do Conselho relativa ao caráter definitivo da liquidação nos sistemas de pagamentos e de liquidação de valores mobiliários|
Diretiva Caráter Definitivo da Liquidação</t>
        </is>
      </c>
      <c r="CE165" s="2" t="inlineStr">
        <is>
          <t>3|
3</t>
        </is>
      </c>
      <c r="CF165" s="2" t="inlineStr">
        <is>
          <t xml:space="preserve">|
</t>
        </is>
      </c>
      <c r="CG165" t="inlineStr">
        <is>
          <t/>
        </is>
      </c>
      <c r="CH165" s="2" t="inlineStr">
        <is>
          <t>Directiva Parlamentului European și a Consiliului din privind caracterul definitiv al decontării în sistemele de plăți și de decontare a titlurilor de valoare|
Directiva privind caracterul definitiv al decontării</t>
        </is>
      </c>
      <c r="CI165" s="2" t="inlineStr">
        <is>
          <t>3|
3</t>
        </is>
      </c>
      <c r="CJ165" s="2" t="inlineStr">
        <is>
          <t xml:space="preserve">|
</t>
        </is>
      </c>
      <c r="CK165" t="inlineStr">
        <is>
          <t/>
        </is>
      </c>
      <c r="CL165" t="inlineStr">
        <is>
          <t/>
        </is>
      </c>
      <c r="CM165" t="inlineStr">
        <is>
          <t/>
        </is>
      </c>
      <c r="CN165" t="inlineStr">
        <is>
          <t/>
        </is>
      </c>
      <c r="CO165" t="inlineStr">
        <is>
          <t/>
        </is>
      </c>
      <c r="CP165" s="2" t="inlineStr">
        <is>
          <t>Direktiva Evropskega parlamenta in Sveta o dokončnosti poravnave pri plačilih in sistemih poravnave vrednostnih papirjev|
direktiva o dokončnosti poravnave</t>
        </is>
      </c>
      <c r="CQ165" s="2" t="inlineStr">
        <is>
          <t>3|
3</t>
        </is>
      </c>
      <c r="CR165" s="2" t="inlineStr">
        <is>
          <t xml:space="preserve">|
</t>
        </is>
      </c>
      <c r="CS165" t="inlineStr">
        <is>
          <t/>
        </is>
      </c>
      <c r="CT165" s="2" t="inlineStr">
        <is>
          <t>Europaparlamentets och rådets direktiv om slutgiltig avveckling i system för överföring av betalningar och värdepapper|
direktivet om slutgiltig avveckling|
finalitydirektivet</t>
        </is>
      </c>
      <c r="CU165" s="2" t="inlineStr">
        <is>
          <t>2|
3|
2</t>
        </is>
      </c>
      <c r="CV165" s="2" t="inlineStr">
        <is>
          <t xml:space="preserve">|
|
</t>
        </is>
      </c>
      <c r="CW165" t="inlineStr">
        <is>
          <t/>
        </is>
      </c>
    </row>
    <row r="166">
      <c r="A166" s="1" t="str">
        <f>HYPERLINK("https://iate.europa.eu/entry/result/3581788/all", "3581788")</f>
        <v>3581788</v>
      </c>
      <c r="B166" t="inlineStr">
        <is>
          <t>FINANCE;BUSINESS AND COMPETITION</t>
        </is>
      </c>
      <c r="C166" t="inlineStr">
        <is>
          <t>FINANCE;BUSINESS AND COMPETITION|business organisation</t>
        </is>
      </c>
      <c r="D166" t="inlineStr">
        <is>
          <t>yes</t>
        </is>
      </c>
      <c r="E166" t="inlineStr">
        <is>
          <t/>
        </is>
      </c>
      <c r="F166" s="2" t="inlineStr">
        <is>
          <t>жизнеспособно предприятие</t>
        </is>
      </c>
      <c r="G166" s="2" t="inlineStr">
        <is>
          <t>3</t>
        </is>
      </c>
      <c r="H166" s="2" t="inlineStr">
        <is>
          <t/>
        </is>
      </c>
      <c r="I166" t="inlineStr">
        <is>
          <t/>
        </is>
      </c>
      <c r="J166" s="2" t="inlineStr">
        <is>
          <t>životaschopný podnik</t>
        </is>
      </c>
      <c r="K166" s="2" t="inlineStr">
        <is>
          <t>3</t>
        </is>
      </c>
      <c r="L166" s="2" t="inlineStr">
        <is>
          <t/>
        </is>
      </c>
      <c r="M166" t="inlineStr">
        <is>
          <t>podnik, který buď dosahuje zisku v míře dostatečné pro zajištění návratnosti pro jeho majitele a současně plní své závazky vůči věřitelům, nebo má dostatečné zdroje peněz k udržení svého chodu i během období, kdy zisku nedosahuje</t>
        </is>
      </c>
      <c r="N166" s="2" t="inlineStr">
        <is>
          <t>levedygtig virksomhed</t>
        </is>
      </c>
      <c r="O166" s="2" t="inlineStr">
        <is>
          <t>3</t>
        </is>
      </c>
      <c r="P166" s="2" t="inlineStr">
        <is>
          <t/>
        </is>
      </c>
      <c r="Q166" t="inlineStr">
        <is>
          <t>virksomhed, som enten giver tilstrækkeligt overskud til at sikre sin ejer et afkast og samtidig leve op til sine forpligtelser over for kreditorer eller har tilstrækkelige kontantbeholdninger til at klare sig igennem en periode, hvor den ikke har overskud</t>
        </is>
      </c>
      <c r="R166" s="2" t="inlineStr">
        <is>
          <t>rentables Unternehmen|
bestandsfähiges Unternehmen</t>
        </is>
      </c>
      <c r="S166" s="2" t="inlineStr">
        <is>
          <t>3|
3</t>
        </is>
      </c>
      <c r="T166" s="2" t="inlineStr">
        <is>
          <t xml:space="preserve">|
</t>
        </is>
      </c>
      <c r="U166" t="inlineStr">
        <is>
          <t/>
        </is>
      </c>
      <c r="V166" s="2" t="inlineStr">
        <is>
          <t>βιώσιμη επιχείρηση</t>
        </is>
      </c>
      <c r="W166" s="2" t="inlineStr">
        <is>
          <t>3</t>
        </is>
      </c>
      <c r="X166" s="2" t="inlineStr">
        <is>
          <t/>
        </is>
      </c>
      <c r="Y166" t="inlineStr">
        <is>
          <t/>
        </is>
      </c>
      <c r="Z166" s="2" t="inlineStr">
        <is>
          <t>viable enterprise|
viable business|
viable company|
viable undertaking</t>
        </is>
      </c>
      <c r="AA166" s="2" t="inlineStr">
        <is>
          <t>3|
3|
1|
1</t>
        </is>
      </c>
      <c r="AB166" s="2" t="inlineStr">
        <is>
          <t xml:space="preserve">|
|
|
</t>
        </is>
      </c>
      <c r="AC166" t="inlineStr">
        <is>
          <t>enterprise that either is returning a profit that is sufficient to provide a return to its owner while also meeting its commitments to creditors or has sufficient cash resources to sustain itself through a period when it is not returning a profit</t>
        </is>
      </c>
      <c r="AD166" s="2" t="inlineStr">
        <is>
          <t>empresa viable</t>
        </is>
      </c>
      <c r="AE166" s="2" t="inlineStr">
        <is>
          <t>3</t>
        </is>
      </c>
      <c r="AF166" s="2" t="inlineStr">
        <is>
          <t/>
        </is>
      </c>
      <c r="AG166" t="inlineStr">
        <is>
          <t>Empresa que genera beneficios o que, al menos, consigue ingresos suficientes para sufragar los costes de su actividad empresarial.</t>
        </is>
      </c>
      <c r="AH166" s="2" t="inlineStr">
        <is>
          <t>elujõuline ettevõte|
elujõuline ettevõtja</t>
        </is>
      </c>
      <c r="AI166" s="2" t="inlineStr">
        <is>
          <t>3|
3</t>
        </is>
      </c>
      <c r="AJ166" s="2" t="inlineStr">
        <is>
          <t xml:space="preserve">|
</t>
        </is>
      </c>
      <c r="AK166" t="inlineStr">
        <is>
          <t/>
        </is>
      </c>
      <c r="AL166" s="2" t="inlineStr">
        <is>
          <t>elinkelpoinen yritys</t>
        </is>
      </c>
      <c r="AM166" s="2" t="inlineStr">
        <is>
          <t>3</t>
        </is>
      </c>
      <c r="AN166" s="2" t="inlineStr">
        <is>
          <t/>
        </is>
      </c>
      <c r="AO166" t="inlineStr">
        <is>
          <t/>
        </is>
      </c>
      <c r="AP166" s="2" t="inlineStr">
        <is>
          <t>entreprise viable</t>
        </is>
      </c>
      <c r="AQ166" s="2" t="inlineStr">
        <is>
          <t>3</t>
        </is>
      </c>
      <c r="AR166" s="2" t="inlineStr">
        <is>
          <t/>
        </is>
      </c>
      <c r="AS166" t="inlineStr">
        <is>
          <t>entreprise censée générer suffisamment
de revenus et gérer ses ressources de manière à
poursuivre ses activités pendant une période de temps
indéfinie</t>
        </is>
      </c>
      <c r="AT166" s="2" t="inlineStr">
        <is>
          <t>fiontar inmharthana|
gnólacht inmharthana</t>
        </is>
      </c>
      <c r="AU166" s="2" t="inlineStr">
        <is>
          <t>3|
3</t>
        </is>
      </c>
      <c r="AV166" s="2" t="inlineStr">
        <is>
          <t xml:space="preserve">|
</t>
        </is>
      </c>
      <c r="AW166" t="inlineStr">
        <is>
          <t/>
        </is>
      </c>
      <c r="AX166" s="2" t="inlineStr">
        <is>
          <t>održivo poduzeće</t>
        </is>
      </c>
      <c r="AY166" s="2" t="inlineStr">
        <is>
          <t>3</t>
        </is>
      </c>
      <c r="AZ166" s="2" t="inlineStr">
        <is>
          <t/>
        </is>
      </c>
      <c r="BA166" t="inlineStr">
        <is>
          <t/>
        </is>
      </c>
      <c r="BB166" s="2" t="inlineStr">
        <is>
          <t>életképes vállalkozás</t>
        </is>
      </c>
      <c r="BC166" s="2" t="inlineStr">
        <is>
          <t>3</t>
        </is>
      </c>
      <c r="BD166" s="2" t="inlineStr">
        <is>
          <t/>
        </is>
      </c>
      <c r="BE166" t="inlineStr">
        <is>
          <t>olyan vállalkozás, amely elég nyereséget termel ahhoz, hogy hozamot biztosítson tulajdonosának, miközben teljesíti a hitelezők felé vállalt kötelezettségeit, vagy amely elegendő készpénzforrással rendelkezik saját fenntartásához egy olyan időszakban, amikor nem ér el nyereséget</t>
        </is>
      </c>
      <c r="BF166" s="2" t="inlineStr">
        <is>
          <t>impresa sana|
impresa economicamente sostenibile</t>
        </is>
      </c>
      <c r="BG166" s="2" t="inlineStr">
        <is>
          <t>3|
3</t>
        </is>
      </c>
      <c r="BH166" s="2" t="inlineStr">
        <is>
          <t xml:space="preserve">|
</t>
        </is>
      </c>
      <c r="BI166" t="inlineStr">
        <is>
          <t>impresa che dispone della liquidità necessaria per proseguire l'attività e onorare i suoi debiti e che è capace di svolgere in modo redditizio la propria attività, idealmente disponendo di mezzi propri per perseguire gli obiettivi aziendali</t>
        </is>
      </c>
      <c r="BJ166" s="2" t="inlineStr">
        <is>
          <t>gyvybinga įmonė</t>
        </is>
      </c>
      <c r="BK166" s="2" t="inlineStr">
        <is>
          <t>3</t>
        </is>
      </c>
      <c r="BL166" s="2" t="inlineStr">
        <is>
          <t/>
        </is>
      </c>
      <c r="BM166" t="inlineStr">
        <is>
          <t>&lt;div&gt;įmonė, duodanti pakankamai pelno, kad jos savininkas gautų finansinę grąžą ir būtų vykdomi įmonės įsipareigojimai kreditoriams, arba turinti pakankamai lėšų išteklių, kad išsilaikytų tuo laikotarpiu, kai ji pelno neduoda&lt;/div&gt;</t>
        </is>
      </c>
      <c r="BN166" s="2" t="inlineStr">
        <is>
          <t>pastāvētspējīgs uzņēmums</t>
        </is>
      </c>
      <c r="BO166" s="2" t="inlineStr">
        <is>
          <t>3</t>
        </is>
      </c>
      <c r="BP166" s="2" t="inlineStr">
        <is>
          <t/>
        </is>
      </c>
      <c r="BQ166" t="inlineStr">
        <is>
          <t>uzņēmums, kas ar gūto peļņu var izpildīt saistības pret tā īpašniekiem un kreditoriem un kam ir pietiekami daudz līdzekļu, lai tas varētu pastāvēt laikā, kad tas negūst peļņu</t>
        </is>
      </c>
      <c r="BR166" s="2" t="inlineStr">
        <is>
          <t>intrapriża vijabbli|
negozju vijabbli</t>
        </is>
      </c>
      <c r="BS166" s="2" t="inlineStr">
        <is>
          <t>3|
3</t>
        </is>
      </c>
      <c r="BT166" s="2" t="inlineStr">
        <is>
          <t xml:space="preserve">|
</t>
        </is>
      </c>
      <c r="BU166" t="inlineStr">
        <is>
          <t>intrapriża jew negozju
li qed jagħmel biżżejjed profitt biex jipprovdi redditu lil sidu filwaqt li
jlaħħaq ukoll mal-impenji finanzjarji li għandu mal-kredituri tiegħu, jew li
għandu biżżejjed riżorsi finanzjarji biex imantni lilu nnifsu matul perijodi
meta ma jkunx qed jagħmel profitt</t>
        </is>
      </c>
      <c r="BV166" s="2" t="inlineStr">
        <is>
          <t>levensvatbare onderneming</t>
        </is>
      </c>
      <c r="BW166" s="2" t="inlineStr">
        <is>
          <t>2</t>
        </is>
      </c>
      <c r="BX166" s="2" t="inlineStr">
        <is>
          <t/>
        </is>
      </c>
      <c r="BY166" t="inlineStr">
        <is>
          <t>onderneming die in normale omstangheden kan voldoen aan haar verplichtingen ten aanzien van schuldeisers en eigenaars, en die over voldoende weerbaarheid beschikt om moeilijke periodes door te komen</t>
        </is>
      </c>
      <c r="BZ166" s="2" t="inlineStr">
        <is>
          <t>rentowne przedsiębiorstwo</t>
        </is>
      </c>
      <c r="CA166" s="2" t="inlineStr">
        <is>
          <t>3</t>
        </is>
      </c>
      <c r="CB166" s="2" t="inlineStr">
        <is>
          <t/>
        </is>
      </c>
      <c r="CC166" t="inlineStr">
        <is>
          <t>przedsiębiorstwo działające skutecznie, tj. osiągające konkretny rezultat w stosunku do nakładów, co wyraża się we wskaźnikach rentowności</t>
        </is>
      </c>
      <c r="CD166" s="2" t="inlineStr">
        <is>
          <t>empresa viável</t>
        </is>
      </c>
      <c r="CE166" s="2" t="inlineStr">
        <is>
          <t>3</t>
        </is>
      </c>
      <c r="CF166" s="2" t="inlineStr">
        <is>
          <t/>
        </is>
      </c>
      <c r="CG166" t="inlineStr">
        <is>
          <t>Empresa considerada capaz de gerar um rendimento suficiente e de gerir os seus recursos de forma a prosseguir as suas atividades por um período de tempo indeterminado.</t>
        </is>
      </c>
      <c r="CH166" s="2" t="inlineStr">
        <is>
          <t>întreprindere viabilă</t>
        </is>
      </c>
      <c r="CI166" s="2" t="inlineStr">
        <is>
          <t>3</t>
        </is>
      </c>
      <c r="CJ166" s="2" t="inlineStr">
        <is>
          <t/>
        </is>
      </c>
      <c r="CK166" t="inlineStr">
        <is>
          <t>întreprindere care înregistrează ritmuri înalte
ale creșterii sale economice pe baza acumulărilor continue de capital tehnic și uman, având capacitatea de a rezista o perioadă
mare de timp într-un peisaj economic, fie el și concurențial</t>
        </is>
      </c>
      <c r="CL166" s="2" t="inlineStr">
        <is>
          <t>životaschopný podnik</t>
        </is>
      </c>
      <c r="CM166" s="2" t="inlineStr">
        <is>
          <t>3</t>
        </is>
      </c>
      <c r="CN166" s="2" t="inlineStr">
        <is>
          <t/>
        </is>
      </c>
      <c r="CO166" t="inlineStr">
        <is>
          <t>podnik, ktorého zisk je dostatočný na pokrytie nákladov majiteľa a zároveň splatenie záväzkov voči veriteľom, resp. ktorý má dostatočné finančné zdroje na prežitie v období, keď nedosahuje zisk</t>
        </is>
      </c>
      <c r="CP166" s="2" t="inlineStr">
        <is>
          <t>podjetje, ki je sposobno preživeti|
podjetje, sposobno preživetja</t>
        </is>
      </c>
      <c r="CQ166" s="2" t="inlineStr">
        <is>
          <t>3|
3</t>
        </is>
      </c>
      <c r="CR166" s="2" t="inlineStr">
        <is>
          <t xml:space="preserve">|
</t>
        </is>
      </c>
      <c r="CS166" t="inlineStr">
        <is>
          <t/>
        </is>
      </c>
      <c r="CT166" s="2" t="inlineStr">
        <is>
          <t>livskraftigt företag|
livskraftig verksamhet</t>
        </is>
      </c>
      <c r="CU166" s="2" t="inlineStr">
        <is>
          <t>3|
3</t>
        </is>
      </c>
      <c r="CV166" s="2" t="inlineStr">
        <is>
          <t xml:space="preserve">|
</t>
        </is>
      </c>
      <c r="CW166" t="inlineStr">
        <is>
          <t/>
        </is>
      </c>
    </row>
    <row r="167">
      <c r="A167" s="1" t="str">
        <f>HYPERLINK("https://iate.europa.eu/entry/result/3576054/all", "3576054")</f>
        <v>3576054</v>
      </c>
      <c r="B167" t="inlineStr">
        <is>
          <t>FINANCE;TRADE;EDUCATION AND COMMUNICATIONS</t>
        </is>
      </c>
      <c r="C167" t="inlineStr">
        <is>
          <t>FINANCE|taxation;TRADE|consumption|goods and services;EDUCATION AND COMMUNICATIONS|information technology and data processing</t>
        </is>
      </c>
      <c r="D167" t="inlineStr">
        <is>
          <t>yes</t>
        </is>
      </c>
      <c r="E167" t="inlineStr">
        <is>
          <t>proposed</t>
        </is>
      </c>
      <c r="F167" s="2" t="inlineStr">
        <is>
          <t>данък върху цифровите услуги|
ДЦУ</t>
        </is>
      </c>
      <c r="G167" s="2" t="inlineStr">
        <is>
          <t>3|
3</t>
        </is>
      </c>
      <c r="H167" s="2" t="inlineStr">
        <is>
          <t xml:space="preserve">|
</t>
        </is>
      </c>
      <c r="I167" t="inlineStr">
        <is>
          <t>данък върху приходите, произтичащи от предоставянето на някои цифрови услуги от данъчно задължени лица</t>
        </is>
      </c>
      <c r="J167" s="2" t="inlineStr">
        <is>
          <t>daň z digitálních služeb</t>
        </is>
      </c>
      <c r="K167" s="2" t="inlineStr">
        <is>
          <t>3</t>
        </is>
      </c>
      <c r="L167" s="2" t="inlineStr">
        <is>
          <t/>
        </is>
      </c>
      <c r="M167" t="inlineStr">
        <is>
          <t>navrhovaná daň z příjmů plynoucích z poskytování určitých digitálních služeb [ &lt;a href="/entry/result/3574174/all" id="ENTRY_TO_ENTRY_CONVERTER" target="_blank"&gt;IATE:3574174&lt;/a&gt; ] osobami povinnými k dani</t>
        </is>
      </c>
      <c r="N167" s="2" t="inlineStr">
        <is>
          <t>skat på digitale tjenester</t>
        </is>
      </c>
      <c r="O167" s="2" t="inlineStr">
        <is>
          <t>3</t>
        </is>
      </c>
      <c r="P167" s="2" t="inlineStr">
        <is>
          <t/>
        </is>
      </c>
      <c r="Q167" t="inlineStr">
        <is>
          <t>foreslået skat på indtægterne fra leveringen af visse digitale tjenester &lt;a href="/entry/result/3574174/all" target="_blank"&gt;( 3574174&lt;/a&gt; ) af afgiftspligtige personer</t>
        </is>
      </c>
      <c r="R167" s="2" t="inlineStr">
        <is>
          <t>Digitalsteuer</t>
        </is>
      </c>
      <c r="S167" s="2" t="inlineStr">
        <is>
          <t>3</t>
        </is>
      </c>
      <c r="T167" s="2" t="inlineStr">
        <is>
          <t/>
        </is>
      </c>
      <c r="U167" t="inlineStr">
        <is>
          <t>vorgeschlagene Steuer auf Erträge aus der Erbringung bestimmter digitaler Dienstleistungen &lt;a href="/entry/result/3574174/all" id="ENTRY_TO_ENTRY_CONVERTER" target="_blank"&gt;IATE:3574174&lt;/a&gt; durch Steuerpflichtige</t>
        </is>
      </c>
      <c r="V167" s="2" t="inlineStr">
        <is>
          <t>φόρος ψηφιακών υπηρεσιών|
ΦΨΥ</t>
        </is>
      </c>
      <c r="W167" s="2" t="inlineStr">
        <is>
          <t>2|
2</t>
        </is>
      </c>
      <c r="X167" s="2" t="inlineStr">
        <is>
          <t xml:space="preserve">|
</t>
        </is>
      </c>
      <c r="Y167" t="inlineStr">
        <is>
          <t/>
        </is>
      </c>
      <c r="Z167" s="2" t="inlineStr">
        <is>
          <t>digital services tax|
DST|
GAFA tax</t>
        </is>
      </c>
      <c r="AA167" s="2" t="inlineStr">
        <is>
          <t>3|
3|
1</t>
        </is>
      </c>
      <c r="AB167" s="2" t="inlineStr">
        <is>
          <t xml:space="preserve">|
|
</t>
        </is>
      </c>
      <c r="AC167" t="inlineStr">
        <is>
          <t>proposed tax on the revenues derived from the supply of certain digital services [ &lt;a href="https://iate.europa.eu/entry/result/3574174/all" target="_blank"&gt;3574174&lt;/a&gt; ] by taxable persons</t>
        </is>
      </c>
      <c r="AD167" s="2" t="inlineStr">
        <is>
          <t>impuesto sobre los servicios digitales|
ISD</t>
        </is>
      </c>
      <c r="AE167" s="2" t="inlineStr">
        <is>
          <t>3|
3</t>
        </is>
      </c>
      <c r="AF167" s="2" t="inlineStr">
        <is>
          <t xml:space="preserve">|
</t>
        </is>
      </c>
      <c r="AG167" t="inlineStr">
        <is>
          <t>Impuesto propuesto sobre los ingresos procedentes de la prestación de determinados servicios digitales [ &lt;a href="/entry/result/3574174/all" id="ENTRY_TO_ENTRY_CONVERTER" target="_blank"&gt;IATE:3574174&lt;/a&gt; ] por parte de los sujetos pasivos.</t>
        </is>
      </c>
      <c r="AH167" s="2" t="inlineStr">
        <is>
          <t>digiteenuste maks</t>
        </is>
      </c>
      <c r="AI167" s="2" t="inlineStr">
        <is>
          <t>2</t>
        </is>
      </c>
      <c r="AJ167" s="2" t="inlineStr">
        <is>
          <t/>
        </is>
      </c>
      <c r="AK167" t="inlineStr">
        <is>
          <t>kavandatav maks, millega maksustatakse tulu, mida maksukohustuslased on saanud teatavate 
&lt;i&gt;digiteenuste &lt;/i&gt;&lt;a href="/entry/result/3574174/all" id="ENTRY_TO_ENTRY_CONVERTER" target="_blank"&gt;IATE:3574174&lt;/a&gt; osutamisest</t>
        </is>
      </c>
      <c r="AL167" s="2" t="inlineStr">
        <is>
          <t>digitaalisten palvelujen vero</t>
        </is>
      </c>
      <c r="AM167" s="2" t="inlineStr">
        <is>
          <t>3</t>
        </is>
      </c>
      <c r="AN167" s="2" t="inlineStr">
        <is>
          <t/>
        </is>
      </c>
      <c r="AO167" t="inlineStr">
        <is>
          <t/>
        </is>
      </c>
      <c r="AP167" s="2" t="inlineStr">
        <is>
          <t>taxe sur les services numériques|
TSN</t>
        </is>
      </c>
      <c r="AQ167" s="2" t="inlineStr">
        <is>
          <t>3|
3</t>
        </is>
      </c>
      <c r="AR167" s="2" t="inlineStr">
        <is>
          <t xml:space="preserve">|
</t>
        </is>
      </c>
      <c r="AS167" t="inlineStr">
        <is>
          <t>taxe sur les produits tirés de la fourniture de certains services numériques</t>
        </is>
      </c>
      <c r="AT167" s="2" t="inlineStr">
        <is>
          <t>cáin ar sheirbhísí digiteacha|
CSD</t>
        </is>
      </c>
      <c r="AU167" s="2" t="inlineStr">
        <is>
          <t>3|
3</t>
        </is>
      </c>
      <c r="AV167" s="2" t="inlineStr">
        <is>
          <t xml:space="preserve">|
</t>
        </is>
      </c>
      <c r="AW167" t="inlineStr">
        <is>
          <t/>
        </is>
      </c>
      <c r="AX167" s="2" t="inlineStr">
        <is>
          <t>porez na digitalne usluge|
PDU</t>
        </is>
      </c>
      <c r="AY167" s="2" t="inlineStr">
        <is>
          <t>3|
3</t>
        </is>
      </c>
      <c r="AZ167" s="2" t="inlineStr">
        <is>
          <t xml:space="preserve">|
</t>
        </is>
      </c>
      <c r="BA167" t="inlineStr">
        <is>
          <t/>
        </is>
      </c>
      <c r="BB167" s="2" t="inlineStr">
        <is>
          <t>digitális szolgáltatási adó|
dsza</t>
        </is>
      </c>
      <c r="BC167" s="2" t="inlineStr">
        <is>
          <t>3|
3</t>
        </is>
      </c>
      <c r="BD167" s="2" t="inlineStr">
        <is>
          <t xml:space="preserve">|
</t>
        </is>
      </c>
      <c r="BE167" t="inlineStr">
        <is>
          <t>célzott hatályú, a felhasználó általi értékteremtés által jellemzett bizonyos digitális szolgáltatások [ &lt;a href="https://iate.europa.eu/entry/result/3574174/all" target="_blank"&gt;3574174&lt;/a&gt; ] nyújtásából származó bevételekre kivetett adó</t>
        </is>
      </c>
      <c r="BF167" s="2" t="inlineStr">
        <is>
          <t>imposta sui servizi digitali|
ISD</t>
        </is>
      </c>
      <c r="BG167" s="2" t="inlineStr">
        <is>
          <t>3|
3</t>
        </is>
      </c>
      <c r="BH167" s="2" t="inlineStr">
        <is>
          <t xml:space="preserve">|
</t>
        </is>
      </c>
      <c r="BI167" t="inlineStr">
        <is>
          <t>proposta di sistema comune d’imposta sui ricavi derivanti dalla fornitura di taluni servizi digitali [ &lt;a href="/entry/result/3574174/all" id="ENTRY_TO_ENTRY_CONVERTER" target="_blank"&gt;IATE:3574174&lt;/a&gt; ] da parte di soggetti passivi</t>
        </is>
      </c>
      <c r="BJ167" s="2" t="inlineStr">
        <is>
          <t>skaitmeninių paslaugų mokestis|
SPM</t>
        </is>
      </c>
      <c r="BK167" s="2" t="inlineStr">
        <is>
          <t>3|
3</t>
        </is>
      </c>
      <c r="BL167" s="2" t="inlineStr">
        <is>
          <t xml:space="preserve">|
</t>
        </is>
      </c>
      <c r="BM167" t="inlineStr">
        <is>
          <t>siūlomas pajamų, gautų apmokestinamiesiems asmenims teikiant tam tikras skaitmenines paslaugas, mokestis</t>
        </is>
      </c>
      <c r="BN167" s="2" t="inlineStr">
        <is>
          <t>digitālo pakalpojumu nodoklis|
DPN</t>
        </is>
      </c>
      <c r="BO167" s="2" t="inlineStr">
        <is>
          <t>2|
2</t>
        </is>
      </c>
      <c r="BP167" s="2" t="inlineStr">
        <is>
          <t xml:space="preserve">|
</t>
        </is>
      </c>
      <c r="BQ167" t="inlineStr">
        <is>
          <t>ierosināts nodoklis par ieņēmumiem, kas gūti no konkrētiem digitālajiem pakalpojumiem, ko sniedz nodokļu maksātāji</t>
        </is>
      </c>
      <c r="BR167" s="2" t="inlineStr">
        <is>
          <t>taxxa fuq is-servizzi diġitali|
TSD</t>
        </is>
      </c>
      <c r="BS167" s="2" t="inlineStr">
        <is>
          <t>3|
3</t>
        </is>
      </c>
      <c r="BT167" s="2" t="inlineStr">
        <is>
          <t xml:space="preserve">|
</t>
        </is>
      </c>
      <c r="BU167" t="inlineStr">
        <is>
          <t>&lt;div&gt; 
 &lt;div&gt; 
 &lt;div&gt; 
 &lt;div&gt; 
 &lt;div&gt; 
 &lt;div&gt;
 taxxa fuq id-dħul idderivat mill-provvista ta' ċerti servizzi diġitali minn persuni taxxabli &lt;/div&gt;&lt;/div&gt;&lt;/div&gt;&lt;/div&gt;&lt;/div&gt;&lt;/div&gt;</t>
        </is>
      </c>
      <c r="BV167" s="2" t="inlineStr">
        <is>
          <t>digitaledienstenbelasting|
DDB</t>
        </is>
      </c>
      <c r="BW167" s="2" t="inlineStr">
        <is>
          <t>3|
3</t>
        </is>
      </c>
      <c r="BX167" s="2" t="inlineStr">
        <is>
          <t xml:space="preserve">|
</t>
        </is>
      </c>
      <c r="BY167" t="inlineStr">
        <is>
          <t>belasting op de inkomsten uit de levering van bepaalde digitale diensten door belastingplichtigen</t>
        </is>
      </c>
      <c r="BZ167" s="2" t="inlineStr">
        <is>
          <t>podatek od usług cyfrowych|
DST</t>
        </is>
      </c>
      <c r="CA167" s="2" t="inlineStr">
        <is>
          <t>3|
2</t>
        </is>
      </c>
      <c r="CB167" s="2" t="inlineStr">
        <is>
          <t xml:space="preserve">|
</t>
        </is>
      </c>
      <c r="CC167" t="inlineStr">
        <is>
          <t>podatek od przychodów wynikających ze świadczenia usług cyfrowych</t>
        </is>
      </c>
      <c r="CD167" s="2" t="inlineStr">
        <is>
          <t>imposto sobre os serviços digitais</t>
        </is>
      </c>
      <c r="CE167" s="2" t="inlineStr">
        <is>
          <t>3</t>
        </is>
      </c>
      <c r="CF167" s="2" t="inlineStr">
        <is>
          <t/>
        </is>
      </c>
      <c r="CG167" t="inlineStr">
        <is>
          <t>Imposto sobre as receitas decorrentes da prestação de 
&lt;strong&gt;serviços digitais&lt;/strong&gt; [ &lt;a href="/entry/result/3574174/all" id="ENTRY_TO_ENTRY_CONVERTER" target="_blank"&gt;IATE:3574174&lt;/a&gt; ], proposto pela Comissão Europeia.</t>
        </is>
      </c>
      <c r="CH167" s="2" t="inlineStr">
        <is>
          <t>impozit pe servicii digitale|
ISD</t>
        </is>
      </c>
      <c r="CI167" s="2" t="inlineStr">
        <is>
          <t>3|
3</t>
        </is>
      </c>
      <c r="CJ167" s="2" t="inlineStr">
        <is>
          <t xml:space="preserve">|
</t>
        </is>
      </c>
      <c r="CK167" t="inlineStr">
        <is>
          <t>impozit propus pe venituri rezultate din furnizarea anumitor &lt;a href="https://iate.europa.eu/entry/result/3574174/ro" target="_blank"&gt;servicii digitale&lt;/a&gt;;</t>
        </is>
      </c>
      <c r="CL167" s="2" t="inlineStr">
        <is>
          <t>daň z digitálnych služieb|
DST</t>
        </is>
      </c>
      <c r="CM167" s="2" t="inlineStr">
        <is>
          <t>3|
3</t>
        </is>
      </c>
      <c r="CN167" s="2" t="inlineStr">
        <is>
          <t xml:space="preserve">|
</t>
        </is>
      </c>
      <c r="CO167" t="inlineStr">
        <is>
          <t>daň z výnosov z poskytovania určitých digitálnych služieb zdaniteľnými osobami</t>
        </is>
      </c>
      <c r="CP167" s="2" t="inlineStr">
        <is>
          <t>davek na digitalne storitve|
DDS</t>
        </is>
      </c>
      <c r="CQ167" s="2" t="inlineStr">
        <is>
          <t>3|
2</t>
        </is>
      </c>
      <c r="CR167" s="2" t="inlineStr">
        <is>
          <t xml:space="preserve">|
</t>
        </is>
      </c>
      <c r="CS167" t="inlineStr">
        <is>
          <t>predlagani davek na prihodke, ustvarjene z nekaterimi digitalnimi storitvami, ki jih opravljajo davčni zavezanci</t>
        </is>
      </c>
      <c r="CT167" s="2" t="inlineStr">
        <is>
          <t>skatt på digitala tjänster</t>
        </is>
      </c>
      <c r="CU167" s="2" t="inlineStr">
        <is>
          <t>2</t>
        </is>
      </c>
      <c r="CV167" s="2" t="inlineStr">
        <is>
          <t/>
        </is>
      </c>
      <c r="CW167" t="inlineStr">
        <is>
          <t>skatt på intäkter som härrör från tillhandahållandet av vissa digitala tjänster</t>
        </is>
      </c>
    </row>
    <row r="168">
      <c r="A168" s="1" t="str">
        <f>HYPERLINK("https://iate.europa.eu/entry/result/3510583/all", "3510583")</f>
        <v>3510583</v>
      </c>
      <c r="B168" t="inlineStr">
        <is>
          <t>ENVIRONMENT</t>
        </is>
      </c>
      <c r="C168" t="inlineStr">
        <is>
          <t>ENVIRONMENT</t>
        </is>
      </c>
      <c r="D168" t="inlineStr">
        <is>
          <t>yes</t>
        </is>
      </c>
      <c r="E168" t="inlineStr">
        <is>
          <t/>
        </is>
      </c>
      <c r="F168" s="2" t="inlineStr">
        <is>
          <t>устойчивост спрямо изменението на климата|
издръжливост спрямо изменението на климата</t>
        </is>
      </c>
      <c r="G168" s="2" t="inlineStr">
        <is>
          <t>3|
3</t>
        </is>
      </c>
      <c r="H168" s="2" t="inlineStr">
        <is>
          <t>|
preferred</t>
        </is>
      </c>
      <c r="I168" t="inlineStr">
        <is>
          <t>способността за поемане на шокове и стрес, причинени от изменението на климата, и за бързо възстановяване след тях</t>
        </is>
      </c>
      <c r="J168" s="2" t="inlineStr">
        <is>
          <t>odolnost vůči změně klimatu</t>
        </is>
      </c>
      <c r="K168" s="2" t="inlineStr">
        <is>
          <t>3</t>
        </is>
      </c>
      <c r="L168" s="2" t="inlineStr">
        <is>
          <t/>
        </is>
      </c>
      <c r="M168" t="inlineStr">
        <is>
          <t/>
        </is>
      </c>
      <c r="N168" s="2" t="inlineStr">
        <is>
          <t>modstandsdygtighed over for klimaændringer|
klimaresiliens</t>
        </is>
      </c>
      <c r="O168" s="2" t="inlineStr">
        <is>
          <t>3|
3</t>
        </is>
      </c>
      <c r="P168" s="2" t="inlineStr">
        <is>
          <t xml:space="preserve">|
</t>
        </is>
      </c>
      <c r="Q168" t="inlineStr">
        <is>
          <t>kapacitet til at absorbere og hurtigt komme sig oven på chok og belastninger forårsaget af klimaændringer</t>
        </is>
      </c>
      <c r="R168" s="2" t="inlineStr">
        <is>
          <t>Widerstandsfähigkeit gegenüber dem Klimawandel|
Klimaresilienz</t>
        </is>
      </c>
      <c r="S168" s="2" t="inlineStr">
        <is>
          <t>3|
2</t>
        </is>
      </c>
      <c r="T168" s="2" t="inlineStr">
        <is>
          <t xml:space="preserve">|
</t>
        </is>
      </c>
      <c r="U168" t="inlineStr">
        <is>
          <t>Fähigkeit eines Systems, durch den Klimawandel verursachte Störungen zu absorbieren und sich so neu zu organisieren, dass wesentliche Strukturen und Funktionen erhalten bleiben</t>
        </is>
      </c>
      <c r="V168" s="2" t="inlineStr">
        <is>
          <t>ανθεκτικότητα στην κλιματική αλλαγή|
ανθεκτικότητα στις κλιματικές αλλαγές</t>
        </is>
      </c>
      <c r="W168" s="2" t="inlineStr">
        <is>
          <t>3|
3</t>
        </is>
      </c>
      <c r="X168" s="2" t="inlineStr">
        <is>
          <t xml:space="preserve">|
</t>
        </is>
      </c>
      <c r="Y168" t="inlineStr">
        <is>
          <t/>
        </is>
      </c>
      <c r="Z168" s="2" t="inlineStr">
        <is>
          <t>resilience to climate change|
climate resilience</t>
        </is>
      </c>
      <c r="AA168" s="2" t="inlineStr">
        <is>
          <t>3|
3</t>
        </is>
      </c>
      <c r="AB168" s="2" t="inlineStr">
        <is>
          <t xml:space="preserve">|
</t>
        </is>
      </c>
      <c r="AC168" t="inlineStr">
        <is>
          <t>capacity to absorb and quickly bounce back from shocks and stresses caused by climate change</t>
        </is>
      </c>
      <c r="AD168" s="2" t="inlineStr">
        <is>
          <t>resiliencia frente al cambio climático|
resistencia frente al cambio climático</t>
        </is>
      </c>
      <c r="AE168" s="2" t="inlineStr">
        <is>
          <t>3|
3</t>
        </is>
      </c>
      <c r="AF168" s="2" t="inlineStr">
        <is>
          <t xml:space="preserve">|
</t>
        </is>
      </c>
      <c r="AG168" t="inlineStr">
        <is>
          <t>capacidad de un ecosistema de absorber perturbaciones y reorganizarse mientras está experimentando o tras experimentar cambios, de forma tal que pueda mantener básicamente la misma estructura, funcionamiento y mecanismos de autorregulación</t>
        </is>
      </c>
      <c r="AH168" s="2" t="inlineStr">
        <is>
          <t>kliimamuutustele vastupanu võime|
vastupanuvõime kliimamuutuste suhtes|
vastupanuvõime kliimamuutustele</t>
        </is>
      </c>
      <c r="AI168" s="2" t="inlineStr">
        <is>
          <t>3|
3|
2</t>
        </is>
      </c>
      <c r="AJ168" s="2" t="inlineStr">
        <is>
          <t xml:space="preserve">|
|
</t>
        </is>
      </c>
      <c r="AK168" t="inlineStr">
        <is>
          <t/>
        </is>
      </c>
      <c r="AL168" s="2" t="inlineStr">
        <is>
          <t>ilmastokestävyys|
kyky sietää ilmastonmuutosta|
kyky sietää ilmastonmuutoksen vaikutuksia|
ilmastonmuutokseen sopeutuminen</t>
        </is>
      </c>
      <c r="AM168" s="2" t="inlineStr">
        <is>
          <t>3|
3|
3|
3</t>
        </is>
      </c>
      <c r="AN168" s="2" t="inlineStr">
        <is>
          <t xml:space="preserve">|
|
|
</t>
        </is>
      </c>
      <c r="AO168" t="inlineStr">
        <is>
          <t>kyky sietää ilmastonmuutoksen aiheuttamia vaikutuksia ja palautua niistä nopeasti</t>
        </is>
      </c>
      <c r="AP168" s="2" t="inlineStr">
        <is>
          <t>résilience aux changements climatiques|
résilience au changement climatique</t>
        </is>
      </c>
      <c r="AQ168" s="2" t="inlineStr">
        <is>
          <t>3|
2</t>
        </is>
      </c>
      <c r="AR168" s="2" t="inlineStr">
        <is>
          <t xml:space="preserve">|
</t>
        </is>
      </c>
      <c r="AS168" t="inlineStr">
        <is>
          <t>aptitude d'un système naturel ou humain exposé au changement climatique à s'adapter en opposant une résistance ou en se modifiant afin de parvenir ou de continuer à fonctionner convenablement avec des structures acceptables</t>
        </is>
      </c>
      <c r="AT168" s="2" t="inlineStr">
        <is>
          <t>athléimneacht in aghaidh an athraithe aeráide</t>
        </is>
      </c>
      <c r="AU168" s="2" t="inlineStr">
        <is>
          <t>3</t>
        </is>
      </c>
      <c r="AV168" s="2" t="inlineStr">
        <is>
          <t/>
        </is>
      </c>
      <c r="AW168" t="inlineStr">
        <is>
          <t/>
        </is>
      </c>
      <c r="AX168" s="2" t="inlineStr">
        <is>
          <t>otpornost na klimatske promjene</t>
        </is>
      </c>
      <c r="AY168" s="2" t="inlineStr">
        <is>
          <t>3</t>
        </is>
      </c>
      <c r="AZ168" s="2" t="inlineStr">
        <is>
          <t/>
        </is>
      </c>
      <c r="BA168" t="inlineStr">
        <is>
          <t>sposobnost prihvaćanja i brzog oporavka od neočekivanih i zabrinjavajućih učinaka klimatskih promjena</t>
        </is>
      </c>
      <c r="BB168" s="2" t="inlineStr">
        <is>
          <t>az éghajlatváltozás hatásaival szembeni reziliencia</t>
        </is>
      </c>
      <c r="BC168" s="2" t="inlineStr">
        <is>
          <t>4</t>
        </is>
      </c>
      <c r="BD168" s="2" t="inlineStr">
        <is>
          <t/>
        </is>
      </c>
      <c r="BE168" t="inlineStr">
        <is>
          <t>az éghajlatváltozás hatásaihoz való rugalmas alkalmazkodás képessége</t>
        </is>
      </c>
      <c r="BF168" s="2" t="inlineStr">
        <is>
          <t>resilienza ai cambiamenti climatici|
resilienza al cambiamento climatico|
resilienza climatica</t>
        </is>
      </c>
      <c r="BG168" s="2" t="inlineStr">
        <is>
          <t>3|
3|
3</t>
        </is>
      </c>
      <c r="BH168" s="2" t="inlineStr">
        <is>
          <t xml:space="preserve">|
|
</t>
        </is>
      </c>
      <c r="BI168" t="inlineStr">
        <is>
          <t>capacità di un sistema, comunità o società esposti al cambiamento climatico di resistere, adattarsi, assorbire e riprendersi dai suoi effetti</t>
        </is>
      </c>
      <c r="BJ168" s="2" t="inlineStr">
        <is>
          <t>atsparumas klimato kaitai</t>
        </is>
      </c>
      <c r="BK168" s="2" t="inlineStr">
        <is>
          <t>3</t>
        </is>
      </c>
      <c r="BL168" s="2" t="inlineStr">
        <is>
          <t/>
        </is>
      </c>
      <c r="BM168" t="inlineStr">
        <is>
          <t>gebėjimas atlaikyti ir greitai spręsti klimato kaitos padarinių keliamus sunkumus</t>
        </is>
      </c>
      <c r="BN168" s="2" t="inlineStr">
        <is>
          <t>klimatnoturība</t>
        </is>
      </c>
      <c r="BO168" s="2" t="inlineStr">
        <is>
          <t>3</t>
        </is>
      </c>
      <c r="BP168" s="2" t="inlineStr">
        <is>
          <t/>
        </is>
      </c>
      <c r="BQ168" t="inlineStr">
        <is>
          <t>spēja izturēt klimata pārmaiņu radītos satricinājumus un ātri no tiem atgūties</t>
        </is>
      </c>
      <c r="BR168" s="2" t="inlineStr">
        <is>
          <t>reżiljenza għat-tibdil fil-klima|
reżiljenza għall-klima</t>
        </is>
      </c>
      <c r="BS168" s="2" t="inlineStr">
        <is>
          <t>3|
3</t>
        </is>
      </c>
      <c r="BT168" s="2" t="inlineStr">
        <is>
          <t xml:space="preserve">|
</t>
        </is>
      </c>
      <c r="BU168" t="inlineStr">
        <is>
          <t>il-kapaċità ta' sistema soċjoekonomika: &lt;br&gt;(1) li tassorbi l-pressjonijiet u li tibqa' tiffunzjona meta tiffaċċja pressjonijiet esterni imposti fuqha mit-tibdil fil-klima u &lt;br&gt;(2) li tadatta, li tirriorganizza ruħha u li tevolvi f'konfigurazzjonijiet iżjed mixtieqa li jtejbu s-sostenibbiltà tas-sistema u li jgħinuha tkun iżjed ippreparata għal impatti futuri kkawżati mit-tibdil fil-klima</t>
        </is>
      </c>
      <c r="BV168" s="2" t="inlineStr">
        <is>
          <t>klimaatbestendigheid|
klimaatveerkracht|
veerkracht voor klimaatverandering</t>
        </is>
      </c>
      <c r="BW168" s="2" t="inlineStr">
        <is>
          <t>3|
2|
2</t>
        </is>
      </c>
      <c r="BX168" s="2" t="inlineStr">
        <is>
          <t xml:space="preserve">|
|
</t>
        </is>
      </c>
      <c r="BY168" t="inlineStr">
        <is>
          <t/>
        </is>
      </c>
      <c r="BZ168" s="2" t="inlineStr">
        <is>
          <t>odporność na zmiany klimatu|
odporność na zmianę klimatu</t>
        </is>
      </c>
      <c r="CA168" s="2" t="inlineStr">
        <is>
          <t>3|
3</t>
        </is>
      </c>
      <c r="CB168" s="2" t="inlineStr">
        <is>
          <t>|
preferred</t>
        </is>
      </c>
      <c r="CC168" t="inlineStr">
        <is>
          <t>gotowość i zdolność do reagowania na skutki zmiany klimatu</t>
        </is>
      </c>
      <c r="CD168" s="2" t="inlineStr">
        <is>
          <t>resiliência às alterações climáticas|
resiliência climática</t>
        </is>
      </c>
      <c r="CE168" s="2" t="inlineStr">
        <is>
          <t>3|
3</t>
        </is>
      </c>
      <c r="CF168" s="2" t="inlineStr">
        <is>
          <t xml:space="preserve">|
</t>
        </is>
      </c>
      <c r="CG168" t="inlineStr">
        <is>
          <t>Capacidade do sistema ecológico para resistir, absorver, acomodar e recuperar dos efeitos de um risco climático de maneira atempada e eficaz, mantendo a mesma estrutura básica e modos de funcionamento.</t>
        </is>
      </c>
      <c r="CH168" s="2" t="inlineStr">
        <is>
          <t>reziliență la efectele schimbărilor climatice|
reziliență la schimbările climatice</t>
        </is>
      </c>
      <c r="CI168" s="2" t="inlineStr">
        <is>
          <t>3|
3</t>
        </is>
      </c>
      <c r="CJ168" s="2" t="inlineStr">
        <is>
          <t xml:space="preserve">|
</t>
        </is>
      </c>
      <c r="CK168" t="inlineStr">
        <is>
          <t/>
        </is>
      </c>
      <c r="CL168" s="2" t="inlineStr">
        <is>
          <t>odolnosť proti zmene klímy</t>
        </is>
      </c>
      <c r="CM168" s="2" t="inlineStr">
        <is>
          <t>3</t>
        </is>
      </c>
      <c r="CN168" s="2" t="inlineStr">
        <is>
          <t/>
        </is>
      </c>
      <c r="CO168" t="inlineStr">
        <is>
          <t>schopnosť absorbovať šoky a iné otrasy spôsobené zmenou klímy a rýchlo sa z nich zotaviť</t>
        </is>
      </c>
      <c r="CP168" s="2" t="inlineStr">
        <is>
          <t>odpornost proti podnebnim spremembam|
podnebna odpornost</t>
        </is>
      </c>
      <c r="CQ168" s="2" t="inlineStr">
        <is>
          <t>3|
3</t>
        </is>
      </c>
      <c r="CR168" s="2" t="inlineStr">
        <is>
          <t xml:space="preserve">|
</t>
        </is>
      </c>
      <c r="CS168" t="inlineStr">
        <is>
          <t/>
        </is>
      </c>
      <c r="CT168" s="2" t="inlineStr">
        <is>
          <t>klimatresiliens</t>
        </is>
      </c>
      <c r="CU168" s="2" t="inlineStr">
        <is>
          <t>3</t>
        </is>
      </c>
      <c r="CV168" s="2" t="inlineStr">
        <is>
          <t/>
        </is>
      </c>
      <c r="CW168" t="inlineStr">
        <is>
          <t>förmåga hos ett system att hantera och återhämta sig från chocker och störningar orsakade av klimatförändringar</t>
        </is>
      </c>
    </row>
    <row r="169">
      <c r="A169" s="1" t="str">
        <f>HYPERLINK("https://iate.europa.eu/entry/result/3583211/all", "3583211")</f>
        <v>3583211</v>
      </c>
      <c r="B169" t="inlineStr">
        <is>
          <t>ENVIRONMENT;EUROPEAN UNION</t>
        </is>
      </c>
      <c r="C169" t="inlineStr">
        <is>
          <t>ENVIRONMENT|environmental policy|climate change policy;EUROPEAN UNION|European construction|deepening of the European Union|economic and social cohesion</t>
        </is>
      </c>
      <c r="D169" t="inlineStr">
        <is>
          <t>yes</t>
        </is>
      </c>
      <c r="E169" t="inlineStr">
        <is>
          <t>proposed</t>
        </is>
      </c>
      <c r="F169" s="2" t="inlineStr">
        <is>
          <t>механизъм за справедлив преход</t>
        </is>
      </c>
      <c r="G169" s="2" t="inlineStr">
        <is>
          <t>2</t>
        </is>
      </c>
      <c r="H169" s="2" t="inlineStr">
        <is>
          <t/>
        </is>
      </c>
      <c r="I169" t="inlineStr">
        <is>
          <t>механизъм в рамките на &lt;em&gt;Европейския зелен пакт&lt;/em&gt; [ &lt;a href="/entry/result/3582003/all" id="ENTRY_TO_ENTRY_CONVERTER" target="_blank"&gt;IATE:3582003&lt;/a&gt; ], който Комисията ще предложи в търсене на решение за конкретните предизвикателства, стоящи пред регионите и секторите, които ще бъдат засегнати в най-голяма степен от прехода към неутрален по отношение на климата ЕС</t>
        </is>
      </c>
      <c r="J169" s="2" t="inlineStr">
        <is>
          <t>mechanismus pro spravedlivou transformaci</t>
        </is>
      </c>
      <c r="K169" s="2" t="inlineStr">
        <is>
          <t>3</t>
        </is>
      </c>
      <c r="L169" s="2" t="inlineStr">
        <is>
          <t/>
        </is>
      </c>
      <c r="M169" t="inlineStr">
        <is>
          <t>soubor opatření navržených Evropskou komisí pro řešení problémů regionů v EU, jichž se nejvíce dotkne transformace na klimaticky neutrální ekonomiku</t>
        </is>
      </c>
      <c r="N169" s="2" t="inlineStr">
        <is>
          <t>mekanisme for retfærdig omstilling</t>
        </is>
      </c>
      <c r="O169" s="2" t="inlineStr">
        <is>
          <t>3</t>
        </is>
      </c>
      <c r="P169" s="2" t="inlineStr">
        <is>
          <t/>
        </is>
      </c>
      <c r="Q169" t="inlineStr">
        <is>
          <t>mekanisme foreslået i forbindelse med den europæiske grønne pagt ( &lt;a href="/entry/result/3582003/all" id="ENTRY_TO_ENTRY_CONVERTER" target="_blank"&gt;IATE:3582003&lt;/a&gt; ), som ved hjælp af offentlige og private investeringer skal fremme overgangen til mere bæredygtige aktiviter og støtte de regioner, som er stærkt afhængige af meget kulstofintensive aktiviteter, og de borgere, som er mest sårbare over for omstillingen, ved at give dem adgang til videreuddannelse og beskæftigelsesmuligheder inden for nye økonomiske sektorer</t>
        </is>
      </c>
      <c r="R169" s="2" t="inlineStr">
        <is>
          <t>Mechanismus für einen gerechten Übergang</t>
        </is>
      </c>
      <c r="S169" s="2" t="inlineStr">
        <is>
          <t>3</t>
        </is>
      </c>
      <c r="T169" s="2" t="inlineStr">
        <is>
          <t/>
        </is>
      </c>
      <c r="U169" t="inlineStr">
        <is>
          <t>Element des europäischen Grünen Deals zur Unterstützung von Regionen, die stark von sehr CO 
&lt;sub&gt;2&lt;/sub&gt;-intensiven Tätigkeiten abhängig sind, und zur Unterstützung derjenigen Bürger, die vom Übergang am stärksten betroffen sind, indem ihnen Umschulungsprogramme und Beschäftigungsmöglichkeiten in neuen Wirtschaftszweigen angeboten werden</t>
        </is>
      </c>
      <c r="V169" s="2" t="inlineStr">
        <is>
          <t>Μηχανισμός Δίκαιης Μετάβασης</t>
        </is>
      </c>
      <c r="W169" s="2" t="inlineStr">
        <is>
          <t>3</t>
        </is>
      </c>
      <c r="X169" s="2" t="inlineStr">
        <is>
          <t/>
        </is>
      </c>
      <c r="Y169" t="inlineStr">
        <is>
          <t>στοιχείο της 
&lt;a href="https://iate.europa.eu/entry/result/3582003/el" target="_blank"&gt;Ευρωπαϊκής Πράσινης Συμφωνίας&lt;/a&gt; το οποίο θα στηρίξει τις περιφέρειες που εξαρτώνται σε μεγάλο βαθμό από τις βιομηχανίες υψηλής έντασης άνθρακα, καθώς και τους πολίτες που είναι πιο ευάλωτοι στη μετάβαση, παρέχοντας πρόσβαση σε προγράμματα επανειδίκευσης και σε ευκαιρίες απασχόλησης σε νέους οικονομικούς τομείς</t>
        </is>
      </c>
      <c r="Z169" s="2" t="inlineStr">
        <is>
          <t>Just Transition Mechanism|
JTM</t>
        </is>
      </c>
      <c r="AA169" s="2" t="inlineStr">
        <is>
          <t>4|
3</t>
        </is>
      </c>
      <c r="AB169" s="2" t="inlineStr">
        <is>
          <t xml:space="preserve">|
</t>
        </is>
      </c>
      <c r="AC169" t="inlineStr">
        <is>
          <t>mechanism proposed in the framework of the &lt;a href="https://iate.europa.eu/entry/result/3582003" target="_blank"&gt;European Green Deal&lt;/a&gt; which would leverage private and public investment in order to promote the transition towards low-carbon and &lt;a href="https://iate.europa.eu/entry/result/3507864" target="_blank"&gt;climate-resilient&lt;/a&gt; activities while providing support to the regions and citizens most affected</t>
        </is>
      </c>
      <c r="AD169" s="2" t="inlineStr">
        <is>
          <t>Mecanismo para una Transición Justa</t>
        </is>
      </c>
      <c r="AE169" s="2" t="inlineStr">
        <is>
          <t>3</t>
        </is>
      </c>
      <c r="AF169" s="2" t="inlineStr">
        <is>
          <t/>
        </is>
      </c>
      <c r="AG169" t="inlineStr">
        <is>
          <t>Parte del &lt;a href="https://iate.europa.eu/entry/result/3581549/es" target="_blank"&gt;Plan de Inversiones para una Europa Sostenible&lt;/a&gt; propuesto por la Comisión Europea con el que se ayudará a las regiones y sectores más dependientes de los combustibles fósiles o de procesos con intensidad de emisiones de CO&lt;sub&gt;2&lt;/sub&gt; en la transición ecológica.</t>
        </is>
      </c>
      <c r="AH169" s="2" t="inlineStr">
        <is>
          <t>õiglase ülemineku mehhanism</t>
        </is>
      </c>
      <c r="AI169" s="2" t="inlineStr">
        <is>
          <t>3</t>
        </is>
      </c>
      <c r="AJ169" s="2" t="inlineStr">
        <is>
          <t/>
        </is>
      </c>
      <c r="AK169" t="inlineStr">
        <is>
          <t>&lt;i&gt;Euroopa rohelise kokkuleppe &lt;/i&gt;&lt;a href="/entry/result/3582003/all" id="ENTRY_TO_ENTRY_CONVERTER" target="_blank"&gt;IATE:3582003&lt;/a&gt; raames välja pakutud mehhanism, millega toetatakse piirkondi, mis sõltuvad suurel määral CO&lt;sub&gt;2 &lt;/sub&gt;mahukatest tegevustest, samuti toetatakse ülemineku suhtes kõige haavatavamaid kodanikke, pakkudes neile ümberõpet ja töövõimalusi uutes majandussektorites</t>
        </is>
      </c>
      <c r="AL169" s="2" t="inlineStr">
        <is>
          <t>oikeudenmukaisen siirtymän mekanismi</t>
        </is>
      </c>
      <c r="AM169" s="2" t="inlineStr">
        <is>
          <t>3</t>
        </is>
      </c>
      <c r="AN169" s="2" t="inlineStr">
        <is>
          <t/>
        </is>
      </c>
      <c r="AO169" t="inlineStr">
        <is>
          <t>kaudella 2021–2027 toteutettavaan vihreän kehityksen ohjelmaan kuuluva mekanismi</t>
        </is>
      </c>
      <c r="AP169" s="2" t="inlineStr">
        <is>
          <t>mécanisme pour une transition juste|
MTJ</t>
        </is>
      </c>
      <c r="AQ169" s="2" t="inlineStr">
        <is>
          <t>3|
3</t>
        </is>
      </c>
      <c r="AR169" s="2" t="inlineStr">
        <is>
          <t xml:space="preserve">|
</t>
        </is>
      </c>
      <c r="AS169" t="inlineStr">
        <is>
          <t>mécanisme envisagé dans le cadre du pacte vert pour l'Europe proposé par la Commission, visant à soutenir les investissements en faveur de la transition énergétique vers la neutralité carbone, dans le cadre de l'action pour le climat</t>
        </is>
      </c>
      <c r="AT169" s="2" t="inlineStr">
        <is>
          <t>Sásra um Aistriú Cóir</t>
        </is>
      </c>
      <c r="AU169" s="2" t="inlineStr">
        <is>
          <t>3</t>
        </is>
      </c>
      <c r="AV169" s="2" t="inlineStr">
        <is>
          <t/>
        </is>
      </c>
      <c r="AW169" t="inlineStr">
        <is>
          <t/>
        </is>
      </c>
      <c r="AX169" s="2" t="inlineStr">
        <is>
          <t>mehanizam za pravednu tranziciju</t>
        </is>
      </c>
      <c r="AY169" s="2" t="inlineStr">
        <is>
          <t>3</t>
        </is>
      </c>
      <c r="AZ169" s="2" t="inlineStr">
        <is>
          <t/>
        </is>
      </c>
      <c r="BA169" t="inlineStr">
        <is>
          <t/>
        </is>
      </c>
      <c r="BB169" s="2" t="inlineStr">
        <is>
          <t>igazságos átmenet mechanizmus</t>
        </is>
      </c>
      <c r="BC169" s="2" t="inlineStr">
        <is>
          <t>3</t>
        </is>
      </c>
      <c r="BD169" s="2" t="inlineStr">
        <is>
          <t/>
        </is>
      </c>
      <c r="BE169" t="inlineStr">
        <is>
          <t>az európai zöld megállapodás azon eleme, amely az ökológiai átállás következtében a fosszilis tüzelőanyagoktól vagy a szén-dioxid-kibocsátást okozó folyamatoktól való erős függőség miatt leginkább sújtott régiókra összpontosít</t>
        </is>
      </c>
      <c r="BF169" s="2" t="inlineStr">
        <is>
          <t>meccanismo per una transizione giusta</t>
        </is>
      </c>
      <c r="BG169" s="2" t="inlineStr">
        <is>
          <t>3</t>
        </is>
      </c>
      <c r="BH169" s="2" t="inlineStr">
        <is>
          <t/>
        </is>
      </c>
      <c r="BI169" t="inlineStr">
        <is>
          <t>elemento del Green Deal europeo che intende sostenere le regioni fortemente dipendenti da attività ad alta intensità di carbonio e aiutare i cittadini più vulnerabili alla transizione garantendo l'accesso a programmi di riqualificazione e a opportunità lavorative in nuovi settori economici</t>
        </is>
      </c>
      <c r="BJ169" s="2" t="inlineStr">
        <is>
          <t>Teisingos pertvarkos mechanizmas</t>
        </is>
      </c>
      <c r="BK169" s="2" t="inlineStr">
        <is>
          <t>3</t>
        </is>
      </c>
      <c r="BL169" s="2" t="inlineStr">
        <is>
          <t/>
        </is>
      </c>
      <c r="BM169" t="inlineStr">
        <is>
          <t>pagal Europos žaliąjį kursą siūlomas mechanizmas, kuris bus labiausiai orientuotas į regionus ir sektorius, patiriančius didžiausią pertvarkos poveikį, pavyzdžiui, dėl jų priklausomybės nuo iškastinio kuro ar nuo daug anglies dioksido išskiriančių procesų</t>
        </is>
      </c>
      <c r="BN169" s="2" t="inlineStr">
        <is>
          <t>Taisnīgas pārkārtošanās mehānisms</t>
        </is>
      </c>
      <c r="BO169" s="2" t="inlineStr">
        <is>
          <t>3</t>
        </is>
      </c>
      <c r="BP169" s="2" t="inlineStr">
        <is>
          <t/>
        </is>
      </c>
      <c r="BQ169" t="inlineStr">
        <is>
          <t>mehānisms, kuru Komisija paredzējusi ierosināt &lt;a href="https://iate.europa.eu/entry/result/3582003/lv-en" target="_blank"&gt;Eiropas zaļā kursa&lt;/a&gt; ietvaros, lai piesaistītu finansējumu pārejai uz mazoglekļa un klimatnoturīgām darbībām</t>
        </is>
      </c>
      <c r="BR169" s="2" t="inlineStr">
        <is>
          <t>Mekkaniżmu għal Tranżizzjoni Ġusta|
JTM</t>
        </is>
      </c>
      <c r="BS169" s="2" t="inlineStr">
        <is>
          <t>3|
3</t>
        </is>
      </c>
      <c r="BT169" s="2" t="inlineStr">
        <is>
          <t xml:space="preserve">|
</t>
        </is>
      </c>
      <c r="BU169" t="inlineStr">
        <is>
          <t>mekkaniżmu propost fil-qafas tal-&lt;i&gt;Patt Ekoloġiku Ewropew&lt;/i&gt; [ &lt;a href="/entry/result/3582003/all" id="ENTRY_TO_ENTRY_CONVERTER" target="_blank"&gt;IATE:3582003&lt;/a&gt; ] biex jappoġġa l-investiment privat u pubbliku bil-għan li tiġi promossa t-tranżizzjoni lejn attivitajiet baxxi fil-karbonju u &lt;i&gt;reżiljenti għall-klima&lt;/i&gt; [ &lt;a href="/entry/result/3507864/all" id="ENTRY_TO_ENTRY_CONVERTER" target="_blank"&gt;IATE:3507864&lt;/a&gt; ], u dan filwaqt li r-reġjuni u ċ-ċittadini l-aktar affettwati jingħataw appoġġ</t>
        </is>
      </c>
      <c r="BV169" s="2" t="inlineStr">
        <is>
          <t>mechanisme voor een rechtvaardige transitie|
JTM</t>
        </is>
      </c>
      <c r="BW169" s="2" t="inlineStr">
        <is>
          <t>2|
2</t>
        </is>
      </c>
      <c r="BX169" s="2" t="inlineStr">
        <is>
          <t xml:space="preserve">|
</t>
        </is>
      </c>
      <c r="BY169" t="inlineStr">
        <is>
          <t>mechanisme in het kader van de Europese Green Deal dat particuliere en openbare middelen moet mobiliseren voor een transitie naar schone energie en klimaatneutraliteit</t>
        </is>
      </c>
      <c r="BZ169" s="2" t="inlineStr">
        <is>
          <t>mechanizm sprawiedliwej transformacji</t>
        </is>
      </c>
      <c r="CA169" s="2" t="inlineStr">
        <is>
          <t>3</t>
        </is>
      </c>
      <c r="CB169" s="2" t="inlineStr">
        <is>
          <t/>
        </is>
      </c>
      <c r="CC169" t="inlineStr">
        <is>
          <t>element &lt;a href="https://iate.europa.eu/entry/result/3582003/pl" target="_blank"&gt;Europejskiego Zielonego Ładu&lt;/a&gt; mający za zadanie wspieranie regionów, których gospodarka opiera się w dużym stopniu na działalności wysokoemisyjnej, oraz obywateli, którzy najsilniej odczują skutki transformacji, oraz zapewniający programy pozwalające na zdobywanie nowych kwalifikacji zawodowych i tworzenie miejsc pracy w nowych sektorach gospodarki</t>
        </is>
      </c>
      <c r="CD169" s="2" t="inlineStr">
        <is>
          <t>Mecanismo para uma Transição Justa</t>
        </is>
      </c>
      <c r="CE169" s="2" t="inlineStr">
        <is>
          <t>3</t>
        </is>
      </c>
      <c r="CF169" s="2" t="inlineStr">
        <is>
          <t/>
        </is>
      </c>
      <c r="CG169" t="inlineStr">
        <is>
          <t>Elemento do 
&lt;i&gt;Pacto Ecológico Europeu&lt;/i&gt; [&lt;a href="/entry/result/3582003/all" id="ENTRY_TO_ENTRY_CONVERTER" target="_blank"&gt;IATE:3582003&lt;/a&gt;] que visa apoiar as regiões fortemente dependentes de atividades hipercarbónicas e os cidadãos mais vulneráveis à transição para uma UE com impacto neutro no clima até 2050, proporcionando acesso a programas de requalificação e oportunidades de emprego em novos setores económicos.</t>
        </is>
      </c>
      <c r="CH169" s="2" t="inlineStr">
        <is>
          <t>Mecanismul pentru o tranziție justă</t>
        </is>
      </c>
      <c r="CI169" s="2" t="inlineStr">
        <is>
          <t>3</t>
        </is>
      </c>
      <c r="CJ169" s="2" t="inlineStr">
        <is>
          <t/>
        </is>
      </c>
      <c r="CK169" t="inlineStr">
        <is>
          <t/>
        </is>
      </c>
      <c r="CL169" s="2" t="inlineStr">
        <is>
          <t>Mechanizmus spravodlivej transformácie</t>
        </is>
      </c>
      <c r="CM169" s="2" t="inlineStr">
        <is>
          <t>3</t>
        </is>
      </c>
      <c r="CN169" s="2" t="inlineStr">
        <is>
          <t/>
        </is>
      </c>
      <c r="CO169" t="inlineStr">
        <is>
          <t>mechanizmus navrhnutý v rámci &lt;a href="https://iate.europa.eu/entry/result/3582003/sk" target="_blank"&gt;Európskeho ekologického dohovoru&lt;/a&gt; na zmobilizovanie potrebných súkromných a verejných zdrojov s cieľom podporiť transformáciu na nízkouhlíkové činnosti &lt;a href="https://iate.europa.eu/entry/result/3507864/sk" target="_blank"&gt;odolné proti zmene klímy&lt;/a&gt; pri súčasnej ochrane regiónov a občanov, ktorí sú najviac vystavení účinkom transformácie</t>
        </is>
      </c>
      <c r="CP169" s="2" t="inlineStr">
        <is>
          <t>mehanizem za pravični prehod</t>
        </is>
      </c>
      <c r="CQ169" s="2" t="inlineStr">
        <is>
          <t>3</t>
        </is>
      </c>
      <c r="CR169" s="2" t="inlineStr">
        <is>
          <t/>
        </is>
      </c>
      <c r="CS169" t="inlineStr">
        <is>
          <t/>
        </is>
      </c>
      <c r="CT169" s="2" t="inlineStr">
        <is>
          <t>mekanism för en rättvis omställning</t>
        </is>
      </c>
      <c r="CU169" s="2" t="inlineStr">
        <is>
          <t>3</t>
        </is>
      </c>
      <c r="CV169" s="2" t="inlineStr">
        <is>
          <t/>
        </is>
      </c>
      <c r="CW169" t="inlineStr">
        <is>
          <t>inslag i den europeiska gröna given [ &lt;a href="https://iate.europa.eu/entry/result/3582003/sv" target="_blank"&gt;3582003&lt;/a&gt; ] som ska stödja regioner och sektorer som är starkt beroende av koldioxidintensiv verksamhet samt skydda de medborgare som är mest sårbara för omställningen genom att ge tillgång till omskolningsprogram och sysselsättning inom nya ekonomiska sektorer</t>
        </is>
      </c>
    </row>
    <row r="170">
      <c r="A170" s="1" t="str">
        <f>HYPERLINK("https://iate.europa.eu/entry/result/3527973/all", "3527973")</f>
        <v>3527973</v>
      </c>
      <c r="B170" t="inlineStr">
        <is>
          <t>FINANCE</t>
        </is>
      </c>
      <c r="C170" t="inlineStr">
        <is>
          <t>FINANCE|financial institutions and credit</t>
        </is>
      </c>
      <c r="D170" t="inlineStr">
        <is>
          <t>yes</t>
        </is>
      </c>
      <c r="E170" t="inlineStr">
        <is>
          <t/>
        </is>
      </c>
      <c r="F170" s="2" t="inlineStr">
        <is>
          <t>извънреден управител</t>
        </is>
      </c>
      <c r="G170" s="2" t="inlineStr">
        <is>
          <t>4</t>
        </is>
      </c>
      <c r="H170" s="2" t="inlineStr">
        <is>
          <t/>
        </is>
      </c>
      <c r="I170" t="inlineStr">
        <is>
          <t/>
        </is>
      </c>
      <c r="J170" t="inlineStr">
        <is>
          <t/>
        </is>
      </c>
      <c r="K170" t="inlineStr">
        <is>
          <t/>
        </is>
      </c>
      <c r="L170" t="inlineStr">
        <is>
          <t/>
        </is>
      </c>
      <c r="M170" t="inlineStr">
        <is>
          <t/>
        </is>
      </c>
      <c r="N170" t="inlineStr">
        <is>
          <t/>
        </is>
      </c>
      <c r="O170" t="inlineStr">
        <is>
          <t/>
        </is>
      </c>
      <c r="P170" t="inlineStr">
        <is>
          <t/>
        </is>
      </c>
      <c r="Q170" t="inlineStr">
        <is>
          <t/>
        </is>
      </c>
      <c r="R170" t="inlineStr">
        <is>
          <t/>
        </is>
      </c>
      <c r="S170" t="inlineStr">
        <is>
          <t/>
        </is>
      </c>
      <c r="T170" t="inlineStr">
        <is>
          <t/>
        </is>
      </c>
      <c r="U170" t="inlineStr">
        <is>
          <t/>
        </is>
      </c>
      <c r="V170" t="inlineStr">
        <is>
          <t/>
        </is>
      </c>
      <c r="W170" t="inlineStr">
        <is>
          <t/>
        </is>
      </c>
      <c r="X170" t="inlineStr">
        <is>
          <t/>
        </is>
      </c>
      <c r="Y170" t="inlineStr">
        <is>
          <t/>
        </is>
      </c>
      <c r="Z170" s="2" t="inlineStr">
        <is>
          <t>special manager</t>
        </is>
      </c>
      <c r="AA170" s="2" t="inlineStr">
        <is>
          <t>3</t>
        </is>
      </c>
      <c r="AB170" s="2" t="inlineStr">
        <is>
          <t/>
        </is>
      </c>
      <c r="AC170" t="inlineStr">
        <is>
          <t/>
        </is>
      </c>
      <c r="AD170" t="inlineStr">
        <is>
          <t/>
        </is>
      </c>
      <c r="AE170" t="inlineStr">
        <is>
          <t/>
        </is>
      </c>
      <c r="AF170" t="inlineStr">
        <is>
          <t/>
        </is>
      </c>
      <c r="AG170" t="inlineStr">
        <is>
          <t/>
        </is>
      </c>
      <c r="AH170" t="inlineStr">
        <is>
          <t/>
        </is>
      </c>
      <c r="AI170" t="inlineStr">
        <is>
          <t/>
        </is>
      </c>
      <c r="AJ170" t="inlineStr">
        <is>
          <t/>
        </is>
      </c>
      <c r="AK170" t="inlineStr">
        <is>
          <t/>
        </is>
      </c>
      <c r="AL170" t="inlineStr">
        <is>
          <t/>
        </is>
      </c>
      <c r="AM170" t="inlineStr">
        <is>
          <t/>
        </is>
      </c>
      <c r="AN170" t="inlineStr">
        <is>
          <t/>
        </is>
      </c>
      <c r="AO170" t="inlineStr">
        <is>
          <t/>
        </is>
      </c>
      <c r="AP170" s="2" t="inlineStr">
        <is>
          <t>administrateur spécial</t>
        </is>
      </c>
      <c r="AQ170" s="2" t="inlineStr">
        <is>
          <t>3</t>
        </is>
      </c>
      <c r="AR170" s="2" t="inlineStr">
        <is>
          <t/>
        </is>
      </c>
      <c r="AS170" t="inlineStr">
        <is>
          <t/>
        </is>
      </c>
      <c r="AT170" s="2" t="inlineStr">
        <is>
          <t>bainisteoir speisialta</t>
        </is>
      </c>
      <c r="AU170" s="2" t="inlineStr">
        <is>
          <t>3</t>
        </is>
      </c>
      <c r="AV170" s="2" t="inlineStr">
        <is>
          <t/>
        </is>
      </c>
      <c r="AW170" t="inlineStr">
        <is>
          <t/>
        </is>
      </c>
      <c r="AX170" t="inlineStr">
        <is>
          <t/>
        </is>
      </c>
      <c r="AY170" t="inlineStr">
        <is>
          <t/>
        </is>
      </c>
      <c r="AZ170" t="inlineStr">
        <is>
          <t/>
        </is>
      </c>
      <c r="BA170" t="inlineStr">
        <is>
          <t/>
        </is>
      </c>
      <c r="BB170" t="inlineStr">
        <is>
          <t/>
        </is>
      </c>
      <c r="BC170" t="inlineStr">
        <is>
          <t/>
        </is>
      </c>
      <c r="BD170" t="inlineStr">
        <is>
          <t/>
        </is>
      </c>
      <c r="BE170" t="inlineStr">
        <is>
          <t/>
        </is>
      </c>
      <c r="BF170" t="inlineStr">
        <is>
          <t/>
        </is>
      </c>
      <c r="BG170" t="inlineStr">
        <is>
          <t/>
        </is>
      </c>
      <c r="BH170" t="inlineStr">
        <is>
          <t/>
        </is>
      </c>
      <c r="BI170" t="inlineStr">
        <is>
          <t/>
        </is>
      </c>
      <c r="BJ170" t="inlineStr">
        <is>
          <t/>
        </is>
      </c>
      <c r="BK170" t="inlineStr">
        <is>
          <t/>
        </is>
      </c>
      <c r="BL170" t="inlineStr">
        <is>
          <t/>
        </is>
      </c>
      <c r="BM170" t="inlineStr">
        <is>
          <t/>
        </is>
      </c>
      <c r="BN170" t="inlineStr">
        <is>
          <t/>
        </is>
      </c>
      <c r="BO170" t="inlineStr">
        <is>
          <t/>
        </is>
      </c>
      <c r="BP170" t="inlineStr">
        <is>
          <t/>
        </is>
      </c>
      <c r="BQ170" t="inlineStr">
        <is>
          <t/>
        </is>
      </c>
      <c r="BR170" t="inlineStr">
        <is>
          <t/>
        </is>
      </c>
      <c r="BS170" t="inlineStr">
        <is>
          <t/>
        </is>
      </c>
      <c r="BT170" t="inlineStr">
        <is>
          <t/>
        </is>
      </c>
      <c r="BU170" t="inlineStr">
        <is>
          <t/>
        </is>
      </c>
      <c r="BV170" t="inlineStr">
        <is>
          <t/>
        </is>
      </c>
      <c r="BW170" t="inlineStr">
        <is>
          <t/>
        </is>
      </c>
      <c r="BX170" t="inlineStr">
        <is>
          <t/>
        </is>
      </c>
      <c r="BY170" t="inlineStr">
        <is>
          <t/>
        </is>
      </c>
      <c r="BZ170" s="2" t="inlineStr">
        <is>
          <t>zarządca nadzwyczajny</t>
        </is>
      </c>
      <c r="CA170" s="2" t="inlineStr">
        <is>
          <t>3</t>
        </is>
      </c>
      <c r="CB170" s="2" t="inlineStr">
        <is>
          <t/>
        </is>
      </c>
      <c r="CC170" t="inlineStr">
        <is>
          <t/>
        </is>
      </c>
      <c r="CD170" t="inlineStr">
        <is>
          <t/>
        </is>
      </c>
      <c r="CE170" t="inlineStr">
        <is>
          <t/>
        </is>
      </c>
      <c r="CF170" t="inlineStr">
        <is>
          <t/>
        </is>
      </c>
      <c r="CG170" t="inlineStr">
        <is>
          <t/>
        </is>
      </c>
      <c r="CH170" t="inlineStr">
        <is>
          <t/>
        </is>
      </c>
      <c r="CI170" t="inlineStr">
        <is>
          <t/>
        </is>
      </c>
      <c r="CJ170" t="inlineStr">
        <is>
          <t/>
        </is>
      </c>
      <c r="CK170" t="inlineStr">
        <is>
          <t/>
        </is>
      </c>
      <c r="CL170" t="inlineStr">
        <is>
          <t/>
        </is>
      </c>
      <c r="CM170" t="inlineStr">
        <is>
          <t/>
        </is>
      </c>
      <c r="CN170" t="inlineStr">
        <is>
          <t/>
        </is>
      </c>
      <c r="CO170" t="inlineStr">
        <is>
          <t/>
        </is>
      </c>
      <c r="CP170" t="inlineStr">
        <is>
          <t/>
        </is>
      </c>
      <c r="CQ170" t="inlineStr">
        <is>
          <t/>
        </is>
      </c>
      <c r="CR170" t="inlineStr">
        <is>
          <t/>
        </is>
      </c>
      <c r="CS170" t="inlineStr">
        <is>
          <t/>
        </is>
      </c>
      <c r="CT170" s="2" t="inlineStr">
        <is>
          <t>särskild förvaltare</t>
        </is>
      </c>
      <c r="CU170" s="2" t="inlineStr">
        <is>
          <t>3</t>
        </is>
      </c>
      <c r="CV170" s="2" t="inlineStr">
        <is>
          <t/>
        </is>
      </c>
      <c r="CW170" t="inlineStr">
        <is>
          <t/>
        </is>
      </c>
    </row>
    <row r="171">
      <c r="A171" s="1" t="str">
        <f>HYPERLINK("https://iate.europa.eu/entry/result/760633/all", "760633")</f>
        <v>760633</v>
      </c>
      <c r="B171" t="inlineStr">
        <is>
          <t>EUROPEAN UNION;FINANCE</t>
        </is>
      </c>
      <c r="C171" t="inlineStr">
        <is>
          <t>EUROPEAN UNION|EU finance|Community budget;FINANCE|budget|implementation of the budget</t>
        </is>
      </c>
      <c r="D171" t="inlineStr">
        <is>
          <t>yes</t>
        </is>
      </c>
      <c r="E171" t="inlineStr">
        <is>
          <t/>
        </is>
      </c>
      <c r="F171" s="2" t="inlineStr">
        <is>
          <t>поемане на задължение за разход|
поето задължение</t>
        </is>
      </c>
      <c r="G171" s="2" t="inlineStr">
        <is>
          <t>3|
3</t>
        </is>
      </c>
      <c r="H171" s="2" t="inlineStr">
        <is>
          <t xml:space="preserve">|
</t>
        </is>
      </c>
      <c r="I171" t="inlineStr">
        <is>
          <t/>
        </is>
      </c>
      <c r="J171" s="2" t="inlineStr">
        <is>
          <t>přidělení výdaje na závazek</t>
        </is>
      </c>
      <c r="K171" s="2" t="inlineStr">
        <is>
          <t>3</t>
        </is>
      </c>
      <c r="L171" s="2" t="inlineStr">
        <is>
          <t/>
        </is>
      </c>
      <c r="M171" t="inlineStr">
        <is>
          <t>v rámci rozpočtového postupu EU výdajová operace spočívající ve vázání finančních prostředků na konkrétní účel, a to nejdříve prostřednictvím &lt;a href="https://iate.europa.eu/entry/result/929554/cs" target="_blank"&gt;právního závazku, &lt;/a&gt;následně pak prostřednictvím &lt;a href="https://iate.europa.eu/entry/result/927610/cs" target="_blank"&gt;rozpočtového závazku&lt;/a&gt;</t>
        </is>
      </c>
      <c r="N171" s="2" t="inlineStr">
        <is>
          <t>indgåelse af udgiftsforpligtelser|
udgiftsforpligtelse</t>
        </is>
      </c>
      <c r="O171" s="2" t="inlineStr">
        <is>
          <t>4|
3</t>
        </is>
      </c>
      <c r="P171" s="2" t="inlineStr">
        <is>
          <t xml:space="preserve">|
</t>
        </is>
      </c>
      <c r="Q171" t="inlineStr">
        <is>
          <t>en bogføringspostering svarende til en finansieringsafgørelse, hvorved der afsættes midler til et specifikt projekt. Midlerne overføres fra en "tildelings"-konto til en "projekt"-konto</t>
        </is>
      </c>
      <c r="R171" s="2" t="inlineStr">
        <is>
          <t>Mittelbindung|
Ausgabenbindung</t>
        </is>
      </c>
      <c r="S171" s="2" t="inlineStr">
        <is>
          <t>3|
2</t>
        </is>
      </c>
      <c r="T171" s="2" t="inlineStr">
        <is>
          <t xml:space="preserve">|
</t>
        </is>
      </c>
      <c r="U171" t="inlineStr">
        <is>
          <t>im Haushaltsverfahren der EU das Vormerken von Ausgaben für einen bestimmten Zweck zunächst als rechtliche Verpflichtung &lt;a href="/entry/result/929554/all" id="ENTRY_TO_ENTRY_CONVERTER" target="_blank"&gt;IATE:929554&lt;/a&gt; und anschließend als Mittelbindung &lt;a href="/entry/result/927610/all" id="ENTRY_TO_ENTRY_CONVERTER" target="_blank"&gt;IATE:927610&lt;/a&gt;</t>
        </is>
      </c>
      <c r="V171" s="2" t="inlineStr">
        <is>
          <t>ανάληψη δαπάνης</t>
        </is>
      </c>
      <c r="W171" s="2" t="inlineStr">
        <is>
          <t>3</t>
        </is>
      </c>
      <c r="X171" s="2" t="inlineStr">
        <is>
          <t/>
        </is>
      </c>
      <c r="Y171" t="inlineStr">
        <is>
          <t>στο πλαίσιο της διαδικασίας του &lt;a href="https://iate.europa.eu/entry/result/2145724" target="_blank"&gt;προϋπολογισμού της ΕΕ&lt;/a&gt;, η πράξη δαπανών που συνίσταται στη δέσμευση κονδυλίων για συγκεκριμένο σκοπό, πρώτα μέσω &lt;a href="https://iate.europa.eu/entry/result/929554" target="_blank"&gt;νομικής δέσμευσης&lt;/a&gt; και στη συνέχεια μέσω &lt;a href="https://iate.europa.eu/entry/result/927610" target="_blank"&gt;δημοσιονομικής δέσμευσης&lt;/a&gt;</t>
        </is>
      </c>
      <c r="Z171" s="2" t="inlineStr">
        <is>
          <t>commitment of expenditure|
commitment|
commitment to incur expenditure</t>
        </is>
      </c>
      <c r="AA171" s="2" t="inlineStr">
        <is>
          <t>3|
3|
1</t>
        </is>
      </c>
      <c r="AB171" s="2" t="inlineStr">
        <is>
          <t xml:space="preserve">|
|
</t>
        </is>
      </c>
      <c r="AC171" t="inlineStr">
        <is>
          <t>in the EU budget procedure, an expenditure operation which consists of tying funds to a specific purpose, first through &lt;a href="https://iate.europa.eu/entry/result/929554" target="_blank"&gt;legal commitment&lt;/a&gt; and then through &lt;a href="https://iate.europa.eu/entry/result/927610" target="_blank"&gt;budgetary commitment&lt;/a&gt;</t>
        </is>
      </c>
      <c r="AD171" s="2" t="inlineStr">
        <is>
          <t>compromiso de gasto</t>
        </is>
      </c>
      <c r="AE171" s="2" t="inlineStr">
        <is>
          <t>3</t>
        </is>
      </c>
      <c r="AF171" s="2" t="inlineStr">
        <is>
          <t/>
        </is>
      </c>
      <c r="AG171" t="inlineStr">
        <is>
          <t>En el procedimiento presupuestario de la UE, operación de gasto consistente en la asignación de fondos a una finalidad específica, para la cual debe haberse contraído primero un &lt;a href="https://iate.europa.eu/entry/result/929554/es" target="_blank"&gt;compromiso jurídico&lt;/a&gt; y después un &lt;a href="https://iate.europa.eu/entry/result/927610/es" target="_blank"&gt;compromiso presupuestario&lt;/a&gt;.</t>
        </is>
      </c>
      <c r="AH171" s="2" t="inlineStr">
        <is>
          <t>kulukohustuste võtmine|
kulukohustus</t>
        </is>
      </c>
      <c r="AI171" s="2" t="inlineStr">
        <is>
          <t>3|
3</t>
        </is>
      </c>
      <c r="AJ171" s="2" t="inlineStr">
        <is>
          <t xml:space="preserve">|
</t>
        </is>
      </c>
      <c r="AK171" t="inlineStr">
        <is>
          <t>ELi eelarvega seoses kulutoiming, mis seisneb rahaliste vahendite sidumises kindla eesmärgiga esmalt &lt;i&gt;juriidilise kohustuse&lt;/i&gt; &lt;a href="/entry/result/929554/all" id="ENTRY_TO_ENTRY_CONVERTER" target="_blank"&gt;IATE:929554&lt;/a&gt; ja seejärel &lt;i&gt;eelarvelise kulukohustuse &lt;/i&gt;&lt;a href="/entry/result/927610/all" id="ENTRY_TO_ENTRY_CONVERTER" target="_blank"&gt;IATE:927610&lt;/a&gt; kaudu</t>
        </is>
      </c>
      <c r="AL171" s="2" t="inlineStr">
        <is>
          <t>menoihin sitoutuminen|
sitominen</t>
        </is>
      </c>
      <c r="AM171" s="2" t="inlineStr">
        <is>
          <t>3|
3</t>
        </is>
      </c>
      <c r="AN171" s="2" t="inlineStr">
        <is>
          <t xml:space="preserve">|
</t>
        </is>
      </c>
      <c r="AO171" t="inlineStr">
        <is>
          <t>EU:n talousarviomenettelyssä varojen sitominen tiettyyn käyttötarkoitukseen, ensin &lt;a href="https://iate.europa.eu/entry/result/929554/all" target="_blank"&gt;oikeudellisena sitoumuksena&lt;/a&gt; ja sen jälkeen &lt;a href="https://iate.europa.eu/entry/result/929554/all" target="_blank"&gt;talousarviositoumuksena&lt;/a&gt;</t>
        </is>
      </c>
      <c r="AP171" s="2" t="inlineStr">
        <is>
          <t>engagement des dépenses|
engagement</t>
        </is>
      </c>
      <c r="AQ171" s="2" t="inlineStr">
        <is>
          <t>3|
3</t>
        </is>
      </c>
      <c r="AR171" s="2" t="inlineStr">
        <is>
          <t xml:space="preserve">|
</t>
        </is>
      </c>
      <c r="AS171" t="inlineStr">
        <is>
          <t>dans la procédure budgétaire de l'UE, opération de dépenses précédée d'une décision de financement, par laquelle des fonds sont affectés à une finalité précise, d'abord au titre d'un 
&lt;i&gt;engagement juridique&lt;/i&gt; [&lt;a href="/entry/result/929554/all" id="ENTRY_TO_ENTRY_CONVERTER" target="_blank"&gt;IATE:929554&lt;/a&gt;] puis au titre d'un 
&lt;i&gt;engagement budgétaire&lt;/i&gt; [&lt;a href="/entry/result/927610/all" id="ENTRY_TO_ENTRY_CONVERTER" target="_blank"&gt;IATE:927610&lt;/a&gt;]</t>
        </is>
      </c>
      <c r="AT171" s="2" t="inlineStr">
        <is>
          <t>gealltanas caiteachais|
gealltanas maidir le caiteachas</t>
        </is>
      </c>
      <c r="AU171" s="2" t="inlineStr">
        <is>
          <t>3|
3</t>
        </is>
      </c>
      <c r="AV171" s="2" t="inlineStr">
        <is>
          <t xml:space="preserve">|
</t>
        </is>
      </c>
      <c r="AW171" t="inlineStr">
        <is>
          <t/>
        </is>
      </c>
      <c r="AX171" s="2" t="inlineStr">
        <is>
          <t>preuzimanje obveze za rashode</t>
        </is>
      </c>
      <c r="AY171" s="2" t="inlineStr">
        <is>
          <t>3</t>
        </is>
      </c>
      <c r="AZ171" s="2" t="inlineStr">
        <is>
          <t/>
        </is>
      </c>
      <c r="BA171" t="inlineStr">
        <is>
          <t/>
        </is>
      </c>
      <c r="BB171" s="2" t="inlineStr">
        <is>
          <t>kiadásokra vállalt kötelezettség</t>
        </is>
      </c>
      <c r="BC171" s="2" t="inlineStr">
        <is>
          <t>3</t>
        </is>
      </c>
      <c r="BD171" s="2" t="inlineStr">
        <is>
          <t/>
        </is>
      </c>
      <c r="BE171" t="inlineStr">
        <is>
          <t>az uniós költségvetési eljárásban 
&lt;i&gt;jogi kötelezettségvállalás&lt;/i&gt; [&lt;a href="/entry/result/929554/all" id="ENTRY_TO_ENTRY_CONVERTER" target="_blank"&gt;IATE:929554&lt;/a&gt;], majd ezt követően 
&lt;i&gt;költségvetési kötelezettségvállalás&lt;/i&gt; [&lt;a href="/entry/result/927610/all" id="ENTRY_TO_ENTRY_CONVERTER" target="_blank"&gt;IATE:927610&lt;/a&gt;] révén egy meghatározott célra elkülönített összeg</t>
        </is>
      </c>
      <c r="BF171" s="2" t="inlineStr">
        <is>
          <t>impegno|
impegno delle spese|
impegno di spesa</t>
        </is>
      </c>
      <c r="BG171" s="2" t="inlineStr">
        <is>
          <t>3|
3|
3</t>
        </is>
      </c>
      <c r="BH171" s="2" t="inlineStr">
        <is>
          <t xml:space="preserve">|
|
</t>
        </is>
      </c>
      <c r="BI171" t="inlineStr">
        <is>
          <t>nella procedura di bilancio dell'UE, atto con cui dei fondi sono destinati ad una specifica finalità, in primo luogo a titolo di un impegno giuridico [ &lt;a href="/entry/result/929554/all" id="ENTRY_TO_ENTRY_CONVERTER" target="_blank"&gt;IATE:929554&lt;/a&gt; ] e quindi a titolo di un impegno di bilancio [ &lt;a href="/entry/result/927610/all" id="ENTRY_TO_ENTRY_CONVERTER" target="_blank"&gt;IATE:927610&lt;/a&gt; ].</t>
        </is>
      </c>
      <c r="BJ171" s="2" t="inlineStr">
        <is>
          <t>išlaidų paskirties nustatymas</t>
        </is>
      </c>
      <c r="BK171" s="2" t="inlineStr">
        <is>
          <t>3</t>
        </is>
      </c>
      <c r="BL171" s="2" t="inlineStr">
        <is>
          <t/>
        </is>
      </c>
      <c r="BM171" t="inlineStr">
        <is>
          <t>ES biudžeto procedūros išlaidų operacija, kurios metu lėšos priskiriamos konkrečiam tikslui, pirmiausia prisiimant teisinį įsipareigojimą ( &lt;a href="/entry/result/929554/all" id="ENTRY_TO_ENTRY_CONVERTER" target="_blank"&gt;IATE:929554&lt;/a&gt; ), o paskui - biudžetinį įsipareigojimą ( &lt;a href="/entry/result/927610/all" id="ENTRY_TO_ENTRY_CONVERTER" target="_blank"&gt;IATE:927610&lt;/a&gt; )</t>
        </is>
      </c>
      <c r="BN171" s="2" t="inlineStr">
        <is>
          <t>izdevumu saistības</t>
        </is>
      </c>
      <c r="BO171" s="2" t="inlineStr">
        <is>
          <t>3</t>
        </is>
      </c>
      <c r="BP171" s="2" t="inlineStr">
        <is>
          <t/>
        </is>
      </c>
      <c r="BQ171" t="inlineStr">
        <is>
          <t>ES budžeta procedūrā līdzekļu piesaistīšana konkrētam mērķim - vispirms ar &lt;a href="https://iate.europa.eu/entry/result/929554/lv" target="_blank"&gt;juridiskām saistībām&lt;/a&gt;, bet pēc tam ar &lt;a href="https://iate.europa.eu/entry/result/927610/lv" target="_blank"&gt;budžeta saistībām&lt;/a&gt;</t>
        </is>
      </c>
      <c r="BR171" s="2" t="inlineStr">
        <is>
          <t>impenn tan-nefqa|
impenn</t>
        </is>
      </c>
      <c r="BS171" s="2" t="inlineStr">
        <is>
          <t>3|
3</t>
        </is>
      </c>
      <c r="BT171" s="2" t="inlineStr">
        <is>
          <t xml:space="preserve">|
</t>
        </is>
      </c>
      <c r="BU171" t="inlineStr">
        <is>
          <t>fil-proċedura tal-baġit tal-UE, operazzjoni ta' nfiq li tikkonsisti mill-irbit ta' fondi għal għan speċifiku, l-ewwel permezz ta' impenn legali u wara permezz ta' impenn baġitarju</t>
        </is>
      </c>
      <c r="BV171" s="2" t="inlineStr">
        <is>
          <t>vastlegging van een uitgave|
vastlegging</t>
        </is>
      </c>
      <c r="BW171" s="2" t="inlineStr">
        <is>
          <t>3|
3</t>
        </is>
      </c>
      <c r="BX171" s="2" t="inlineStr">
        <is>
          <t xml:space="preserve">|
</t>
        </is>
      </c>
      <c r="BY171" t="inlineStr">
        <is>
          <t>toewijzing, in het kader van de EU-begrotingsprocedure, van een uitgave aan een bepaald doel, eerst via een juridische verbintenis, &lt;a href="/entry/result/929554/all" id="ENTRY_TO_ENTRY_CONVERTER" target="_blank"&gt;IATE:929554&lt;/a&gt; , en vervolgens middels een vastlegging in de begroting, &lt;a href="/entry/result/927610/all" id="ENTRY_TO_ENTRY_CONVERTER" target="_blank"&gt;IATE:927610&lt;/a&gt;</t>
        </is>
      </c>
      <c r="BZ171" s="2" t="inlineStr">
        <is>
          <t>zaciąganie zobowiązań na wydatki</t>
        </is>
      </c>
      <c r="CA171" s="2" t="inlineStr">
        <is>
          <t>3</t>
        </is>
      </c>
      <c r="CB171" s="2" t="inlineStr">
        <is>
          <t/>
        </is>
      </c>
      <c r="CC171" t="inlineStr">
        <is>
          <t/>
        </is>
      </c>
      <c r="CD171" s="2" t="inlineStr">
        <is>
          <t>autorização das despesas|
autorização</t>
        </is>
      </c>
      <c r="CE171" s="2" t="inlineStr">
        <is>
          <t>3|
3</t>
        </is>
      </c>
      <c r="CF171" s="2" t="inlineStr">
        <is>
          <t xml:space="preserve">|
</t>
        </is>
      </c>
      <c r="CG171" t="inlineStr">
        <is>
          <t>No processo orçamental da UE, operação de despesas que consiste em afetar fundos a uma finalidade específica, primeiro através de um 
&lt;a href="https://iate.europa.eu/entry/result/929554/en-pt" target="_blank"&gt;compromisso jurídico&lt;/a&gt; e depois através de uma 
&lt;a href="https://iate.europa.eu/entry/result/927610/en-pt" target="_blank"&gt;autorização orçamental&lt;/a&gt;.</t>
        </is>
      </c>
      <c r="CH171" s="2" t="inlineStr">
        <is>
          <t>angajarea cheltuielilor|
angajament</t>
        </is>
      </c>
      <c r="CI171" s="2" t="inlineStr">
        <is>
          <t>3|
3</t>
        </is>
      </c>
      <c r="CJ171" s="2" t="inlineStr">
        <is>
          <t xml:space="preserve">|
</t>
        </is>
      </c>
      <c r="CK171" t="inlineStr">
        <is>
          <t>în cadrul procedurii bugetare a UE, act prin care sunt afectate fonduri unui scop precis, mai întâi printr-un angajament juridic, apoi printr-un angajament bugetar</t>
        </is>
      </c>
      <c r="CL171" s="2" t="inlineStr">
        <is>
          <t>viazanie výdavkov|
záväzok</t>
        </is>
      </c>
      <c r="CM171" s="2" t="inlineStr">
        <is>
          <t>3|
3</t>
        </is>
      </c>
      <c r="CN171" s="2" t="inlineStr">
        <is>
          <t xml:space="preserve">|
</t>
        </is>
      </c>
      <c r="CO171" t="inlineStr">
        <is>
          <t>výdavková operácia v rámci rozpočtového postupu EÚ spočívajúca vo viazaní finančných prostriedkov na konkrétny účel, a to najprv prostredníctvom právneho záväzku [&lt;a href="/entry/result/929554/all" id="ENTRY_TO_ENTRY_CONVERTER" target="_blank"&gt;IATE:929554&lt;/a&gt; ] a následne prostredníctvom rozpočtového záväzku [&lt;a href="/entry/result/927610/all" id="ENTRY_TO_ENTRY_CONVERTER" target="_blank"&gt;IATE:927610&lt;/a&gt; ]</t>
        </is>
      </c>
      <c r="CP171" s="2" t="inlineStr">
        <is>
          <t>prevzem obveznosti za odhodke|
prevzem obveznosti za izdatke</t>
        </is>
      </c>
      <c r="CQ171" s="2" t="inlineStr">
        <is>
          <t>3|
3</t>
        </is>
      </c>
      <c r="CR171" s="2" t="inlineStr">
        <is>
          <t>|
admitted</t>
        </is>
      </c>
      <c r="CS171" t="inlineStr">
        <is>
          <t/>
        </is>
      </c>
      <c r="CT171" s="2" t="inlineStr">
        <is>
          <t>att göra utgiftsåtaganden|
åtagande av utgifter</t>
        </is>
      </c>
      <c r="CU171" s="2" t="inlineStr">
        <is>
          <t>3|
3</t>
        </is>
      </c>
      <c r="CV171" s="2" t="inlineStr">
        <is>
          <t xml:space="preserve">|
</t>
        </is>
      </c>
      <c r="CW171" t="inlineStr">
        <is>
          <t>utgiftsåtgärd i EU:s budgetförfarande som består i att binda medel till ett särskilt ändamål, först genom ett &lt;a href="https://iate.europa.eu/entry/result/929554/sv" target="_blank"&gt;rättsligt åtagande &lt;/a&gt;och sedan genom ett &lt;a href="https://iate.europa.eu/entry/result/927610/sv" target="_blank"&gt;budgetmässigt åtagande&lt;/a&gt;</t>
        </is>
      </c>
    </row>
    <row r="172">
      <c r="A172" s="1" t="str">
        <f>HYPERLINK("https://iate.europa.eu/entry/result/781427/all", "781427")</f>
        <v>781427</v>
      </c>
      <c r="B172" t="inlineStr">
        <is>
          <t>LAW</t>
        </is>
      </c>
      <c r="C172" t="inlineStr">
        <is>
          <t>LAW|civil law|civil law</t>
        </is>
      </c>
      <c r="D172" t="inlineStr">
        <is>
          <t>yes</t>
        </is>
      </c>
      <c r="E172" t="inlineStr">
        <is>
          <t/>
        </is>
      </c>
      <c r="F172" s="2" t="inlineStr">
        <is>
          <t>задължение за полагане на дължима грижа</t>
        </is>
      </c>
      <c r="G172" s="2" t="inlineStr">
        <is>
          <t>3</t>
        </is>
      </c>
      <c r="H172" s="2" t="inlineStr">
        <is>
          <t/>
        </is>
      </c>
      <c r="I172" t="inlineStr">
        <is>
          <t>юридически стандарт, според който се определя формата на вината при изпълнение на поети задължения. Става въпрос за ангажимент въпросните задължения да се изпълняват с грижата на добър стопанин, което предполага длъжникът да полага такива грижи, каквито полага за своите собствени дела и работи</t>
        </is>
      </c>
      <c r="J172" s="2" t="inlineStr">
        <is>
          <t>povinnost řádné péče</t>
        </is>
      </c>
      <c r="K172" s="2" t="inlineStr">
        <is>
          <t>3</t>
        </is>
      </c>
      <c r="L172" s="2" t="inlineStr">
        <is>
          <t/>
        </is>
      </c>
      <c r="M172" t="inlineStr">
        <is>
          <t/>
        </is>
      </c>
      <c r="N172" s="2" t="inlineStr">
        <is>
          <t>diligenspligt|
rettidig omhu</t>
        </is>
      </c>
      <c r="O172" s="2" t="inlineStr">
        <is>
          <t>4|
4</t>
        </is>
      </c>
      <c r="P172" s="2" t="inlineStr">
        <is>
          <t xml:space="preserve">|
</t>
        </is>
      </c>
      <c r="Q172" t="inlineStr">
        <is>
          <t>"Diligentia: omhu; ved skyldnerens pligt til diligentia ved visse kontrakter forstod man i romerretten en pligt til at sørge for, at ydelsen stadig var mulig, således at han pådrog sig ansvar for undladelser; også i nugældende ret taler man om, at parterne i et kontraktsforhold har diligenspligt over for hinanden, fx om en kreditor, der til skade for en kautionist forspilder sikkerhedsrettigheder."&lt;br&gt;"Diligenspligt, ... omsorgspligt i kontraktforhold, fx et pengeinstituts pligt til at underrette en kautionist om skyldnerens misligholdelse af hovedfordringen. Kautionisten får herved mulighed for hurtigt at gardere sig imod en eventuel forøgelse af sin risiko."&lt;br&gt;"Diligenspligt: En parts pligt til at begrænse den anden parts tab i en retshandel ml. dem, fx pligt til at rette den andens evt. misforståelse i retshandlen."</t>
        </is>
      </c>
      <c r="R172" s="2" t="inlineStr">
        <is>
          <t>Sorgfaltspflicht</t>
        </is>
      </c>
      <c r="S172" s="2" t="inlineStr">
        <is>
          <t>2</t>
        </is>
      </c>
      <c r="T172" s="2" t="inlineStr">
        <is>
          <t/>
        </is>
      </c>
      <c r="U172" t="inlineStr">
        <is>
          <t>Pflicht einer verantwortlichen Person, in Übereinstimmung mit Gesetz, Gesellschaftsbeschlüssen und unter Vermeidung risikoreicher [Taten] zu handeln</t>
        </is>
      </c>
      <c r="V172" s="2" t="inlineStr">
        <is>
          <t>καθήκον επιμέλειας|
καθήκον μέριμνας</t>
        </is>
      </c>
      <c r="W172" s="2" t="inlineStr">
        <is>
          <t>3|
3</t>
        </is>
      </c>
      <c r="X172" s="2" t="inlineStr">
        <is>
          <t xml:space="preserve">|
</t>
        </is>
      </c>
      <c r="Y172" t="inlineStr">
        <is>
          <t/>
        </is>
      </c>
      <c r="Z172" s="2" t="inlineStr">
        <is>
          <t>duty of care</t>
        </is>
      </c>
      <c r="AA172" s="2" t="inlineStr">
        <is>
          <t>3</t>
        </is>
      </c>
      <c r="AB172" s="2" t="inlineStr">
        <is>
          <t/>
        </is>
      </c>
      <c r="AC172" t="inlineStr">
        <is>
          <t>legal obligation to take reasonable care to avoid causing damage</t>
        </is>
      </c>
      <c r="AD172" s="2" t="inlineStr">
        <is>
          <t>deber de diligencia</t>
        </is>
      </c>
      <c r="AE172" s="2" t="inlineStr">
        <is>
          <t>3</t>
        </is>
      </c>
      <c r="AF172" s="2" t="inlineStr">
        <is>
          <t/>
        </is>
      </c>
      <c r="AG172" t="inlineStr">
        <is>
          <t>Deber general [de cuidado y actividad en ejecutar una cosa] que acompaña a todos los actos de los que pueden derivarse daños.</t>
        </is>
      </c>
      <c r="AH172" s="2" t="inlineStr">
        <is>
          <t>hoolsuskohustus</t>
        </is>
      </c>
      <c r="AI172" s="2" t="inlineStr">
        <is>
          <t>3</t>
        </is>
      </c>
      <c r="AJ172" s="2" t="inlineStr">
        <is>
          <t/>
        </is>
      </c>
      <c r="AK172" t="inlineStr">
        <is>
          <t/>
        </is>
      </c>
      <c r="AL172" s="2" t="inlineStr">
        <is>
          <t>huolellisuusvelvollisuus|
huolenpitovelvollisuus</t>
        </is>
      </c>
      <c r="AM172" s="2" t="inlineStr">
        <is>
          <t>3|
3</t>
        </is>
      </c>
      <c r="AN172" s="2" t="inlineStr">
        <is>
          <t xml:space="preserve">|
</t>
        </is>
      </c>
      <c r="AO172" t="inlineStr">
        <is>
          <t>laillinen velvoite ryhtyä kohtuullisiin
toimenpiteisiin vaaran ja vahingon välttämiseksi</t>
        </is>
      </c>
      <c r="AP172" s="2" t="inlineStr">
        <is>
          <t>devoir de vigilance|
devoir de diligence</t>
        </is>
      </c>
      <c r="AQ172" s="2" t="inlineStr">
        <is>
          <t>3|
3</t>
        </is>
      </c>
      <c r="AR172" s="2" t="inlineStr">
        <is>
          <t xml:space="preserve">|
</t>
        </is>
      </c>
      <c r="AS172" t="inlineStr">
        <is>
          <t>&lt;div&gt;responsabilité ou obligation juridique d’une personne ou d’un organisme d’éviter les actes ou les omissions susceptibles de causer du tort à autrui&lt;br&gt;&lt;/div&gt;</t>
        </is>
      </c>
      <c r="AT172" s="2" t="inlineStr">
        <is>
          <t>dualgas cúraim</t>
        </is>
      </c>
      <c r="AU172" s="2" t="inlineStr">
        <is>
          <t>2</t>
        </is>
      </c>
      <c r="AV172" s="2" t="inlineStr">
        <is>
          <t/>
        </is>
      </c>
      <c r="AW172" t="inlineStr">
        <is>
          <t>an
fhreagracht dlithiúil a chuirtear ar dhuine chun aire réasúnta a thabhairt dó
fhéin nó di féin agus damáiste a sheachaint</t>
        </is>
      </c>
      <c r="AX172" t="inlineStr">
        <is>
          <t/>
        </is>
      </c>
      <c r="AY172" t="inlineStr">
        <is>
          <t/>
        </is>
      </c>
      <c r="AZ172" t="inlineStr">
        <is>
          <t/>
        </is>
      </c>
      <c r="BA172" t="inlineStr">
        <is>
          <t/>
        </is>
      </c>
      <c r="BB172" s="2" t="inlineStr">
        <is>
          <t>gondossági kötelezettség</t>
        </is>
      </c>
      <c r="BC172" s="2" t="inlineStr">
        <is>
          <t>4</t>
        </is>
      </c>
      <c r="BD172" s="2" t="inlineStr">
        <is>
          <t/>
        </is>
      </c>
      <c r="BE172" t="inlineStr">
        <is>
          <t>valamely tevékenység végzésével járó azon kötelezettség, hogy kellő gondossággal járjanak el a tevékenység gyakorlásakor</t>
        </is>
      </c>
      <c r="BF172" s="2" t="inlineStr">
        <is>
          <t>obbligo di diligenza|
dovere di diligenza</t>
        </is>
      </c>
      <c r="BG172" s="2" t="inlineStr">
        <is>
          <t>3|
3</t>
        </is>
      </c>
      <c r="BH172" s="2" t="inlineStr">
        <is>
          <t xml:space="preserve">|
</t>
        </is>
      </c>
      <c r="BI172" t="inlineStr">
        <is>
          <t>obbligo giuridico
generale di proteggere la sicurezza o il benessere altrui</t>
        </is>
      </c>
      <c r="BJ172" s="2" t="inlineStr">
        <is>
          <t>rūpestingumo pareiga</t>
        </is>
      </c>
      <c r="BK172" s="2" t="inlineStr">
        <is>
          <t>2</t>
        </is>
      </c>
      <c r="BL172" s="2" t="inlineStr">
        <is>
          <t/>
        </is>
      </c>
      <c r="BM172" t="inlineStr">
        <is>
          <t>asmens arba organizacijos pareiga arba teisinė prievolė vengti imtis veiksmų arba išvengti neveikimo, kai (galima pagrįstai numatyti, kad) dėl tokio veikimo ar neveikimo gali būti pakenkta kitiems asmenims</t>
        </is>
      </c>
      <c r="BN172" s="2" t="inlineStr">
        <is>
          <t>rūpības pienākums|
gādības pienākums</t>
        </is>
      </c>
      <c r="BO172" s="2" t="inlineStr">
        <is>
          <t>3|
2</t>
        </is>
      </c>
      <c r="BP172" s="2" t="inlineStr">
        <is>
          <t xml:space="preserve">preferred|
</t>
        </is>
      </c>
      <c r="BQ172" t="inlineStr">
        <is>
          <t/>
        </is>
      </c>
      <c r="BR172" s="2" t="inlineStr">
        <is>
          <t>dmir ta' diliġenza</t>
        </is>
      </c>
      <c r="BS172" s="2" t="inlineStr">
        <is>
          <t>3</t>
        </is>
      </c>
      <c r="BT172" s="2" t="inlineStr">
        <is>
          <t/>
        </is>
      </c>
      <c r="BU172" t="inlineStr">
        <is>
          <t>obbligu legali li wieħed joqgħod attent biex ma jikkawżax ħsara lill-oħrajn, lill-proprjetà u lill-ambjent</t>
        </is>
      </c>
      <c r="BV172" s="2" t="inlineStr">
        <is>
          <t>zorgvuldigheidsplicht|
zorgplicht</t>
        </is>
      </c>
      <c r="BW172" s="2" t="inlineStr">
        <is>
          <t>3|
3</t>
        </is>
      </c>
      <c r="BX172" s="2" t="inlineStr">
        <is>
          <t xml:space="preserve">|
</t>
        </is>
      </c>
      <c r="BY172" t="inlineStr">
        <is>
          <t>plicht om zorgvuldig om te gaan met de belangen van anderen</t>
        </is>
      </c>
      <c r="BZ172" s="2" t="inlineStr">
        <is>
          <t>obowiązek dochowania należytej staranności|
należyta staranność</t>
        </is>
      </c>
      <c r="CA172" s="2" t="inlineStr">
        <is>
          <t>3|
3</t>
        </is>
      </c>
      <c r="CB172" s="2" t="inlineStr">
        <is>
          <t xml:space="preserve">|
</t>
        </is>
      </c>
      <c r="CC172" t="inlineStr">
        <is>
          <t>obowiązek stron stosunków umownych do staranności ogólnie wymaganej w stosunkach danego rodzaju</t>
        </is>
      </c>
      <c r="CD172" s="2" t="inlineStr">
        <is>
          <t>dever de cuidado|
dever de diligência</t>
        </is>
      </c>
      <c r="CE172" s="2" t="inlineStr">
        <is>
          <t>3|
3</t>
        </is>
      </c>
      <c r="CF172" s="2" t="inlineStr">
        <is>
          <t xml:space="preserve">|
</t>
        </is>
      </c>
      <c r="CG172" t="inlineStr">
        <is>
          <t>Obrigação legal de uma pessoa agir com a atenção e a diligência necessárias e expectáveis para evitar um dano a terceiros, cuja inobservância configura um acto de negligência.</t>
        </is>
      </c>
      <c r="CH172" s="2" t="inlineStr">
        <is>
          <t>obligație de diligență</t>
        </is>
      </c>
      <c r="CI172" s="2" t="inlineStr">
        <is>
          <t>3</t>
        </is>
      </c>
      <c r="CJ172" s="2" t="inlineStr">
        <is>
          <t/>
        </is>
      </c>
      <c r="CK172" t="inlineStr">
        <is>
          <t>obligația legală de a depune toată stăruința pentru atingerea unui anumit rezultat, fără a se obliga la însuși rezultatul preconizat</t>
        </is>
      </c>
      <c r="CL172" s="2" t="inlineStr">
        <is>
          <t>povinnosť náležitej starostlivosti|
povinná starostlivosť</t>
        </is>
      </c>
      <c r="CM172" s="2" t="inlineStr">
        <is>
          <t>3|
3</t>
        </is>
      </c>
      <c r="CN172" s="2" t="inlineStr">
        <is>
          <t>|
admitted</t>
        </is>
      </c>
      <c r="CO172" t="inlineStr">
        <is>
          <t>povinnosť venovať vykonávanej činnosti určitý stupeň starostlivosti s cieľom predísť vzniku škody</t>
        </is>
      </c>
      <c r="CP172" s="2" t="inlineStr">
        <is>
          <t>dolžnost skrbnega ravnanja</t>
        </is>
      </c>
      <c r="CQ172" s="2" t="inlineStr">
        <is>
          <t>3</t>
        </is>
      </c>
      <c r="CR172" s="2" t="inlineStr">
        <is>
          <t/>
        </is>
      </c>
      <c r="CS172" t="inlineStr">
        <is>
          <t/>
        </is>
      </c>
      <c r="CT172" s="2" t="inlineStr">
        <is>
          <t>aktsamhetskrav|
aktsamhetsplikt</t>
        </is>
      </c>
      <c r="CU172" s="2" t="inlineStr">
        <is>
          <t>3|
2</t>
        </is>
      </c>
      <c r="CV172" s="2" t="inlineStr">
        <is>
          <t xml:space="preserve">|
</t>
        </is>
      </c>
      <c r="CW172" t="inlineStr">
        <is>
          <t/>
        </is>
      </c>
    </row>
    <row r="173">
      <c r="A173" s="1" t="str">
        <f>HYPERLINK("https://iate.europa.eu/entry/result/3578777/all", "3578777")</f>
        <v>3578777</v>
      </c>
      <c r="B173" t="inlineStr">
        <is>
          <t>LAW;BUSINESS AND COMPETITION</t>
        </is>
      </c>
      <c r="C173" t="inlineStr">
        <is>
          <t>LAW|civil law;BUSINESS AND COMPETITION|business organisation</t>
        </is>
      </c>
      <c r="D173" t="inlineStr">
        <is>
          <t>yes</t>
        </is>
      </c>
      <c r="E173" t="inlineStr">
        <is>
          <t/>
        </is>
      </c>
      <c r="F173" s="2" t="inlineStr">
        <is>
          <t>тест за най-добрите интереси на кредиторите</t>
        </is>
      </c>
      <c r="G173" s="2" t="inlineStr">
        <is>
          <t>2</t>
        </is>
      </c>
      <c r="H173" s="2" t="inlineStr">
        <is>
          <t/>
        </is>
      </c>
      <c r="I173" t="inlineStr">
        <is>
          <t>критерий, използван, за да се прецени дали планът за преструктуриране отговаря на най-добрите интереси на кредиторите, а именно, тези от тях, които са несъгласните с плана за преструктуриране, да не изпаднат в по-неблагоприятно положение в резултат на този план, отколкото в случай на ликвидация</t>
        </is>
      </c>
      <c r="J173" s="2" t="inlineStr">
        <is>
          <t>test nejlepších zájmů věřitelů</t>
        </is>
      </c>
      <c r="K173" s="2" t="inlineStr">
        <is>
          <t>3</t>
        </is>
      </c>
      <c r="L173" s="2" t="inlineStr">
        <is>
          <t/>
        </is>
      </c>
      <c r="M173" t="inlineStr">
        <is>
          <t>určení toho, zda je plán restrukturalizace v nejlepším zájmu věřitelů, což platí, pokud by žádný nesouhlasící věřitel nebyl na základě plánu restrukturalizace v nevýhodnějším postavení, než v jakém by byl v případě likvidace nebo v případě druhého nejlepšího alternativního scénáře, pokud by plán restrukturalizace nebyl potvrzen</t>
        </is>
      </c>
      <c r="N173" s="2" t="inlineStr">
        <is>
          <t>kriteriet om kreditorernes bedste interesse</t>
        </is>
      </c>
      <c r="O173" s="2" t="inlineStr">
        <is>
          <t>3</t>
        </is>
      </c>
      <c r="P173" s="2" t="inlineStr">
        <is>
          <t/>
        </is>
      </c>
      <c r="Q173" t="inlineStr">
        <is>
          <t>et kriterium, der er opfyldt, hvis ingen kreditor, der ikke samtykker, vil blive stillet ringere i en rekonstruktionsplan, end en sådan kreditor ville blive, hvis den normale prioritetsrækkefølge i en likvidation i henhold til national ret var blevet anvendt, enten i tilfælde af likvidation, uanset om der er tale om en gradvis afvikling eller frasalg som en going concern, eller i tilfælde af det næstbedste alternativ, hvis rekonstruktionsplanen ikke var blevet stadfæstet</t>
        </is>
      </c>
      <c r="R173" s="2" t="inlineStr">
        <is>
          <t>Kriterium des Gläubigerinteresses</t>
        </is>
      </c>
      <c r="S173" s="2" t="inlineStr">
        <is>
          <t>2</t>
        </is>
      </c>
      <c r="T173" s="2" t="inlineStr">
        <is>
          <t/>
        </is>
      </c>
      <c r="U173" t="inlineStr">
        <is>
          <t>Umstand, dass kein ablehnender Gläubiger nach dem Restrukturierungsplan schlechter gestellt würde als im Falle der Liquidation, unabhängig davon, ob diese stückweise oder in Form eines Verkaufs als laufendes Unternehmen erfolgt</t>
        </is>
      </c>
      <c r="V173" s="2" t="inlineStr">
        <is>
          <t>κριτήριο του συμφέροντος των πιστωτών</t>
        </is>
      </c>
      <c r="W173" s="2" t="inlineStr">
        <is>
          <t>3</t>
        </is>
      </c>
      <c r="X173" s="2" t="inlineStr">
        <is>
          <t/>
        </is>
      </c>
      <c r="Y173" t="inlineStr">
        <is>
          <t>κριτήριο που εγγυάται ότι κανείς από τους διαφωνούντες πιστωτές δεν θα βρεθεί, βάσει του σχεδίου αναδιάρθρωσης, σε χειρότερη θέση από τη θέση στην οποία θα βρισκόταν σε περίπτωση εκκαθάρισης.</t>
        </is>
      </c>
      <c r="Z173" s="2" t="inlineStr">
        <is>
          <t>best-interest-of-creditors test</t>
        </is>
      </c>
      <c r="AA173" s="2" t="inlineStr">
        <is>
          <t>3</t>
        </is>
      </c>
      <c r="AB173" s="2" t="inlineStr">
        <is>
          <t/>
        </is>
      </c>
      <c r="AC173" t="inlineStr">
        <is>
          <t>criterion applied to decide whether a restructuring plan is in the best interest of creditors, which can be met if no dissenting creditor would be worse off under the restructuring plan than in the event of liquidation</t>
        </is>
      </c>
      <c r="AD173" s="2" t="inlineStr">
        <is>
          <t>prueba del interés superior de los acreedores</t>
        </is>
      </c>
      <c r="AE173" s="2" t="inlineStr">
        <is>
          <t>3</t>
        </is>
      </c>
      <c r="AF173" s="2" t="inlineStr">
        <is>
          <t/>
        </is>
      </c>
      <c r="AG173" t="inlineStr">
        <is>
          <t>Criterio aplicado para garantizar que ningún acreedor disidente se vea perjudicado por un plan de reestructuración en comparación con su situación en caso de que se liquidara la empresa, sea mediante liquidación gradual o venta de la empresa en activo.</t>
        </is>
      </c>
      <c r="AH173" s="2" t="inlineStr">
        <is>
          <t>võlausaldajate parimate huvide test</t>
        </is>
      </c>
      <c r="AI173" s="2" t="inlineStr">
        <is>
          <t>3</t>
        </is>
      </c>
      <c r="AJ173" s="2" t="inlineStr">
        <is>
          <t/>
        </is>
      </c>
      <c r="AK173" t="inlineStr">
        <is>
          <t>test, mis loetakse sooritatuks, kui ükski eriarvamusel olev võlausaldaja ei oleks saneerimiskava kohaselt halvemas seisus kui ta oleks seda liikmesriigi õiguse kohase tavapärase likvideerimise rahuldamisjärkude kohaldamise korral sõltumata sellest, kas likvideerimise puhul toimub osade kaupa või tegutseva ettevõtte müük või järgmise parima alternatiivse stsenaariumi korral, kui saneerimiskava ei kinnitata</t>
        </is>
      </c>
      <c r="AL173" s="2" t="inlineStr">
        <is>
          <t>velkojien etua koskeva testi</t>
        </is>
      </c>
      <c r="AM173" s="2" t="inlineStr">
        <is>
          <t>3</t>
        </is>
      </c>
      <c r="AN173" s="2" t="inlineStr">
        <is>
          <t/>
        </is>
      </c>
      <c r="AO173" t="inlineStr">
        <is>
          <t/>
        </is>
      </c>
      <c r="AP173" s="2" t="inlineStr">
        <is>
          <t>critère du respect des intérêts des créanciers</t>
        </is>
      </c>
      <c r="AQ173" s="2" t="inlineStr">
        <is>
          <t>3</t>
        </is>
      </c>
      <c r="AR173" s="2" t="inlineStr">
        <is>
          <t/>
        </is>
      </c>
      <c r="AS173" t="inlineStr">
        <is>
          <t>critère appliqué pour que, dans le cadre d'un plan de restructuration, aucun créancier ne se trouve dans une situation moins favorable que celle qu’il connaîtrait dans le cas d’une liquidation</t>
        </is>
      </c>
      <c r="AT173" s="2" t="inlineStr">
        <is>
          <t>tástáil leas na gcreidiúnaithe</t>
        </is>
      </c>
      <c r="AU173" s="2" t="inlineStr">
        <is>
          <t>3</t>
        </is>
      </c>
      <c r="AV173" s="2" t="inlineStr">
        <is>
          <t/>
        </is>
      </c>
      <c r="AW173" t="inlineStr">
        <is>
          <t/>
        </is>
      </c>
      <c r="AX173" s="2" t="inlineStr">
        <is>
          <t>ispitivanje najboljeg interesa vjerovnika</t>
        </is>
      </c>
      <c r="AY173" s="2" t="inlineStr">
        <is>
          <t>2</t>
        </is>
      </c>
      <c r="AZ173" s="2" t="inlineStr">
        <is>
          <t/>
        </is>
      </c>
      <c r="BA173" t="inlineStr">
        <is>
          <t>kriterij koji se primjenjuje kako bi se utvrdilo je li plan restrukturiranja u najboljem interesu vjerovnika, tj. da nijedan nesuglasni vjerovnik ne bi lošije prošao prema planu restrukturiranja nego u slučaju likvidacije</t>
        </is>
      </c>
      <c r="BB173" s="2" t="inlineStr">
        <is>
          <t>a hitelezői érdekek tiszteletben tartásának kritériuma</t>
        </is>
      </c>
      <c r="BC173" s="2" t="inlineStr">
        <is>
          <t>3</t>
        </is>
      </c>
      <c r="BD173" s="2" t="inlineStr">
        <is>
          <t/>
        </is>
      </c>
      <c r="BE173" t="inlineStr">
        <is>
          <t>a szerkezetátalakítási terv elfogadásának egyik fetétele, amelynek értelmében az egyet nem értő hitelezők sem járhatnak rosszabbul a terv végrehajtásával, mint abban az esetben jártak volna, ha a vállalkozást felszámolják és a szokásos kielégítési rangsort alkalmazzák</t>
        </is>
      </c>
      <c r="BF173" s="2" t="inlineStr">
        <is>
          <t>verifica del migliore soddisfacimento dei creditori</t>
        </is>
      </c>
      <c r="BG173" s="2" t="inlineStr">
        <is>
          <t>3</t>
        </is>
      </c>
      <c r="BH173" s="2" t="inlineStr">
        <is>
          <t/>
        </is>
      </c>
      <c r="BI173" t="inlineStr">
        <is>
          <t>verifica che stabilisce che nessun creditore dissenziente uscirà dal piano di ristrutturazione svantaggiato rispetto a come uscirebbe in caso di liquidazione</t>
        </is>
      </c>
      <c r="BJ173" s="2" t="inlineStr">
        <is>
          <t>kreditorių geriausių interesų kriterijus</t>
        </is>
      </c>
      <c r="BK173" s="2" t="inlineStr">
        <is>
          <t>2</t>
        </is>
      </c>
      <c r="BL173" s="2" t="inlineStr">
        <is>
          <t/>
        </is>
      </c>
      <c r="BM173" t="inlineStr">
        <is>
          <t>kriterijus, pagal kurį bet kuris prieštaraujantis kreditorius dėl restruktūrizavimo plano negali atsidurti prastesnėje padėtyje nei likvidavimo atveju, neatsižvelgiant į tai, ar tokiu atveju parduodamos turto dalys, ar visa įmonė kaip veikiantis verslas</t>
        </is>
      </c>
      <c r="BN173" s="2" t="inlineStr">
        <is>
          <t>kreditoru interešu ievērošanas kritērijs</t>
        </is>
      </c>
      <c r="BO173" s="2" t="inlineStr">
        <is>
          <t>3</t>
        </is>
      </c>
      <c r="BP173" s="2" t="inlineStr">
        <is>
          <t/>
        </is>
      </c>
      <c r="BQ173" t="inlineStr">
        <is>
          <t>kritērijs, ar ko iespējams nodrošināt, ka neviens nepiekrītošs kreditors pārstrukturēšanas plāna ietvaros neatrodas nelabvēlīgākā stāvoklī, nekā tas būtu likvidācijas gadījumā, neatkarīgi no tā, vai tas nozīmē likvidāciju pa daļām vai darbību turpinoša uzņēmuma pārdošanu</t>
        </is>
      </c>
      <c r="BR173" s="2" t="inlineStr">
        <is>
          <t>test tal-aħjar interess tal-kredituri</t>
        </is>
      </c>
      <c r="BS173" s="2" t="inlineStr">
        <is>
          <t>3</t>
        </is>
      </c>
      <c r="BT173" s="2" t="inlineStr">
        <is>
          <t/>
        </is>
      </c>
      <c r="BU173" t="inlineStr">
        <is>
          <t>kriterju applikat biex jiġi deċiż jekk pjan ta' ristrutturar huwiex qed isir fl-aħjar interess tal-kredituri, li jista' jintlaħaq jekk l-ebda kreditur li ma jaqbilx ma jkun agħar taħt il-pjan ta' ristrutturar milli fil-każ ta' likwidazzjoni</t>
        </is>
      </c>
      <c r="BV173" s="2" t="inlineStr">
        <is>
          <t>toets van "het belang van de schuldeisers"</t>
        </is>
      </c>
      <c r="BW173" s="2" t="inlineStr">
        <is>
          <t>3</t>
        </is>
      </c>
      <c r="BX173" s="2" t="inlineStr">
        <is>
          <t/>
        </is>
      </c>
      <c r="BY173" t="inlineStr">
        <is>
          <t>toets waaraan wordt voldaan als blijkt dat geen niet-instemmende schuldeiser slechter af is onder het herstructureringsplan dan die schuldeiser zou zijn indien de normale rangorde van voorrang bij vereffening krachtens nationaal recht zou worden toegepast</t>
        </is>
      </c>
      <c r="BZ173" s="2" t="inlineStr">
        <is>
          <t>kryterium ochrony najlepszych interesów wierzycieli</t>
        </is>
      </c>
      <c r="CA173" s="2" t="inlineStr">
        <is>
          <t>3</t>
        </is>
      </c>
      <c r="CB173" s="2" t="inlineStr">
        <is>
          <t/>
        </is>
      </c>
      <c r="CC173" t="inlineStr">
        <is>
          <t>kryterium oznaczające, że żaden wierzyciel wyrażający sprzeciw nie może znaleźć się w efekcie planu restrukturyzacji w gorszej sytuacji niż w przypadku likwidacji – czy to w drodze stopniowej likwidacji, czy sprzedaży jako przedsiębiorstwa kontynuującego działalność</t>
        </is>
      </c>
      <c r="CD173" s="2" t="inlineStr">
        <is>
          <t>teste do melhor interesse dos credores</t>
        </is>
      </c>
      <c r="CE173" s="2" t="inlineStr">
        <is>
          <t>3</t>
        </is>
      </c>
      <c r="CF173" s="2" t="inlineStr">
        <is>
          <t/>
        </is>
      </c>
      <c r="CG173" t="inlineStr">
        <is>
          <t>Critério aplicado para determinar se, em caso de reestruturação de uma empresa, um plano de reestruturação é do interesse superior dos credores, critério esse que é preenchido se nenhum credor discordante ficar em pior situação com o plano de reestruturação do que ficaria se fosse aplicada a ordem normal das prioridades de liquidação nos termos do direito nacional, quer em caso de liquidação, quer em caso de melhor cenário alternativo se o plano de reestruturação não fosse confirmado.</t>
        </is>
      </c>
      <c r="CH173" s="2" t="inlineStr">
        <is>
          <t>criteriul respectării intereselor creditorilor</t>
        </is>
      </c>
      <c r="CI173" s="2" t="inlineStr">
        <is>
          <t>3</t>
        </is>
      </c>
      <c r="CJ173" s="2" t="inlineStr">
        <is>
          <t/>
        </is>
      </c>
      <c r="CK173" t="inlineStr">
        <is>
          <t>criteriu conform căruia, în urma aplicării unui plan de restructurare, niciun creditor disident nu se va găsi într-o situație mai puțin favorabilă decât în caz de lichidare</t>
        </is>
      </c>
      <c r="CL173" s="2" t="inlineStr">
        <is>
          <t>test najlepšieho záujmu veriteľov</t>
        </is>
      </c>
      <c r="CM173" s="2" t="inlineStr">
        <is>
          <t>3</t>
        </is>
      </c>
      <c r="CN173" s="2" t="inlineStr">
        <is>
          <t/>
        </is>
      </c>
      <c r="CO173" t="inlineStr">
        <is>
          <t>test, ktorým sa určí, či postavenie akéhokoľvek nesúhlasného veriteľa nebude v rámci reštrukturalizačného plánu horšie, ako by bolo, ak by sa uplatnilo zvyčajné poradie pohľadávok v konkurze podľa vnútroštátnych právnych predpisov, buď v prípade konkurzu, či už speňažením po častiach alebo predajom s predpokladom ďalšieho prevádzkovania podniku, alebo v prípade ďalšieho najlepšieho alternatívneho scenára, ak by reštrukturalizačný plán nebol potvrdený</t>
        </is>
      </c>
      <c r="CP173" s="2" t="inlineStr">
        <is>
          <t>preizkus največje koristi za upnike</t>
        </is>
      </c>
      <c r="CQ173" s="2" t="inlineStr">
        <is>
          <t>2</t>
        </is>
      </c>
      <c r="CR173" s="2" t="inlineStr">
        <is>
          <t/>
        </is>
      </c>
      <c r="CS173" t="inlineStr">
        <is>
          <t/>
        </is>
      </c>
      <c r="CT173" s="2" t="inlineStr">
        <is>
          <t>test om borgenärers bästa intresse</t>
        </is>
      </c>
      <c r="CU173" s="2" t="inlineStr">
        <is>
          <t>2</t>
        </is>
      </c>
      <c r="CV173" s="2" t="inlineStr">
        <is>
          <t/>
        </is>
      </c>
      <c r="CW173" t="inlineStr">
        <is>
          <t/>
        </is>
      </c>
    </row>
    <row r="174">
      <c r="A174" s="1" t="str">
        <f>HYPERLINK("https://iate.europa.eu/entry/result/823442/all", "823442")</f>
        <v>823442</v>
      </c>
      <c r="B174" t="inlineStr">
        <is>
          <t>LAW;BUSINESS AND COMPETITION</t>
        </is>
      </c>
      <c r="C174" t="inlineStr">
        <is>
          <t>LAW;BUSINESS AND COMPETITION|business organisation</t>
        </is>
      </c>
      <c r="D174" t="inlineStr">
        <is>
          <t>no</t>
        </is>
      </c>
      <c r="E174" t="inlineStr">
        <is>
          <t/>
        </is>
      </c>
      <c r="F174" t="inlineStr">
        <is>
          <t/>
        </is>
      </c>
      <c r="G174" t="inlineStr">
        <is>
          <t/>
        </is>
      </c>
      <c r="H174" t="inlineStr">
        <is>
          <t/>
        </is>
      </c>
      <c r="I174" t="inlineStr">
        <is>
          <t/>
        </is>
      </c>
      <c r="J174" t="inlineStr">
        <is>
          <t/>
        </is>
      </c>
      <c r="K174" t="inlineStr">
        <is>
          <t/>
        </is>
      </c>
      <c r="L174" t="inlineStr">
        <is>
          <t/>
        </is>
      </c>
      <c r="M174" t="inlineStr">
        <is>
          <t/>
        </is>
      </c>
      <c r="N174" s="2" t="inlineStr">
        <is>
          <t>privilegeret krav|
privilegeret fordring</t>
        </is>
      </c>
      <c r="O174" s="2" t="inlineStr">
        <is>
          <t>4|
4</t>
        </is>
      </c>
      <c r="P174" s="2" t="inlineStr">
        <is>
          <t xml:space="preserve">|
</t>
        </is>
      </c>
      <c r="Q174" t="inlineStr">
        <is>
          <t>"Privilegerede fordringer: fordringer mod et konkursbo, som dækkes forud for simple fordringer." (von Eyben, Juridisk Ordbog, 9. udg.)</t>
        </is>
      </c>
      <c r="R174" s="2" t="inlineStr">
        <is>
          <t>bevorrechtigte Forderung</t>
        </is>
      </c>
      <c r="S174" s="2" t="inlineStr">
        <is>
          <t>3</t>
        </is>
      </c>
      <c r="T174" s="2" t="inlineStr">
        <is>
          <t/>
        </is>
      </c>
      <c r="U174" t="inlineStr">
        <is>
          <t/>
        </is>
      </c>
      <c r="V174" t="inlineStr">
        <is>
          <t/>
        </is>
      </c>
      <c r="W174" t="inlineStr">
        <is>
          <t/>
        </is>
      </c>
      <c r="X174" t="inlineStr">
        <is>
          <t/>
        </is>
      </c>
      <c r="Y174" t="inlineStr">
        <is>
          <t/>
        </is>
      </c>
      <c r="Z174" s="2" t="inlineStr">
        <is>
          <t>preferential debt</t>
        </is>
      </c>
      <c r="AA174" s="2" t="inlineStr">
        <is>
          <t>1</t>
        </is>
      </c>
      <c r="AB174" s="2" t="inlineStr">
        <is>
          <t/>
        </is>
      </c>
      <c r="AC174" t="inlineStr">
        <is>
          <t/>
        </is>
      </c>
      <c r="AD174" t="inlineStr">
        <is>
          <t/>
        </is>
      </c>
      <c r="AE174" t="inlineStr">
        <is>
          <t/>
        </is>
      </c>
      <c r="AF174" t="inlineStr">
        <is>
          <t/>
        </is>
      </c>
      <c r="AG174" t="inlineStr">
        <is>
          <t/>
        </is>
      </c>
      <c r="AH174" t="inlineStr">
        <is>
          <t/>
        </is>
      </c>
      <c r="AI174" t="inlineStr">
        <is>
          <t/>
        </is>
      </c>
      <c r="AJ174" t="inlineStr">
        <is>
          <t/>
        </is>
      </c>
      <c r="AK174" t="inlineStr">
        <is>
          <t/>
        </is>
      </c>
      <c r="AL174" t="inlineStr">
        <is>
          <t/>
        </is>
      </c>
      <c r="AM174" t="inlineStr">
        <is>
          <t/>
        </is>
      </c>
      <c r="AN174" t="inlineStr">
        <is>
          <t/>
        </is>
      </c>
      <c r="AO174" t="inlineStr">
        <is>
          <t/>
        </is>
      </c>
      <c r="AP174" s="2" t="inlineStr">
        <is>
          <t>créance garantie par un privilège</t>
        </is>
      </c>
      <c r="AQ174" s="2" t="inlineStr">
        <is>
          <t>1</t>
        </is>
      </c>
      <c r="AR174" s="2" t="inlineStr">
        <is>
          <t/>
        </is>
      </c>
      <c r="AS174" t="inlineStr">
        <is>
          <t/>
        </is>
      </c>
      <c r="AT174" t="inlineStr">
        <is>
          <t/>
        </is>
      </c>
      <c r="AU174" t="inlineStr">
        <is>
          <t/>
        </is>
      </c>
      <c r="AV174" t="inlineStr">
        <is>
          <t/>
        </is>
      </c>
      <c r="AW174" t="inlineStr">
        <is>
          <t/>
        </is>
      </c>
      <c r="AX174" t="inlineStr">
        <is>
          <t/>
        </is>
      </c>
      <c r="AY174" t="inlineStr">
        <is>
          <t/>
        </is>
      </c>
      <c r="AZ174" t="inlineStr">
        <is>
          <t/>
        </is>
      </c>
      <c r="BA174" t="inlineStr">
        <is>
          <t/>
        </is>
      </c>
      <c r="BB174" t="inlineStr">
        <is>
          <t/>
        </is>
      </c>
      <c r="BC174" t="inlineStr">
        <is>
          <t/>
        </is>
      </c>
      <c r="BD174" t="inlineStr">
        <is>
          <t/>
        </is>
      </c>
      <c r="BE174" t="inlineStr">
        <is>
          <t/>
        </is>
      </c>
      <c r="BF174" t="inlineStr">
        <is>
          <t/>
        </is>
      </c>
      <c r="BG174" t="inlineStr">
        <is>
          <t/>
        </is>
      </c>
      <c r="BH174" t="inlineStr">
        <is>
          <t/>
        </is>
      </c>
      <c r="BI174" t="inlineStr">
        <is>
          <t/>
        </is>
      </c>
      <c r="BJ174" t="inlineStr">
        <is>
          <t/>
        </is>
      </c>
      <c r="BK174" t="inlineStr">
        <is>
          <t/>
        </is>
      </c>
      <c r="BL174" t="inlineStr">
        <is>
          <t/>
        </is>
      </c>
      <c r="BM174" t="inlineStr">
        <is>
          <t/>
        </is>
      </c>
      <c r="BN174" t="inlineStr">
        <is>
          <t/>
        </is>
      </c>
      <c r="BO174" t="inlineStr">
        <is>
          <t/>
        </is>
      </c>
      <c r="BP174" t="inlineStr">
        <is>
          <t/>
        </is>
      </c>
      <c r="BQ174" t="inlineStr">
        <is>
          <t/>
        </is>
      </c>
      <c r="BR174" t="inlineStr">
        <is>
          <t/>
        </is>
      </c>
      <c r="BS174" t="inlineStr">
        <is>
          <t/>
        </is>
      </c>
      <c r="BT174" t="inlineStr">
        <is>
          <t/>
        </is>
      </c>
      <c r="BU174" t="inlineStr">
        <is>
          <t/>
        </is>
      </c>
      <c r="BV174" t="inlineStr">
        <is>
          <t/>
        </is>
      </c>
      <c r="BW174" t="inlineStr">
        <is>
          <t/>
        </is>
      </c>
      <c r="BX174" t="inlineStr">
        <is>
          <t/>
        </is>
      </c>
      <c r="BY174" t="inlineStr">
        <is>
          <t/>
        </is>
      </c>
      <c r="BZ174" t="inlineStr">
        <is>
          <t/>
        </is>
      </c>
      <c r="CA174" t="inlineStr">
        <is>
          <t/>
        </is>
      </c>
      <c r="CB174" t="inlineStr">
        <is>
          <t/>
        </is>
      </c>
      <c r="CC174" t="inlineStr">
        <is>
          <t/>
        </is>
      </c>
      <c r="CD174" t="inlineStr">
        <is>
          <t/>
        </is>
      </c>
      <c r="CE174" t="inlineStr">
        <is>
          <t/>
        </is>
      </c>
      <c r="CF174" t="inlineStr">
        <is>
          <t/>
        </is>
      </c>
      <c r="CG174" t="inlineStr">
        <is>
          <t/>
        </is>
      </c>
      <c r="CH174" t="inlineStr">
        <is>
          <t/>
        </is>
      </c>
      <c r="CI174" t="inlineStr">
        <is>
          <t/>
        </is>
      </c>
      <c r="CJ174" t="inlineStr">
        <is>
          <t/>
        </is>
      </c>
      <c r="CK174" t="inlineStr">
        <is>
          <t/>
        </is>
      </c>
      <c r="CL174" t="inlineStr">
        <is>
          <t/>
        </is>
      </c>
      <c r="CM174" t="inlineStr">
        <is>
          <t/>
        </is>
      </c>
      <c r="CN174" t="inlineStr">
        <is>
          <t/>
        </is>
      </c>
      <c r="CO174" t="inlineStr">
        <is>
          <t/>
        </is>
      </c>
      <c r="CP174" t="inlineStr">
        <is>
          <t/>
        </is>
      </c>
      <c r="CQ174" t="inlineStr">
        <is>
          <t/>
        </is>
      </c>
      <c r="CR174" t="inlineStr">
        <is>
          <t/>
        </is>
      </c>
      <c r="CS174" t="inlineStr">
        <is>
          <t/>
        </is>
      </c>
      <c r="CT174" t="inlineStr">
        <is>
          <t/>
        </is>
      </c>
      <c r="CU174" t="inlineStr">
        <is>
          <t/>
        </is>
      </c>
      <c r="CV174" t="inlineStr">
        <is>
          <t/>
        </is>
      </c>
      <c r="CW174" t="inlineStr">
        <is>
          <t/>
        </is>
      </c>
    </row>
    <row r="175">
      <c r="A175" s="1" t="str">
        <f>HYPERLINK("https://iate.europa.eu/entry/result/822870/all", "822870")</f>
        <v>822870</v>
      </c>
      <c r="B175" t="inlineStr">
        <is>
          <t>LAW;FINANCE;BUSINESS AND COMPETITION</t>
        </is>
      </c>
      <c r="C175" t="inlineStr">
        <is>
          <t>LAW;FINANCE|insurance;BUSINESS AND COMPETITION|business organisation</t>
        </is>
      </c>
      <c r="D175" t="inlineStr">
        <is>
          <t>no</t>
        </is>
      </c>
      <c r="E175" t="inlineStr">
        <is>
          <t/>
        </is>
      </c>
      <c r="F175" t="inlineStr">
        <is>
          <t/>
        </is>
      </c>
      <c r="G175" t="inlineStr">
        <is>
          <t/>
        </is>
      </c>
      <c r="H175" t="inlineStr">
        <is>
          <t/>
        </is>
      </c>
      <c r="I175" t="inlineStr">
        <is>
          <t/>
        </is>
      </c>
      <c r="J175" t="inlineStr">
        <is>
          <t/>
        </is>
      </c>
      <c r="K175" t="inlineStr">
        <is>
          <t/>
        </is>
      </c>
      <c r="L175" t="inlineStr">
        <is>
          <t/>
        </is>
      </c>
      <c r="M175" t="inlineStr">
        <is>
          <t/>
        </is>
      </c>
      <c r="N175" s="2" t="inlineStr">
        <is>
          <t>omstødelsessag|
omstødelse|
omstødelsessøgsmål|
actio Pauliana</t>
        </is>
      </c>
      <c r="O175" s="2" t="inlineStr">
        <is>
          <t>4|
4|
4|
4</t>
        </is>
      </c>
      <c r="P175" s="2" t="inlineStr">
        <is>
          <t xml:space="preserve">|
|
|
</t>
        </is>
      </c>
      <c r="Q175" t="inlineStr">
        <is>
          <t>"actio Pauliana, romerretlig klage, der blev indført af kejser Justinian som et middel til at omstøde transaktioner foretaget af en insolvent debitor med henblik på at begunstige en el. flere kreditorer på de øvrige kreditorers bekostning."&lt;br&gt;"actio Pauliana: i romerretten kreditorernes retsmiddel mod retshandler, som deres debitor har foretaget i den hensigt at besvige dem."</t>
        </is>
      </c>
      <c r="R175" s="2" t="inlineStr">
        <is>
          <t>Gläubigeranfechtung|
actio pauliana|
Anfechtungsklage|
Insolvenzanfechtung</t>
        </is>
      </c>
      <c r="S175" s="2" t="inlineStr">
        <is>
          <t>3|
3|
3|
3</t>
        </is>
      </c>
      <c r="T175" s="2" t="inlineStr">
        <is>
          <t xml:space="preserve">|
|
|
</t>
        </is>
      </c>
      <c r="U175" t="inlineStr">
        <is>
          <t>Sie soll dem Gläubiger die Zwangsvollstreckung gegen den Schuldner auch dann ermöglichen, wenn dieser Vermögensgegenstände unter anfechtbaren Voraussetzungen veräussert hat. Nach der InsO kann in Deutschland nur der Insolvenzverwalter eine Ins.anfechtung anstrengen.</t>
        </is>
      </c>
      <c r="V175" s="2" t="inlineStr">
        <is>
          <t>παυλιανή αγωγή' αγωγή διαρρήξεως' αγωγή διαρρήξεως καταδολιευτικής απαλλοτριώσεως</t>
        </is>
      </c>
      <c r="W175" s="2" t="inlineStr">
        <is>
          <t>3</t>
        </is>
      </c>
      <c r="X175" s="2" t="inlineStr">
        <is>
          <t/>
        </is>
      </c>
      <c r="Y175" t="inlineStr">
        <is>
          <t/>
        </is>
      </c>
      <c r="Z175" s="2" t="inlineStr">
        <is>
          <t>revocatory action|
Paulian action</t>
        </is>
      </c>
      <c r="AA175" s="2" t="inlineStr">
        <is>
          <t>3|
3</t>
        </is>
      </c>
      <c r="AB175" s="2" t="inlineStr">
        <is>
          <t xml:space="preserve">|
</t>
        </is>
      </c>
      <c r="AC175" t="inlineStr">
        <is>
          <t>A course of action available to creditors whereby agreements made by debtors in defraud of their creditors are set aside, thus enabling the latter to avoid the consequences of such fraud.</t>
        </is>
      </c>
      <c r="AD175" s="2" t="inlineStr">
        <is>
          <t>acción pauliana|
acción revocatoria|
acción rescisoria</t>
        </is>
      </c>
      <c r="AE175" s="2" t="inlineStr">
        <is>
          <t>3|
3|
3</t>
        </is>
      </c>
      <c r="AF175" s="2" t="inlineStr">
        <is>
          <t xml:space="preserve">|
|
</t>
        </is>
      </c>
      <c r="AG175" t="inlineStr">
        <is>
          <t>"La acción pauliana, [...] también denominada rescisoria o revocatoria, es la que corresponde a los acreedores para anular todos los actos que el deudor haya celebrado en fraude de acreedores con la intención de lesionar sus derechos de crédito".</t>
        </is>
      </c>
      <c r="AH175" t="inlineStr">
        <is>
          <t/>
        </is>
      </c>
      <c r="AI175" t="inlineStr">
        <is>
          <t/>
        </is>
      </c>
      <c r="AJ175" t="inlineStr">
        <is>
          <t/>
        </is>
      </c>
      <c r="AK175" t="inlineStr">
        <is>
          <t/>
        </is>
      </c>
      <c r="AL175" s="2" t="inlineStr">
        <is>
          <t>actio pauliana</t>
        </is>
      </c>
      <c r="AM175" s="2" t="inlineStr">
        <is>
          <t>2</t>
        </is>
      </c>
      <c r="AN175" s="2" t="inlineStr">
        <is>
          <t/>
        </is>
      </c>
      <c r="AO175" t="inlineStr">
        <is>
          <t>Velkoja voi riitauttaa velallisen jonkun kolmannen kanssa tekemän sopimuksen, jos siitä aiheutuva velvoite vaarantaa velkojalle kuuluvan suorituksen saamisen.</t>
        </is>
      </c>
      <c r="AP175" s="2" t="inlineStr">
        <is>
          <t>action paulienne|
action révocatoire</t>
        </is>
      </c>
      <c r="AQ175" s="2" t="inlineStr">
        <is>
          <t>3|
3</t>
        </is>
      </c>
      <c r="AR175" s="2" t="inlineStr">
        <is>
          <t xml:space="preserve">|
</t>
        </is>
      </c>
      <c r="AS175" t="inlineStr">
        <is>
          <t>Action par laquelle le créancier fait révoquer les actes de son débiteur qui lui portent préjudice et qui ont été accomplis en fraude de ses droits.</t>
        </is>
      </c>
      <c r="AT175" t="inlineStr">
        <is>
          <t/>
        </is>
      </c>
      <c r="AU175" t="inlineStr">
        <is>
          <t/>
        </is>
      </c>
      <c r="AV175" t="inlineStr">
        <is>
          <t/>
        </is>
      </c>
      <c r="AW175" t="inlineStr">
        <is>
          <t/>
        </is>
      </c>
      <c r="AX175" t="inlineStr">
        <is>
          <t/>
        </is>
      </c>
      <c r="AY175" t="inlineStr">
        <is>
          <t/>
        </is>
      </c>
      <c r="AZ175" t="inlineStr">
        <is>
          <t/>
        </is>
      </c>
      <c r="BA175" t="inlineStr">
        <is>
          <t/>
        </is>
      </c>
      <c r="BB175" t="inlineStr">
        <is>
          <t/>
        </is>
      </c>
      <c r="BC175" t="inlineStr">
        <is>
          <t/>
        </is>
      </c>
      <c r="BD175" t="inlineStr">
        <is>
          <t/>
        </is>
      </c>
      <c r="BE175" t="inlineStr">
        <is>
          <t/>
        </is>
      </c>
      <c r="BF175" s="2" t="inlineStr">
        <is>
          <t>azione revocatoria|
azione pauliana</t>
        </is>
      </c>
      <c r="BG175" s="2" t="inlineStr">
        <is>
          <t>2|
2</t>
        </is>
      </c>
      <c r="BH175" s="2" t="inlineStr">
        <is>
          <t xml:space="preserve">|
</t>
        </is>
      </c>
      <c r="BI175" t="inlineStr">
        <is>
          <t>E' l'azione concessa al creditore, a salvaguardia dell'integrità del patrimonio del debitore, nel presupposto che quest'ultimo consapevolmente compia atti con i quali si spogli dei propri beni, sottraendoli così all'espropriazione del creditore. Costituisce uno dei mezzi di conservazione della garanzia patrimoniale.</t>
        </is>
      </c>
      <c r="BJ175" t="inlineStr">
        <is>
          <t/>
        </is>
      </c>
      <c r="BK175" t="inlineStr">
        <is>
          <t/>
        </is>
      </c>
      <c r="BL175" t="inlineStr">
        <is>
          <t/>
        </is>
      </c>
      <c r="BM175" t="inlineStr">
        <is>
          <t/>
        </is>
      </c>
      <c r="BN175" t="inlineStr">
        <is>
          <t/>
        </is>
      </c>
      <c r="BO175" t="inlineStr">
        <is>
          <t/>
        </is>
      </c>
      <c r="BP175" t="inlineStr">
        <is>
          <t/>
        </is>
      </c>
      <c r="BQ175" t="inlineStr">
        <is>
          <t/>
        </is>
      </c>
      <c r="BR175" t="inlineStr">
        <is>
          <t/>
        </is>
      </c>
      <c r="BS175" t="inlineStr">
        <is>
          <t/>
        </is>
      </c>
      <c r="BT175" t="inlineStr">
        <is>
          <t/>
        </is>
      </c>
      <c r="BU175" t="inlineStr">
        <is>
          <t/>
        </is>
      </c>
      <c r="BV175" s="2" t="inlineStr">
        <is>
          <t>actio pauliana</t>
        </is>
      </c>
      <c r="BW175" s="2" t="inlineStr">
        <is>
          <t>3</t>
        </is>
      </c>
      <c r="BX175" s="2" t="inlineStr">
        <is>
          <t/>
        </is>
      </c>
      <c r="BY175" t="inlineStr">
        <is>
          <t>"De rechtshandeling waarbij een crediteur, of in het geval van een faillissement de curator, een rechtshandeling vernietigt tussen de schuldenaar (iemand die een ander geld schuldig is) en een derde die inbreuk maakt op rechten van andere crediteuren. Het gaat in dit soort gevallen om de vernietiging van een handeling die deze crediteur benadeelt. De ‘wetenschap van benadeling’ is hierbij essentieel. De wet kent namelijk specifieke bepalingen waarbij de bewijslast van deze wetenschap mag worden omgekeerd. Bij een faillissement kan deze Actio Pauliana alleen worden ingesteld door de curator."</t>
        </is>
      </c>
      <c r="BZ175" t="inlineStr">
        <is>
          <t/>
        </is>
      </c>
      <c r="CA175" t="inlineStr">
        <is>
          <t/>
        </is>
      </c>
      <c r="CB175" t="inlineStr">
        <is>
          <t/>
        </is>
      </c>
      <c r="CC175" t="inlineStr">
        <is>
          <t/>
        </is>
      </c>
      <c r="CD175" s="2" t="inlineStr">
        <is>
          <t>ação pauliana|
impugnação pauliana|
ação revocatória</t>
        </is>
      </c>
      <c r="CE175" s="2" t="inlineStr">
        <is>
          <t>3|
3|
3</t>
        </is>
      </c>
      <c r="CF175" s="2" t="inlineStr">
        <is>
          <t xml:space="preserve">|
|
</t>
        </is>
      </c>
      <c r="CG175" t="inlineStr">
        <is>
          <t>Acção pela qual um credor, agindo em seu nome pessoal, pode impugnar os actos do seu devedor "que envolvam diminuição da garantia patrimonial do crédito e não sejam de natureza pessoal".</t>
        </is>
      </c>
      <c r="CH175" t="inlineStr">
        <is>
          <t/>
        </is>
      </c>
      <c r="CI175" t="inlineStr">
        <is>
          <t/>
        </is>
      </c>
      <c r="CJ175" t="inlineStr">
        <is>
          <t/>
        </is>
      </c>
      <c r="CK175" t="inlineStr">
        <is>
          <t/>
        </is>
      </c>
      <c r="CL175" t="inlineStr">
        <is>
          <t/>
        </is>
      </c>
      <c r="CM175" t="inlineStr">
        <is>
          <t/>
        </is>
      </c>
      <c r="CN175" t="inlineStr">
        <is>
          <t/>
        </is>
      </c>
      <c r="CO175" t="inlineStr">
        <is>
          <t/>
        </is>
      </c>
      <c r="CP175" t="inlineStr">
        <is>
          <t/>
        </is>
      </c>
      <c r="CQ175" t="inlineStr">
        <is>
          <t/>
        </is>
      </c>
      <c r="CR175" t="inlineStr">
        <is>
          <t/>
        </is>
      </c>
      <c r="CS175" t="inlineStr">
        <is>
          <t/>
        </is>
      </c>
      <c r="CT175" s="2" t="inlineStr">
        <is>
          <t>actio pauliana|
återvinningstalan</t>
        </is>
      </c>
      <c r="CU175" s="2" t="inlineStr">
        <is>
          <t>2|
2</t>
        </is>
      </c>
      <c r="CV175" s="2" t="inlineStr">
        <is>
          <t xml:space="preserve">|
</t>
        </is>
      </c>
      <c r="CW175" t="inlineStr">
        <is>
          <t>"återvinning i konkurs - ogiltigförklaring av vissa rättshandlingar som gäldenären gjort före konkurs" (Juridikens termer, 8 uppl. 1992)</t>
        </is>
      </c>
    </row>
    <row r="176">
      <c r="A176" s="1" t="str">
        <f>HYPERLINK("https://iate.europa.eu/entry/result/889739/all", "889739")</f>
        <v>889739</v>
      </c>
      <c r="B176" t="inlineStr">
        <is>
          <t>LAW;BUSINESS AND COMPETITION</t>
        </is>
      </c>
      <c r="C176" t="inlineStr">
        <is>
          <t>LAW|civil law;BUSINESS AND COMPETITION|business organisation</t>
        </is>
      </c>
      <c r="D176" t="inlineStr">
        <is>
          <t>yes</t>
        </is>
      </c>
      <c r="E176" t="inlineStr">
        <is>
          <t/>
        </is>
      </c>
      <c r="F176" s="2" t="inlineStr">
        <is>
          <t>частично производство по несъстоятелност</t>
        </is>
      </c>
      <c r="G176" s="2" t="inlineStr">
        <is>
          <t>3</t>
        </is>
      </c>
      <c r="H176" s="2" t="inlineStr">
        <is>
          <t/>
        </is>
      </c>
      <c r="I176" t="inlineStr">
        <is>
          <t>производство, което може да се образува преди образуването на главното производство по несъстоятелност когато: 1. не може да бъде образувано главно производство по несъстоятелност поради условията в законодателството на държавата членка, на чиято територия е разположен центърът на основните интереси на длъжника; 2. или когато то е поискано от кредитор, чиито местоживеене, обичайно пребиваване или седалище според устройствения акт се намират в държавата членка, на чиято територия е разположено съответното предприятие или чиито вземания са възникнали във връзка с експлоатацията на това предприятие</t>
        </is>
      </c>
      <c r="J176" t="inlineStr">
        <is>
          <t/>
        </is>
      </c>
      <c r="K176" t="inlineStr">
        <is>
          <t/>
        </is>
      </c>
      <c r="L176" t="inlineStr">
        <is>
          <t/>
        </is>
      </c>
      <c r="M176" t="inlineStr">
        <is>
          <t/>
        </is>
      </c>
      <c r="N176" s="2" t="inlineStr">
        <is>
          <t>territorial insolvensbehandling</t>
        </is>
      </c>
      <c r="O176" s="2" t="inlineStr">
        <is>
          <t>4</t>
        </is>
      </c>
      <c r="P176" s="2" t="inlineStr">
        <is>
          <t/>
        </is>
      </c>
      <c r="Q176" t="inlineStr">
        <is>
          <t>En insolvensbehandling, der som hovedregel indledes efter, at en hovedinsolvensbehandling er indledt mod debitor i en anden stat. En territorial insolvensbehandling kan kun omfatte den del af skyldnerens aktiver, der befinder sig i denne anden stat.</t>
        </is>
      </c>
      <c r="R176" s="2" t="inlineStr">
        <is>
          <t>Partikularverfahren</t>
        </is>
      </c>
      <c r="S176" s="2" t="inlineStr">
        <is>
          <t>3</t>
        </is>
      </c>
      <c r="T176" s="2" t="inlineStr">
        <is>
          <t/>
        </is>
      </c>
      <c r="U176" t="inlineStr">
        <is>
          <t>Insolvenzverfahren, das von den Gerichten eines Mitgliedstaats in Bezug auf einen Schuldner eröffnet wird, der den Mittelpunkt seiner hauptsächlichen Interessen im Gebiet eines anderen Mitgliedstaats hat, aber eine Niederlassung im Gebiet des ersten Mitgliedstaats hat, und dessen Wirkungen auf das im Gebiet dieses Mitgliedstaats belegene Vermögen des Schuldners beschränkt ist</t>
        </is>
      </c>
      <c r="V176" t="inlineStr">
        <is>
          <t/>
        </is>
      </c>
      <c r="W176" t="inlineStr">
        <is>
          <t/>
        </is>
      </c>
      <c r="X176" t="inlineStr">
        <is>
          <t/>
        </is>
      </c>
      <c r="Y176" t="inlineStr">
        <is>
          <t/>
        </is>
      </c>
      <c r="Z176" s="2" t="inlineStr">
        <is>
          <t>territorial insolvency proceedings</t>
        </is>
      </c>
      <c r="AA176" s="2" t="inlineStr">
        <is>
          <t>3</t>
        </is>
      </c>
      <c r="AB176" s="2" t="inlineStr">
        <is>
          <t/>
        </is>
      </c>
      <c r="AC176" t="inlineStr">
        <is>
          <t>insolvency proceedings which (1) are opened by the courts of a Member State against a debtor which possesses an establishment within its territory but which has its centre of main interests in another Member State and (2) only have effects on the debtor's assets situated in the Member State that opened the proceedings</t>
        </is>
      </c>
      <c r="AD176" s="2" t="inlineStr">
        <is>
          <t>procedimiento territorial de insolvencia</t>
        </is>
      </c>
      <c r="AE176" s="2" t="inlineStr">
        <is>
          <t>4</t>
        </is>
      </c>
      <c r="AF176" s="2" t="inlineStr">
        <is>
          <t/>
        </is>
      </c>
      <c r="AG176" t="inlineStr">
        <is>
          <t>Procedimiento que puede abrirse con anterioridad a un procedimiento principal de insolvencia en uno de los siguientes casos: 
&lt;br&gt;a) si no puede obtenerse la apertura de un procedimiento principal de insolvencia a tenor de las condiciones establecidas por la Ley del Estado miembro en cuyo territorio esté situado el centro de intereses principales &lt;a href="/entry/result/822920/all" id="ENTRY_TO_ENTRY_CONVERTER" target="_blank"&gt;IATE:822920&lt;/a&gt; del deudor; 
&lt;br&gt;b) si la apertura del procedimiento territorial de insolvencia ha sido solicitada por un acreedor cuyo domicilio, residencia habitual o sede se encuentre en el Estado miembro en cuyo territorio se encuentra el establecimiento en cuestión, o cuyo crédito tenga su origen en la explotación de dicho establecimiento.</t>
        </is>
      </c>
      <c r="AH176" t="inlineStr">
        <is>
          <t/>
        </is>
      </c>
      <c r="AI176" t="inlineStr">
        <is>
          <t/>
        </is>
      </c>
      <c r="AJ176" t="inlineStr">
        <is>
          <t/>
        </is>
      </c>
      <c r="AK176" t="inlineStr">
        <is>
          <t/>
        </is>
      </c>
      <c r="AL176" s="2" t="inlineStr">
        <is>
          <t>alueellinen maksukyvyttömyysmenettely</t>
        </is>
      </c>
      <c r="AM176" s="2" t="inlineStr">
        <is>
          <t>3</t>
        </is>
      </c>
      <c r="AN176" s="2" t="inlineStr">
        <is>
          <t/>
        </is>
      </c>
      <c r="AO176" t="inlineStr">
        <is>
          <t/>
        </is>
      </c>
      <c r="AP176" s="2" t="inlineStr">
        <is>
          <t>procédure territoriale d'insolvabilité</t>
        </is>
      </c>
      <c r="AQ176" s="2" t="inlineStr">
        <is>
          <t>3</t>
        </is>
      </c>
      <c r="AR176" s="2" t="inlineStr">
        <is>
          <t/>
        </is>
      </c>
      <c r="AS176" t="inlineStr">
        <is>
          <t>procédure d'insolvabilité ouverte par les juridictions d'un État membre à l'égard d'un débiteur qui possède un établissement sur le territoire de cet État membre, mais dont le centre des intérêts principaux est situé sur le territoire d'un autre État membre</t>
        </is>
      </c>
      <c r="AT176" s="2" t="inlineStr">
        <is>
          <t>imeachtaí dócmhainneachta críche</t>
        </is>
      </c>
      <c r="AU176" s="2" t="inlineStr">
        <is>
          <t>3</t>
        </is>
      </c>
      <c r="AV176" s="2" t="inlineStr">
        <is>
          <t/>
        </is>
      </c>
      <c r="AW176" t="inlineStr">
        <is>
          <t/>
        </is>
      </c>
      <c r="AX176" t="inlineStr">
        <is>
          <t/>
        </is>
      </c>
      <c r="AY176" t="inlineStr">
        <is>
          <t/>
        </is>
      </c>
      <c r="AZ176" t="inlineStr">
        <is>
          <t/>
        </is>
      </c>
      <c r="BA176" t="inlineStr">
        <is>
          <t/>
        </is>
      </c>
      <c r="BB176" s="2" t="inlineStr">
        <is>
          <t>területi fizetésképtelenségi eljárás</t>
        </is>
      </c>
      <c r="BC176" s="2" t="inlineStr">
        <is>
          <t>4</t>
        </is>
      </c>
      <c r="BD176" s="2" t="inlineStr">
        <is>
          <t/>
        </is>
      </c>
      <c r="BE176" t="inlineStr">
        <is>
          <t>A fő fizetésképtelenségi eljárás előtt az adós telephelye szerinti államban megindítható eljárás.</t>
        </is>
      </c>
      <c r="BF176" s="2" t="inlineStr">
        <is>
          <t>procedura territoriale di insolvenza</t>
        </is>
      </c>
      <c r="BG176" s="2" t="inlineStr">
        <is>
          <t>2</t>
        </is>
      </c>
      <c r="BH176" s="2" t="inlineStr">
        <is>
          <t/>
        </is>
      </c>
      <c r="BI176" t="inlineStr">
        <is>
          <t/>
        </is>
      </c>
      <c r="BJ176" s="2" t="inlineStr">
        <is>
          <t>teritorinė nemokumo byla</t>
        </is>
      </c>
      <c r="BK176" s="2" t="inlineStr">
        <is>
          <t>3</t>
        </is>
      </c>
      <c r="BL176" s="2" t="inlineStr">
        <is>
          <t/>
        </is>
      </c>
      <c r="BM176" t="inlineStr">
        <is>
          <t/>
        </is>
      </c>
      <c r="BN176" s="2" t="inlineStr">
        <is>
          <t>teritoriālās maksātnespējas procedūras</t>
        </is>
      </c>
      <c r="BO176" s="2" t="inlineStr">
        <is>
          <t>3</t>
        </is>
      </c>
      <c r="BP176" s="2" t="inlineStr">
        <is>
          <t/>
        </is>
      </c>
      <c r="BQ176" t="inlineStr">
        <is>
          <t/>
        </is>
      </c>
      <c r="BR176" t="inlineStr">
        <is>
          <t/>
        </is>
      </c>
      <c r="BS176" t="inlineStr">
        <is>
          <t/>
        </is>
      </c>
      <c r="BT176" t="inlineStr">
        <is>
          <t/>
        </is>
      </c>
      <c r="BU176" t="inlineStr">
        <is>
          <t/>
        </is>
      </c>
      <c r="BV176" s="2" t="inlineStr">
        <is>
          <t>territoriale insolventieprocedure</t>
        </is>
      </c>
      <c r="BW176" s="2" t="inlineStr">
        <is>
          <t>4</t>
        </is>
      </c>
      <c r="BX176" s="2" t="inlineStr">
        <is>
          <t/>
        </is>
      </c>
      <c r="BY176" t="inlineStr">
        <is>
          <t/>
        </is>
      </c>
      <c r="BZ176" s="2" t="inlineStr">
        <is>
          <t>uboczne postępowanie upadłościowe</t>
        </is>
      </c>
      <c r="CA176" s="2" t="inlineStr">
        <is>
          <t>2</t>
        </is>
      </c>
      <c r="CB176" s="2" t="inlineStr">
        <is>
          <t/>
        </is>
      </c>
      <c r="CC176" t="inlineStr">
        <is>
          <t>postępowanie, które można wszcząć – po spełnieniu określonych przesłanek i przed wszczęciem głównego postępowania upadłościowego – w państwie, w którym dłużnik nie ma głównego ośrodka swojej działalności, ale w którym siedzibę ma oddział jego przedsiębiorstwa</t>
        </is>
      </c>
      <c r="CD176" t="inlineStr">
        <is>
          <t/>
        </is>
      </c>
      <c r="CE176" t="inlineStr">
        <is>
          <t/>
        </is>
      </c>
      <c r="CF176" t="inlineStr">
        <is>
          <t/>
        </is>
      </c>
      <c r="CG176" t="inlineStr">
        <is>
          <t/>
        </is>
      </c>
      <c r="CH176" t="inlineStr">
        <is>
          <t/>
        </is>
      </c>
      <c r="CI176" t="inlineStr">
        <is>
          <t/>
        </is>
      </c>
      <c r="CJ176" t="inlineStr">
        <is>
          <t/>
        </is>
      </c>
      <c r="CK176" t="inlineStr">
        <is>
          <t/>
        </is>
      </c>
      <c r="CL176" t="inlineStr">
        <is>
          <t/>
        </is>
      </c>
      <c r="CM176" t="inlineStr">
        <is>
          <t/>
        </is>
      </c>
      <c r="CN176" t="inlineStr">
        <is>
          <t/>
        </is>
      </c>
      <c r="CO176" t="inlineStr">
        <is>
          <t/>
        </is>
      </c>
      <c r="CP176" t="inlineStr">
        <is>
          <t/>
        </is>
      </c>
      <c r="CQ176" t="inlineStr">
        <is>
          <t/>
        </is>
      </c>
      <c r="CR176" t="inlineStr">
        <is>
          <t/>
        </is>
      </c>
      <c r="CS176" t="inlineStr">
        <is>
          <t/>
        </is>
      </c>
      <c r="CT176" t="inlineStr">
        <is>
          <t/>
        </is>
      </c>
      <c r="CU176" t="inlineStr">
        <is>
          <t/>
        </is>
      </c>
      <c r="CV176" t="inlineStr">
        <is>
          <t/>
        </is>
      </c>
      <c r="CW176" t="inlineStr">
        <is>
          <t/>
        </is>
      </c>
    </row>
    <row r="177">
      <c r="A177" s="1" t="str">
        <f>HYPERLINK("https://iate.europa.eu/entry/result/889759/all", "889759")</f>
        <v>889759</v>
      </c>
      <c r="B177" t="inlineStr">
        <is>
          <t>LAW;BUSINESS AND COMPETITION</t>
        </is>
      </c>
      <c r="C177" t="inlineStr">
        <is>
          <t>LAW;BUSINESS AND COMPETITION|business organisation</t>
        </is>
      </c>
      <c r="D177" t="inlineStr">
        <is>
          <t>no</t>
        </is>
      </c>
      <c r="E177" t="inlineStr">
        <is>
          <t/>
        </is>
      </c>
      <c r="F177" t="inlineStr">
        <is>
          <t/>
        </is>
      </c>
      <c r="G177" t="inlineStr">
        <is>
          <t/>
        </is>
      </c>
      <c r="H177" t="inlineStr">
        <is>
          <t/>
        </is>
      </c>
      <c r="I177" t="inlineStr">
        <is>
          <t/>
        </is>
      </c>
      <c r="J177" t="inlineStr">
        <is>
          <t/>
        </is>
      </c>
      <c r="K177" t="inlineStr">
        <is>
          <t/>
        </is>
      </c>
      <c r="L177" t="inlineStr">
        <is>
          <t/>
        </is>
      </c>
      <c r="M177" t="inlineStr">
        <is>
          <t/>
        </is>
      </c>
      <c r="N177" s="2" t="inlineStr">
        <is>
          <t>erhvervende tredjemand</t>
        </is>
      </c>
      <c r="O177" s="2" t="inlineStr">
        <is>
          <t>4</t>
        </is>
      </c>
      <c r="P177" s="2" t="inlineStr">
        <is>
          <t/>
        </is>
      </c>
      <c r="Q177" t="inlineStr">
        <is>
          <t>"Acquéreur qui, après avoir traité avec une personne (ayant ou non des droits sur une chose), est ainsi nommé dans les conflits qui l'opposent aux titulaires de droits antérieurs sur cette chose (créanciers hypothécaires inscrits exerçant un droit de suite, véritable propriétaire revendiquant).". (Vocabulaire juridique, Presses Universitaires de France 1987)</t>
        </is>
      </c>
      <c r="R177" t="inlineStr">
        <is>
          <t/>
        </is>
      </c>
      <c r="S177" t="inlineStr">
        <is>
          <t/>
        </is>
      </c>
      <c r="T177" t="inlineStr">
        <is>
          <t/>
        </is>
      </c>
      <c r="U177" t="inlineStr">
        <is>
          <t/>
        </is>
      </c>
      <c r="V177" t="inlineStr">
        <is>
          <t/>
        </is>
      </c>
      <c r="W177" t="inlineStr">
        <is>
          <t/>
        </is>
      </c>
      <c r="X177" t="inlineStr">
        <is>
          <t/>
        </is>
      </c>
      <c r="Y177" t="inlineStr">
        <is>
          <t/>
        </is>
      </c>
      <c r="Z177" s="2" t="inlineStr">
        <is>
          <t>third-party purchaser</t>
        </is>
      </c>
      <c r="AA177" s="2" t="inlineStr">
        <is>
          <t>2</t>
        </is>
      </c>
      <c r="AB177" s="2" t="inlineStr">
        <is>
          <t/>
        </is>
      </c>
      <c r="AC177" t="inlineStr">
        <is>
          <t/>
        </is>
      </c>
      <c r="AD177" t="inlineStr">
        <is>
          <t/>
        </is>
      </c>
      <c r="AE177" t="inlineStr">
        <is>
          <t/>
        </is>
      </c>
      <c r="AF177" t="inlineStr">
        <is>
          <t/>
        </is>
      </c>
      <c r="AG177" t="inlineStr">
        <is>
          <t/>
        </is>
      </c>
      <c r="AH177" t="inlineStr">
        <is>
          <t/>
        </is>
      </c>
      <c r="AI177" t="inlineStr">
        <is>
          <t/>
        </is>
      </c>
      <c r="AJ177" t="inlineStr">
        <is>
          <t/>
        </is>
      </c>
      <c r="AK177" t="inlineStr">
        <is>
          <t/>
        </is>
      </c>
      <c r="AL177" t="inlineStr">
        <is>
          <t/>
        </is>
      </c>
      <c r="AM177" t="inlineStr">
        <is>
          <t/>
        </is>
      </c>
      <c r="AN177" t="inlineStr">
        <is>
          <t/>
        </is>
      </c>
      <c r="AO177" t="inlineStr">
        <is>
          <t/>
        </is>
      </c>
      <c r="AP177" s="2" t="inlineStr">
        <is>
          <t>tiers acquéreur</t>
        </is>
      </c>
      <c r="AQ177" s="2" t="inlineStr">
        <is>
          <t>1</t>
        </is>
      </c>
      <c r="AR177" s="2" t="inlineStr">
        <is>
          <t/>
        </is>
      </c>
      <c r="AS177" t="inlineStr">
        <is>
          <t/>
        </is>
      </c>
      <c r="AT177" s="2" t="inlineStr">
        <is>
          <t>tríú páirtí is ceannaitheoir|
ceannaitheoir tríú páirtí</t>
        </is>
      </c>
      <c r="AU177" s="2" t="inlineStr">
        <is>
          <t>3|
3</t>
        </is>
      </c>
      <c r="AV177" s="2" t="inlineStr">
        <is>
          <t xml:space="preserve">|
</t>
        </is>
      </c>
      <c r="AW177" t="inlineStr">
        <is>
          <t/>
        </is>
      </c>
      <c r="AX177" t="inlineStr">
        <is>
          <t/>
        </is>
      </c>
      <c r="AY177" t="inlineStr">
        <is>
          <t/>
        </is>
      </c>
      <c r="AZ177" t="inlineStr">
        <is>
          <t/>
        </is>
      </c>
      <c r="BA177" t="inlineStr">
        <is>
          <t/>
        </is>
      </c>
      <c r="BB177" t="inlineStr">
        <is>
          <t/>
        </is>
      </c>
      <c r="BC177" t="inlineStr">
        <is>
          <t/>
        </is>
      </c>
      <c r="BD177" t="inlineStr">
        <is>
          <t/>
        </is>
      </c>
      <c r="BE177" t="inlineStr">
        <is>
          <t/>
        </is>
      </c>
      <c r="BF177" s="2" t="inlineStr">
        <is>
          <t>terzo acquirente</t>
        </is>
      </c>
      <c r="BG177" s="2" t="inlineStr">
        <is>
          <t>2</t>
        </is>
      </c>
      <c r="BH177" s="2" t="inlineStr">
        <is>
          <t/>
        </is>
      </c>
      <c r="BI177" t="inlineStr">
        <is>
          <t/>
        </is>
      </c>
      <c r="BJ177" t="inlineStr">
        <is>
          <t/>
        </is>
      </c>
      <c r="BK177" t="inlineStr">
        <is>
          <t/>
        </is>
      </c>
      <c r="BL177" t="inlineStr">
        <is>
          <t/>
        </is>
      </c>
      <c r="BM177" t="inlineStr">
        <is>
          <t/>
        </is>
      </c>
      <c r="BN177" t="inlineStr">
        <is>
          <t/>
        </is>
      </c>
      <c r="BO177" t="inlineStr">
        <is>
          <t/>
        </is>
      </c>
      <c r="BP177" t="inlineStr">
        <is>
          <t/>
        </is>
      </c>
      <c r="BQ177" t="inlineStr">
        <is>
          <t/>
        </is>
      </c>
      <c r="BR177" t="inlineStr">
        <is>
          <t/>
        </is>
      </c>
      <c r="BS177" t="inlineStr">
        <is>
          <t/>
        </is>
      </c>
      <c r="BT177" t="inlineStr">
        <is>
          <t/>
        </is>
      </c>
      <c r="BU177" t="inlineStr">
        <is>
          <t/>
        </is>
      </c>
      <c r="BV177" s="2" t="inlineStr">
        <is>
          <t>derde-verkrijger</t>
        </is>
      </c>
      <c r="BW177" s="2" t="inlineStr">
        <is>
          <t>3</t>
        </is>
      </c>
      <c r="BX177" s="2" t="inlineStr">
        <is>
          <t/>
        </is>
      </c>
      <c r="BY177" t="inlineStr">
        <is>
          <t/>
        </is>
      </c>
      <c r="BZ177" t="inlineStr">
        <is>
          <t/>
        </is>
      </c>
      <c r="CA177" t="inlineStr">
        <is>
          <t/>
        </is>
      </c>
      <c r="CB177" t="inlineStr">
        <is>
          <t/>
        </is>
      </c>
      <c r="CC177" t="inlineStr">
        <is>
          <t/>
        </is>
      </c>
      <c r="CD177" t="inlineStr">
        <is>
          <t/>
        </is>
      </c>
      <c r="CE177" t="inlineStr">
        <is>
          <t/>
        </is>
      </c>
      <c r="CF177" t="inlineStr">
        <is>
          <t/>
        </is>
      </c>
      <c r="CG177" t="inlineStr">
        <is>
          <t/>
        </is>
      </c>
      <c r="CH177" t="inlineStr">
        <is>
          <t/>
        </is>
      </c>
      <c r="CI177" t="inlineStr">
        <is>
          <t/>
        </is>
      </c>
      <c r="CJ177" t="inlineStr">
        <is>
          <t/>
        </is>
      </c>
      <c r="CK177" t="inlineStr">
        <is>
          <t/>
        </is>
      </c>
      <c r="CL177" t="inlineStr">
        <is>
          <t/>
        </is>
      </c>
      <c r="CM177" t="inlineStr">
        <is>
          <t/>
        </is>
      </c>
      <c r="CN177" t="inlineStr">
        <is>
          <t/>
        </is>
      </c>
      <c r="CO177" t="inlineStr">
        <is>
          <t/>
        </is>
      </c>
      <c r="CP177" t="inlineStr">
        <is>
          <t/>
        </is>
      </c>
      <c r="CQ177" t="inlineStr">
        <is>
          <t/>
        </is>
      </c>
      <c r="CR177" t="inlineStr">
        <is>
          <t/>
        </is>
      </c>
      <c r="CS177" t="inlineStr">
        <is>
          <t/>
        </is>
      </c>
      <c r="CT177" t="inlineStr">
        <is>
          <t/>
        </is>
      </c>
      <c r="CU177" t="inlineStr">
        <is>
          <t/>
        </is>
      </c>
      <c r="CV177" t="inlineStr">
        <is>
          <t/>
        </is>
      </c>
      <c r="CW177" t="inlineStr">
        <is>
          <t/>
        </is>
      </c>
    </row>
    <row r="178">
      <c r="A178" s="1" t="str">
        <f>HYPERLINK("https://iate.europa.eu/entry/result/764169/all", "764169")</f>
        <v>764169</v>
      </c>
      <c r="B178" t="inlineStr">
        <is>
          <t>EUROPEAN UNION;LAW</t>
        </is>
      </c>
      <c r="C178" t="inlineStr">
        <is>
          <t>EUROPEAN UNION|EU institutions and European civil service|EU institution;LAW</t>
        </is>
      </c>
      <c r="D178" t="inlineStr">
        <is>
          <t>yes</t>
        </is>
      </c>
      <c r="E178" t="inlineStr">
        <is>
          <t/>
        </is>
      </c>
      <c r="F178" t="inlineStr">
        <is>
          <t/>
        </is>
      </c>
      <c r="G178" t="inlineStr">
        <is>
          <t/>
        </is>
      </c>
      <c r="H178" t="inlineStr">
        <is>
          <t/>
        </is>
      </c>
      <c r="I178" t="inlineStr">
        <is>
          <t/>
        </is>
      </c>
      <c r="J178" t="inlineStr">
        <is>
          <t/>
        </is>
      </c>
      <c r="K178" t="inlineStr">
        <is>
          <t/>
        </is>
      </c>
      <c r="L178" t="inlineStr">
        <is>
          <t/>
        </is>
      </c>
      <c r="M178" t="inlineStr">
        <is>
          <t/>
        </is>
      </c>
      <c r="N178" s="2" t="inlineStr">
        <is>
          <t>udsættelse af sag|
udsættelse af påkendelse|
udsættelse af afgørelse</t>
        </is>
      </c>
      <c r="O178" s="2" t="inlineStr">
        <is>
          <t>4|
4|
4</t>
        </is>
      </c>
      <c r="P178" s="2" t="inlineStr">
        <is>
          <t xml:space="preserve">|
|
</t>
        </is>
      </c>
      <c r="Q178" t="inlineStr">
        <is>
          <t>Udsættelse af påkendelse: Et tilfælde af "suspension", hvorved retten beslutter midlertidigt at udsætte sagen, fx indtil en anden retssag er afgjort.</t>
        </is>
      </c>
      <c r="R178" s="2" t="inlineStr">
        <is>
          <t>Aussetzung des Verfahrens</t>
        </is>
      </c>
      <c r="S178" s="2" t="inlineStr">
        <is>
          <t>3</t>
        </is>
      </c>
      <c r="T178" s="2" t="inlineStr">
        <is>
          <t/>
        </is>
      </c>
      <c r="U178" t="inlineStr">
        <is>
          <t/>
        </is>
      </c>
      <c r="V178" s="2" t="inlineStr">
        <is>
          <t>αναστολή της έκδοσης αποφάσεως</t>
        </is>
      </c>
      <c r="W178" s="2" t="inlineStr">
        <is>
          <t>2</t>
        </is>
      </c>
      <c r="X178" s="2" t="inlineStr">
        <is>
          <t/>
        </is>
      </c>
      <c r="Y178" t="inlineStr">
        <is>
          <t/>
        </is>
      </c>
      <c r="Z178" s="2" t="inlineStr">
        <is>
          <t>stay of proceedings|
staying of proceedings|
stay</t>
        </is>
      </c>
      <c r="AA178" s="2" t="inlineStr">
        <is>
          <t>4|
2|
3</t>
        </is>
      </c>
      <c r="AB178" s="2" t="inlineStr">
        <is>
          <t xml:space="preserve">|
|
</t>
        </is>
      </c>
      <c r="AC178" t="inlineStr">
        <is>
          <t>postponement or halting of proceedings</t>
        </is>
      </c>
      <c r="AD178" s="2" t="inlineStr">
        <is>
          <t>suspensión del procedimiento|
suspensión del proceso|
auto o resolución de suspensión del procedimiento</t>
        </is>
      </c>
      <c r="AE178" s="2" t="inlineStr">
        <is>
          <t>3|
3|
3</t>
        </is>
      </c>
      <c r="AF178" s="2" t="inlineStr">
        <is>
          <t xml:space="preserve">|
|
</t>
        </is>
      </c>
      <c r="AG178" t="inlineStr">
        <is>
          <t>Es la interrupción o detención temporal de un acto o de la tramitación de una causa cuando hay que resolver una cuestión prejudicial, cuando por la calidad del prevenido se necesita autorización extrajudicial para procesarle o cuando el prevenido cae en estado de demencia después de cometido el delito, o si lo solicitan las partes.</t>
        </is>
      </c>
      <c r="AH178" t="inlineStr">
        <is>
          <t/>
        </is>
      </c>
      <c r="AI178" t="inlineStr">
        <is>
          <t/>
        </is>
      </c>
      <c r="AJ178" t="inlineStr">
        <is>
          <t/>
        </is>
      </c>
      <c r="AK178" t="inlineStr">
        <is>
          <t/>
        </is>
      </c>
      <c r="AL178" s="2" t="inlineStr">
        <is>
          <t>asian käsittelyn keskeyttäminen|
asian käsittelyn lykkääminen</t>
        </is>
      </c>
      <c r="AM178" s="2" t="inlineStr">
        <is>
          <t>2|
2</t>
        </is>
      </c>
      <c r="AN178" s="2" t="inlineStr">
        <is>
          <t xml:space="preserve">|
</t>
        </is>
      </c>
      <c r="AO178" t="inlineStr">
        <is>
          <t/>
        </is>
      </c>
      <c r="AP178" s="2" t="inlineStr">
        <is>
          <t>sursis à statuer</t>
        </is>
      </c>
      <c r="AQ178" s="2" t="inlineStr">
        <is>
          <t>3</t>
        </is>
      </c>
      <c r="AR178" s="2" t="inlineStr">
        <is>
          <t/>
        </is>
      </c>
      <c r="AS178" t="inlineStr">
        <is>
          <t>décision d'une juridiction de suspendre le cours de l'instance jusqu'à l'accomplissement d'une formalité ou jusqu'à ce que soit rendue la décision d'une autre juridiction</t>
        </is>
      </c>
      <c r="AT178" s="2" t="inlineStr">
        <is>
          <t>bac ar imeachtaí</t>
        </is>
      </c>
      <c r="AU178" s="2" t="inlineStr">
        <is>
          <t>3</t>
        </is>
      </c>
      <c r="AV178" s="2" t="inlineStr">
        <is>
          <t/>
        </is>
      </c>
      <c r="AW178" t="inlineStr">
        <is>
          <t/>
        </is>
      </c>
      <c r="AX178" s="2" t="inlineStr">
        <is>
          <t>zastoj postupka|
zastajanje s postupkom</t>
        </is>
      </c>
      <c r="AY178" s="2" t="inlineStr">
        <is>
          <t>3|
3</t>
        </is>
      </c>
      <c r="AZ178" s="2" t="inlineStr">
        <is>
          <t xml:space="preserve">|
</t>
        </is>
      </c>
      <c r="BA178" t="inlineStr">
        <is>
          <t/>
        </is>
      </c>
      <c r="BB178" s="2" t="inlineStr">
        <is>
          <t>eljárás felfüggesztése|
felfüggesztés</t>
        </is>
      </c>
      <c r="BC178" s="2" t="inlineStr">
        <is>
          <t>3|
3</t>
        </is>
      </c>
      <c r="BD178" s="2" t="inlineStr">
        <is>
          <t xml:space="preserve">|
</t>
        </is>
      </c>
      <c r="BE178" t="inlineStr">
        <is>
          <t>eljárás elhalasztása vagy szüneteltetése</t>
        </is>
      </c>
      <c r="BF178" s="2" t="inlineStr">
        <is>
          <t>sospensione del procedimento</t>
        </is>
      </c>
      <c r="BG178" s="2" t="inlineStr">
        <is>
          <t>2</t>
        </is>
      </c>
      <c r="BH178" s="2" t="inlineStr">
        <is>
          <t/>
        </is>
      </c>
      <c r="BI178" t="inlineStr">
        <is>
          <t>il termine FR "sursis à statuer", che non ha un esatto corrispettivo nel codice italiano, è utilizzato in ambito civile, amministrativo e penale nei casi di controversie in cui l'autorità giurisdizionale decida di differire la propria decisione, con la conseguente sospensione del procedimento. Per la definizione di "sospensione del procedimento" si rimanda alla scheda A087768.</t>
        </is>
      </c>
      <c r="BJ178" s="2" t="inlineStr">
        <is>
          <t>bylos nagrinėjimo sustabdymas</t>
        </is>
      </c>
      <c r="BK178" s="2" t="inlineStr">
        <is>
          <t>3</t>
        </is>
      </c>
      <c r="BL178" s="2" t="inlineStr">
        <is>
          <t/>
        </is>
      </c>
      <c r="BM178" t="inlineStr">
        <is>
          <t/>
        </is>
      </c>
      <c r="BN178" s="2" t="inlineStr">
        <is>
          <t>tiesvedības apturēšana</t>
        </is>
      </c>
      <c r="BO178" s="2" t="inlineStr">
        <is>
          <t>3</t>
        </is>
      </c>
      <c r="BP178" s="2" t="inlineStr">
        <is>
          <t/>
        </is>
      </c>
      <c r="BQ178" t="inlineStr">
        <is>
          <t>tiesvedības pārtraukšana ar motivētu tiesas lēmumu līdz dienai, kas norādīta lēmumā par tiesvedības apturēšanu vai atsevišķā lēmumā par tiesvedības atjaunošanu</t>
        </is>
      </c>
      <c r="BR178" s="2" t="inlineStr">
        <is>
          <t>sospensjoni tal-proċedimenti</t>
        </is>
      </c>
      <c r="BS178" s="2" t="inlineStr">
        <is>
          <t>3</t>
        </is>
      </c>
      <c r="BT178" s="2" t="inlineStr">
        <is>
          <t/>
        </is>
      </c>
      <c r="BU178" t="inlineStr">
        <is>
          <t>il-posponiment jew waqfien temporanju ta' proċedimenti ġudizzjarji permezz ta' digriet tal-qorti</t>
        </is>
      </c>
      <c r="BV178" s="2" t="inlineStr">
        <is>
          <t>aanhouding van de uitspraak|
uitstel van uitspraak|
schorsing van behandeling|
schorsing van de procedure</t>
        </is>
      </c>
      <c r="BW178" s="2" t="inlineStr">
        <is>
          <t>2|
2|
2|
2</t>
        </is>
      </c>
      <c r="BX178" s="2" t="inlineStr">
        <is>
          <t xml:space="preserve">|
|
|
</t>
        </is>
      </c>
      <c r="BY178" t="inlineStr">
        <is>
          <t>"Aanhouden (uitstellen): het aanhouden van een uitspraak, bijvoorbeeld omdat feiten nog nader moeten worden onderzocht, of om een partij alsnog in de gelegenheid te stellen aan zijn verplichtingen te voldoen(...)"</t>
        </is>
      </c>
      <c r="BZ178" t="inlineStr">
        <is>
          <t/>
        </is>
      </c>
      <c r="CA178" t="inlineStr">
        <is>
          <t/>
        </is>
      </c>
      <c r="CB178" t="inlineStr">
        <is>
          <t/>
        </is>
      </c>
      <c r="CC178" t="inlineStr">
        <is>
          <t/>
        </is>
      </c>
      <c r="CD178" s="2" t="inlineStr">
        <is>
          <t>suspensão da decisão</t>
        </is>
      </c>
      <c r="CE178" s="2" t="inlineStr">
        <is>
          <t>2</t>
        </is>
      </c>
      <c r="CF178" s="2" t="inlineStr">
        <is>
          <t/>
        </is>
      </c>
      <c r="CG178" t="inlineStr">
        <is>
          <t>Deliberação de um tribunal/juiz de adiar a decisão judicial por razões processuais ou de competência.</t>
        </is>
      </c>
      <c r="CH178" t="inlineStr">
        <is>
          <t/>
        </is>
      </c>
      <c r="CI178" t="inlineStr">
        <is>
          <t/>
        </is>
      </c>
      <c r="CJ178" t="inlineStr">
        <is>
          <t/>
        </is>
      </c>
      <c r="CK178" t="inlineStr">
        <is>
          <t/>
        </is>
      </c>
      <c r="CL178" s="2" t="inlineStr">
        <is>
          <t>prerušenie konania</t>
        </is>
      </c>
      <c r="CM178" s="2" t="inlineStr">
        <is>
          <t>3</t>
        </is>
      </c>
      <c r="CN178" s="2" t="inlineStr">
        <is>
          <t/>
        </is>
      </c>
      <c r="CO178" t="inlineStr">
        <is>
          <t>okolnosti stanovené zákonom, ktoré bránia súdu pokračovať v konaní</t>
        </is>
      </c>
      <c r="CP178" s="2" t="inlineStr">
        <is>
          <t>mirovanje postopka</t>
        </is>
      </c>
      <c r="CQ178" s="2" t="inlineStr">
        <is>
          <t>3</t>
        </is>
      </c>
      <c r="CR178" s="2" t="inlineStr">
        <is>
          <t/>
        </is>
      </c>
      <c r="CS178" t="inlineStr">
        <is>
          <t>1. zastoj pravdnega postopka po volji strank;&lt;br&gt;2. zastoj v postopku, do katerega pride po izrečni ali domnevani volji strank. V času m. p. prenehajo teči sodni roki, medtem ko zakonski roki tečejo dalje.</t>
        </is>
      </c>
      <c r="CT178" s="2" t="inlineStr">
        <is>
          <t>vilandeförklaring</t>
        </is>
      </c>
      <c r="CU178" s="2" t="inlineStr">
        <is>
          <t>3</t>
        </is>
      </c>
      <c r="CV178" s="2" t="inlineStr">
        <is>
          <t/>
        </is>
      </c>
      <c r="CW178" t="inlineStr">
        <is>
          <t/>
        </is>
      </c>
    </row>
    <row r="179">
      <c r="A179" s="1" t="str">
        <f>HYPERLINK("https://iate.europa.eu/entry/result/823532/all", "823532")</f>
        <v>823532</v>
      </c>
      <c r="B179" t="inlineStr">
        <is>
          <t>LAW</t>
        </is>
      </c>
      <c r="C179" t="inlineStr">
        <is>
          <t>LAW</t>
        </is>
      </c>
      <c r="D179" t="inlineStr">
        <is>
          <t>yes</t>
        </is>
      </c>
      <c r="E179" t="inlineStr">
        <is>
          <t/>
        </is>
      </c>
      <c r="F179" s="2" t="inlineStr">
        <is>
          <t>правна сигурност</t>
        </is>
      </c>
      <c r="G179" s="2" t="inlineStr">
        <is>
          <t>3</t>
        </is>
      </c>
      <c r="H179" s="2" t="inlineStr">
        <is>
          <t/>
        </is>
      </c>
      <c r="I179" t="inlineStr">
        <is>
          <t>Основен принцип на правото с няколко измерения. От една страна той гарантира, че нормативните актове, които уреждат права и задължения, се довеждат до знанието на правните субекти чрез адекватна публичност. Другото измерение е правото на субектите на правото да разчитат на предвидимостта и стабилността на правната уредба.</t>
        </is>
      </c>
      <c r="J179" s="2" t="inlineStr">
        <is>
          <t>právní jistota</t>
        </is>
      </c>
      <c r="K179" s="2" t="inlineStr">
        <is>
          <t>4</t>
        </is>
      </c>
      <c r="L179" s="2" t="inlineStr">
        <is>
          <t/>
        </is>
      </c>
      <c r="M179" t="inlineStr">
        <is>
          <t>stav, kdy jsou objektivní právo i subjektivní práva fyzických a právnických osob dlouhodobě stabilní, jednotné, relativně jednoduché a předvídatelné, a je tak naplňováno legitimní očekávání fyzických a právnických osob</t>
        </is>
      </c>
      <c r="N179" s="2" t="inlineStr">
        <is>
          <t>retssikkerhed</t>
        </is>
      </c>
      <c r="O179" s="2" t="inlineStr">
        <is>
          <t>4</t>
        </is>
      </c>
      <c r="P179" s="2" t="inlineStr">
        <is>
          <t/>
        </is>
      </c>
      <c r="Q179" t="inlineStr">
        <is>
          <t>udtryk for samfundsforholdenes regulering ved klare og gennemtvingelige retsregler.</t>
        </is>
      </c>
      <c r="R179" s="2" t="inlineStr">
        <is>
          <t>Rechtssicherheit</t>
        </is>
      </c>
      <c r="S179" s="2" t="inlineStr">
        <is>
          <t>3</t>
        </is>
      </c>
      <c r="T179" s="2" t="inlineStr">
        <is>
          <t/>
        </is>
      </c>
      <c r="U179" t="inlineStr">
        <is>
          <t>Zustand, der es dem Einzelnen ermöglicht, sein Verhalten im Rechtsleben daraufhin einzurichten, welche rechtliche Wertung ein gedachter Tatbestand auf Grund der bestehenden Rechtsordnung erfahren wird</t>
        </is>
      </c>
      <c r="V179" s="2" t="inlineStr">
        <is>
          <t>ασφάλεια δικαίου|
νομική ασφάλεια</t>
        </is>
      </c>
      <c r="W179" s="2" t="inlineStr">
        <is>
          <t>4|
3</t>
        </is>
      </c>
      <c r="X179" s="2" t="inlineStr">
        <is>
          <t xml:space="preserve">|
</t>
        </is>
      </c>
      <c r="Y179" t="inlineStr">
        <is>
          <t/>
        </is>
      </c>
      <c r="Z179" s="2" t="inlineStr">
        <is>
          <t>legal certainty|
legal security|
certainty of law|
legal security</t>
        </is>
      </c>
      <c r="AA179" s="2" t="inlineStr">
        <is>
          <t>3|
1|
3|
2</t>
        </is>
      </c>
      <c r="AB179" s="2" t="inlineStr">
        <is>
          <t>|
|
|
deprecated</t>
        </is>
      </c>
      <c r="AC179" t="inlineStr">
        <is>
          <t>principle which holds that the law must be sufficiently clear to enable those subject to it to regulate their own conduct and to protect against the arbitrary exercise of public power</t>
        </is>
      </c>
      <c r="AD179" s="2" t="inlineStr">
        <is>
          <t>seguridad jurídica</t>
        </is>
      </c>
      <c r="AE179" s="2" t="inlineStr">
        <is>
          <t>4</t>
        </is>
      </c>
      <c r="AF179" s="2" t="inlineStr">
        <is>
          <t/>
        </is>
      </c>
      <c r="AG179" t="inlineStr">
        <is>
          <t>Condición esencial para la vida y el desenvolvimiento de las naciones y de los individuos que las integran. Representa la garantía de la aplicación objetiva de la ley, de tal modo que los individuos saben en cada momento cuáles son sus derechos y sus obligaciones, sin que el capricho, la torpeza o la mala voluntad de los gobernantes pueda causarles perjuicio. A su vez, la seguridad limita y determina las facultades y los deberes de los Poderes Públicos. Como es lógico, la seguridad jurídica sólo se logra en los Estados de Derecho, porque, en los de régimen autocrático y totalitario, las personas están siempre sometidas a la arbitrariedad de quienes detentan el Poder.</t>
        </is>
      </c>
      <c r="AH179" s="2" t="inlineStr">
        <is>
          <t>õiguskindlus</t>
        </is>
      </c>
      <c r="AI179" s="2" t="inlineStr">
        <is>
          <t>3</t>
        </is>
      </c>
      <c r="AJ179" s="2" t="inlineStr">
        <is>
          <t/>
        </is>
      </c>
      <c r="AK179" t="inlineStr">
        <is>
          <t>selgus kehtivate õigusnormide sisu osas (õigusselguse põhimõte) ja kindlus kehtestatud normide püsimajäämise suhtes (õiguspärase ootuse põhimõte)</t>
        </is>
      </c>
      <c r="AL179" s="2" t="inlineStr">
        <is>
          <t>oikeusvarmuus</t>
        </is>
      </c>
      <c r="AM179" s="2" t="inlineStr">
        <is>
          <t>3</t>
        </is>
      </c>
      <c r="AN179" s="2" t="inlineStr">
        <is>
          <t/>
        </is>
      </c>
      <c r="AO179" t="inlineStr">
        <is>
          <t>" 
&lt;i&gt;&lt;b&gt;oik.&lt;/b&gt;&lt;/i&gt; oikeudellisten ratkaisujen ennakoitavuus, muodollinen oikeusturva; samanlaisten tapausten ratkaiseminen samalla tavoin, muodollinen lainmukaisuus"</t>
        </is>
      </c>
      <c r="AP179" s="2" t="inlineStr">
        <is>
          <t>sécurité juridique</t>
        </is>
      </c>
      <c r="AQ179" s="2" t="inlineStr">
        <is>
          <t>3</t>
        </is>
      </c>
      <c r="AR179" s="2" t="inlineStr">
        <is>
          <t/>
        </is>
      </c>
      <c r="AS179" t="inlineStr">
        <is>
          <t>garantie de disposer de règles claires et stables, de par leur qualité (elles doivent être normatives et intelligibles) et prévisibilité</t>
        </is>
      </c>
      <c r="AT179" s="2" t="inlineStr">
        <is>
          <t>deimhneacht dhlíthiúil</t>
        </is>
      </c>
      <c r="AU179" s="2" t="inlineStr">
        <is>
          <t>3</t>
        </is>
      </c>
      <c r="AV179" s="2" t="inlineStr">
        <is>
          <t/>
        </is>
      </c>
      <c r="AW179" t="inlineStr">
        <is>
          <t/>
        </is>
      </c>
      <c r="AX179" t="inlineStr">
        <is>
          <t/>
        </is>
      </c>
      <c r="AY179" t="inlineStr">
        <is>
          <t/>
        </is>
      </c>
      <c r="AZ179" t="inlineStr">
        <is>
          <t/>
        </is>
      </c>
      <c r="BA179" t="inlineStr">
        <is>
          <t/>
        </is>
      </c>
      <c r="BB179" s="2" t="inlineStr">
        <is>
          <t>jogbiztonság</t>
        </is>
      </c>
      <c r="BC179" s="2" t="inlineStr">
        <is>
          <t>3</t>
        </is>
      </c>
      <c r="BD179" s="2" t="inlineStr">
        <is>
          <t/>
        </is>
      </c>
      <c r="BE179" t="inlineStr">
        <is>
          <t>azon jogi alapelv, amely szerint: 
&lt;p&gt;- a jogszabályokat világosan és egyértelműen kell megfogalmazni&lt;/p&gt; 
&lt;p&gt;- a jogszabályok csak kivételes esetben bírhatnak visszamenőleges hatállyal&lt;/p&gt; 
&lt;p&gt;- nem sérthetik a jogos érdekeket&lt;/p&gt;</t>
        </is>
      </c>
      <c r="BF179" s="2" t="inlineStr">
        <is>
          <t>certezza del diritto|
certezza giuridica</t>
        </is>
      </c>
      <c r="BG179" s="2" t="inlineStr">
        <is>
          <t>3|
3</t>
        </is>
      </c>
      <c r="BH179" s="2" t="inlineStr">
        <is>
          <t xml:space="preserve">preferred|
</t>
        </is>
      </c>
      <c r="BI179" t="inlineStr">
        <is>
          <t>principio del diritto che prevede la possibilità del cittadino di conoscere preventivamente la valutazione che il diritto darà delle azioni e situazioni concrete e di prevedere le conseguenze giuridiche che deriveranno dalla sua condotta</t>
        </is>
      </c>
      <c r="BJ179" s="2" t="inlineStr">
        <is>
          <t>teisinis tikrumas|
teisinis saugumas</t>
        </is>
      </c>
      <c r="BK179" s="2" t="inlineStr">
        <is>
          <t>3|
3</t>
        </is>
      </c>
      <c r="BL179" s="2" t="inlineStr">
        <is>
          <t xml:space="preserve">|
</t>
        </is>
      </c>
      <c r="BM179" t="inlineStr">
        <is>
          <t>principas, pagal kurį valstybinės valdžios ir valdymo institucijos privalo užtikrinti pagarbą teisėtiems asmenų lūkesčiams, kad asmenys galėtų išsiaiškinti teisės normas, kurios jiems skirtos, ir turėtų galimybę numatyti tiek šių normų buvimą, tiek jų aiškinimo bei taikymo būdą</t>
        </is>
      </c>
      <c r="BN179" s="2" t="inlineStr">
        <is>
          <t>juridiskā noteiktība|
tiesiskā noteiktība|
tiesiskā drošība</t>
        </is>
      </c>
      <c r="BO179" s="2" t="inlineStr">
        <is>
          <t>3|
2|
2</t>
        </is>
      </c>
      <c r="BP179" s="2" t="inlineStr">
        <is>
          <t xml:space="preserve">|
|
</t>
        </is>
      </c>
      <c r="BQ179" t="inlineStr">
        <is>
          <t>princips, kas "garantē paredzamu tiesisko vidi, tādējādi ļaujot plānot veicamās darbības un paļauties uz noteiktu tiesisko stāvokli ikvienam tiesību subjektam. Tieši šis princips ierobežo tiesību normu ar atpakaļejošu spēku pieņemšanu un nepieļauj tāda tiesiskā stāvokļa esamību, kas rada nedrošību un uzticības deficītu tiesību sistēmai"</t>
        </is>
      </c>
      <c r="BR179" s="2" t="inlineStr">
        <is>
          <t>ċertezza tad-dritt|
ċertezza legali</t>
        </is>
      </c>
      <c r="BS179" s="2" t="inlineStr">
        <is>
          <t>3|
3</t>
        </is>
      </c>
      <c r="BT179" s="2" t="inlineStr">
        <is>
          <t xml:space="preserve">|
</t>
        </is>
      </c>
      <c r="BU179" t="inlineStr">
        <is>
          <t>Dan huwa prinċipju skont liema d-dritt irid jiġi applikat b'mod prevedibbli. Jiġifieri, għal ksur ta' regola/norma għandha ssegwi l-applikazzjoni ta' piena (sanzjoni, multa eċċ.) li r-regola/norma stess stabbiliet għaliha.</t>
        </is>
      </c>
      <c r="BV179" s="2" t="inlineStr">
        <is>
          <t>rechtszekerheid</t>
        </is>
      </c>
      <c r="BW179" s="2" t="inlineStr">
        <is>
          <t>3</t>
        </is>
      </c>
      <c r="BX179" s="2" t="inlineStr">
        <is>
          <t/>
        </is>
      </c>
      <c r="BY179" t="inlineStr">
        <is>
          <t>algemeen beginsel dat het rechtssysteem geen afbreuk mag doen aan de rechtmatige verwachtingen van de burger, zodat deze de rechtsgevolgen van zijn handelingen kan voorzien</t>
        </is>
      </c>
      <c r="BZ179" s="2" t="inlineStr">
        <is>
          <t>pewność prawa</t>
        </is>
      </c>
      <c r="CA179" s="2" t="inlineStr">
        <is>
          <t>4</t>
        </is>
      </c>
      <c r="CB179" s="2" t="inlineStr">
        <is>
          <t/>
        </is>
      </c>
      <c r="CC179" t="inlineStr">
        <is>
          <t>stan w którym normy prawne (treść powinności) „istnieją o krok przed działaniami”. Oznacza to, że prawnie gwarantowane, stabilizowane i chronione są oczekiwania normatywne, które opierają się na uprzednio określonych w prawie uprawnieniach i obowiązkach. Pewność prawa w wymiarze społecznym wiąże się z porządkowaniem działań społecznych.</t>
        </is>
      </c>
      <c r="CD179" s="2" t="inlineStr">
        <is>
          <t>segurança jurídica</t>
        </is>
      </c>
      <c r="CE179" s="2" t="inlineStr">
        <is>
          <t>3</t>
        </is>
      </c>
      <c r="CF179" s="2" t="inlineStr">
        <is>
          <t/>
        </is>
      </c>
      <c r="CG179" t="inlineStr">
        <is>
          <t>Característica do direito que se traduz objectivamente pela existência de normas claras, inteligíveis, coerentes e previsíveis, que permitam o seu conhecimento e compreensão pelos seus destinatários.</t>
        </is>
      </c>
      <c r="CH179" s="2" t="inlineStr">
        <is>
          <t>securitate juridică</t>
        </is>
      </c>
      <c r="CI179" s="2" t="inlineStr">
        <is>
          <t>3</t>
        </is>
      </c>
      <c r="CJ179" s="2" t="inlineStr">
        <is>
          <t/>
        </is>
      </c>
      <c r="CK179" t="inlineStr">
        <is>
          <t/>
        </is>
      </c>
      <c r="CL179" s="2" t="inlineStr">
        <is>
          <t>právna istota</t>
        </is>
      </c>
      <c r="CM179" s="2" t="inlineStr">
        <is>
          <t>3</t>
        </is>
      </c>
      <c r="CN179" s="2" t="inlineStr">
        <is>
          <t/>
        </is>
      </c>
      <c r="CO179" t="inlineStr">
        <is>
          <t/>
        </is>
      </c>
      <c r="CP179" s="2" t="inlineStr">
        <is>
          <t>pravna varnost</t>
        </is>
      </c>
      <c r="CQ179" s="2" t="inlineStr">
        <is>
          <t>4</t>
        </is>
      </c>
      <c r="CR179" s="2" t="inlineStr">
        <is>
          <t/>
        </is>
      </c>
      <c r="CS179" t="inlineStr">
        <is>
          <t>Temeljna pravna vrednota, ki utrjuje vladavino prava. Družbena razmerja so urejena s splošnimi in abstraktnimi pravnimi pravili, ki pravne subjekte obravnavajo enako in nepristrano ter jim omogočajo, da je njihovo vedenje (ravnanje) predvidljivo in zanesljivo. Pravice in dolžnosti pravnih subjektov so opredeljene v ustavi in zakonih. V pravnem sistemu ni pravnih praznin oz. so te neznatne. [...] tudi sredstva, s katerimi subjekti uveljavljajo pravice in dosegajo, da se uresničujejo dolžnosti. V moderni državi so med temi sredstvi posebej pomembni sodni postopki, upravni postopek in ustavno sodstvo.</t>
        </is>
      </c>
      <c r="CT179" s="2" t="inlineStr">
        <is>
          <t>rättssäkerhet|
rättslig säkerhet|
rättslig förutsebarhet</t>
        </is>
      </c>
      <c r="CU179" s="2" t="inlineStr">
        <is>
          <t>3|
3|
3</t>
        </is>
      </c>
      <c r="CV179" s="2" t="inlineStr">
        <is>
          <t xml:space="preserve">|
|
</t>
        </is>
      </c>
      <c r="CW179" t="inlineStr">
        <is>
          <t>1. "rättssäkerhet - präglar enligt gängse språkbruk ett samhälle, där de enskilda i sina inbördes relationer och i sina mellanhavanden med det allmänna kan räkna med den säkerhet som skapas genom rättsregler vilka tillämpas på ett förutsebart och effektivt sätt"; 
&lt;br&gt; 2. De två klassiska kraven på rättssäkerhet är att lagen tillämpas konsekvent, att LIKA FALL BEDÖMS LIKA, vilket medför FÖRUTSEBARHET.</t>
        </is>
      </c>
    </row>
    <row r="180">
      <c r="A180" s="1" t="str">
        <f>HYPERLINK("https://iate.europa.eu/entry/result/1683580/all", "1683580")</f>
        <v>1683580</v>
      </c>
      <c r="B180" t="inlineStr">
        <is>
          <t>ECONOMICS;BUSINESS AND COMPETITION;LAW</t>
        </is>
      </c>
      <c r="C180" t="inlineStr">
        <is>
          <t>ECONOMICS;BUSINESS AND COMPETITION|business organisation|business activity;LAW|civil law|civil law</t>
        </is>
      </c>
      <c r="D180" t="inlineStr">
        <is>
          <t>yes</t>
        </is>
      </c>
      <c r="E180" t="inlineStr">
        <is>
          <t/>
        </is>
      </c>
      <c r="F180" s="2" t="inlineStr">
        <is>
          <t>принудително налагане</t>
        </is>
      </c>
      <c r="G180" s="2" t="inlineStr">
        <is>
          <t>2</t>
        </is>
      </c>
      <c r="H180" s="2" t="inlineStr">
        <is>
          <t/>
        </is>
      </c>
      <c r="I180" t="inlineStr">
        <is>
          <t>утвърждаване на план за преструктуриране въпреки несъгласието на засегнати кредитори</t>
        </is>
      </c>
      <c r="J180" s="2" t="inlineStr">
        <is>
          <t>vnucení</t>
        </is>
      </c>
      <c r="K180" s="2" t="inlineStr">
        <is>
          <t>3</t>
        </is>
      </c>
      <c r="L180" s="2" t="inlineStr">
        <is>
          <t/>
        </is>
      </c>
      <c r="M180" t="inlineStr">
        <is>
          <t>situace, kdy se plán restrukturalizace dluhu stává závazným i pro nesouhlasící věřitele</t>
        </is>
      </c>
      <c r="N180" s="2" t="inlineStr">
        <is>
          <t>gennemtvingelse af en rekonstruktion</t>
        </is>
      </c>
      <c r="O180" s="2" t="inlineStr">
        <is>
          <t>3</t>
        </is>
      </c>
      <c r="P180" s="2" t="inlineStr">
        <is>
          <t/>
        </is>
      </c>
      <c r="Q180" t="inlineStr">
        <is>
          <t>rettens stadfæstelse af rekonstruktionsplan på trods af kreditormodstand</t>
        </is>
      </c>
      <c r="R180" s="2" t="inlineStr">
        <is>
          <t>Cramdown</t>
        </is>
      </c>
      <c r="S180" s="2" t="inlineStr">
        <is>
          <t>3</t>
        </is>
      </c>
      <c r="T180" s="2" t="inlineStr">
        <is>
          <t/>
        </is>
      </c>
      <c r="U180" t="inlineStr">
        <is>
          <t>Sachverhalt, dass ein Unternehmen mehrere Anteile für weniger Geld an die Investoren abgeben muss</t>
        </is>
      </c>
      <c r="V180" s="2" t="inlineStr">
        <is>
          <t>κίνηση που συνηθίζεται σε διαπραγματεύσεις πτώχευσης,για να επιβληθεί σχέδιο αναδιοργάνωσης στους πιστωτές|
παράκαμψη των διαφωνιών</t>
        </is>
      </c>
      <c r="W180" s="2" t="inlineStr">
        <is>
          <t>3|
3</t>
        </is>
      </c>
      <c r="X180" s="2" t="inlineStr">
        <is>
          <t xml:space="preserve">|
</t>
        </is>
      </c>
      <c r="Y180" t="inlineStr">
        <is>
          <t/>
        </is>
      </c>
      <c r="Z180" s="2" t="inlineStr">
        <is>
          <t>cramdown|
cram-down</t>
        </is>
      </c>
      <c r="AA180" s="2" t="inlineStr">
        <is>
          <t>3|
1</t>
        </is>
      </c>
      <c r="AB180" s="2" t="inlineStr">
        <is>
          <t xml:space="preserve">|
</t>
        </is>
      </c>
      <c r="AC180" t="inlineStr">
        <is>
          <t>situation in which a debt restructuring plan is made binding on dissenting creditors</t>
        </is>
      </c>
      <c r="AD180" s="2" t="inlineStr">
        <is>
          <t>reestructuración forzosa de la deuda</t>
        </is>
      </c>
      <c r="AE180" s="2" t="inlineStr">
        <is>
          <t>3</t>
        </is>
      </c>
      <c r="AF180" s="2" t="inlineStr">
        <is>
          <t/>
        </is>
      </c>
      <c r="AG180" t="inlineStr">
        <is>
          <t>Posibilidad de imponer un plan de reestructuración de la deuda sobre las clases disidentes.</t>
        </is>
      </c>
      <c r="AH180" s="2" t="inlineStr">
        <is>
          <t>kohustamine</t>
        </is>
      </c>
      <c r="AI180" s="2" t="inlineStr">
        <is>
          <t>3</t>
        </is>
      </c>
      <c r="AJ180" s="2" t="inlineStr">
        <is>
          <t/>
        </is>
      </c>
      <c r="AK180" t="inlineStr">
        <is>
          <t/>
        </is>
      </c>
      <c r="AL180" s="2" t="inlineStr">
        <is>
          <t>eri mieltä olevien velkojien pakottaminen uudelleenjärjestelyyn</t>
        </is>
      </c>
      <c r="AM180" s="2" t="inlineStr">
        <is>
          <t>3</t>
        </is>
      </c>
      <c r="AN180" s="2" t="inlineStr">
        <is>
          <t/>
        </is>
      </c>
      <c r="AO180" t="inlineStr">
        <is>
          <t>tilanne, jossa lainkäyttö- tai hallintoviranomainen vahvistaa uudelleenjärjestelysuunnitelman, jota kannattaa saatavien arvon perusteella määriteltävä velkojien tai kunkin velkojaryhmän enemmistö ja vastustaa velkojien tai kunkin velkojaryhmän vähemmistö</t>
        </is>
      </c>
      <c r="AP180" s="2" t="inlineStr">
        <is>
          <t>application forcée</t>
        </is>
      </c>
      <c r="AQ180" s="2" t="inlineStr">
        <is>
          <t>3</t>
        </is>
      </c>
      <c r="AR180" s="2" t="inlineStr">
        <is>
          <t/>
        </is>
      </c>
      <c r="AS180" t="inlineStr">
        <is>
          <t>procédure qui permet au tribunal d'homologuer le plan de redressement d'une entreprise malgré l'opposition de certains créanciers, à condition que ce plan soit équitable</t>
        </is>
      </c>
      <c r="AT180" s="2" t="inlineStr">
        <is>
          <t>athchóiriú éigeantach fiachais</t>
        </is>
      </c>
      <c r="AU180" s="2" t="inlineStr">
        <is>
          <t>3</t>
        </is>
      </c>
      <c r="AV180" s="2" t="inlineStr">
        <is>
          <t/>
        </is>
      </c>
      <c r="AW180" t="inlineStr">
        <is>
          <t/>
        </is>
      </c>
      <c r="AX180" s="2" t="inlineStr">
        <is>
          <t>nadglasavanje</t>
        </is>
      </c>
      <c r="AY180" s="2" t="inlineStr">
        <is>
          <t>3</t>
        </is>
      </c>
      <c r="AZ180" s="2" t="inlineStr">
        <is>
          <t/>
        </is>
      </c>
      <c r="BA180" t="inlineStr">
        <is>
          <t>situacija u kojoj plan restrukturiranja dugova postaje obvezujući za nesuglasne vjerovnike</t>
        </is>
      </c>
      <c r="BB180" s="2" t="inlineStr">
        <is>
          <t>kényszeregyezség</t>
        </is>
      </c>
      <c r="BC180" s="2" t="inlineStr">
        <is>
          <t>3</t>
        </is>
      </c>
      <c r="BD180" s="2" t="inlineStr">
        <is>
          <t/>
        </is>
      </c>
      <c r="BE180" t="inlineStr">
        <is>
          <t>csődeljárásnál alkalmazott eljárás, amelynél a kevésbé befolyásos hitelezők csoportjára ráerőltetik (általában bíróság rendeli el) a hitelszerkezet átalakítását</t>
        </is>
      </c>
      <c r="BF180" s="2" t="inlineStr">
        <is>
          <t>ristrutturazione dei debiti|
cram down</t>
        </is>
      </c>
      <c r="BG180" s="2" t="inlineStr">
        <is>
          <t>3|
3</t>
        </is>
      </c>
      <c r="BH180" s="2" t="inlineStr">
        <is>
          <t xml:space="preserve">|
</t>
        </is>
      </c>
      <c r="BI180" t="inlineStr">
        <is>
          <t>situazione in cui un accordo di ristrutturazione di un debito viene esteso anche ai creditori non aderenti o dissenzienti</t>
        </is>
      </c>
      <c r="BJ180" s="2" t="inlineStr">
        <is>
          <t>privalomas kreditorių reikalavimų modifikavimas teismo sprendimu</t>
        </is>
      </c>
      <c r="BK180" s="2" t="inlineStr">
        <is>
          <t>3</t>
        </is>
      </c>
      <c r="BL180" s="2" t="inlineStr">
        <is>
          <t/>
        </is>
      </c>
      <c r="BM180" t="inlineStr">
        <is>
          <t>padėtis, kai skolos restruktūrizavimo planas tampa privalomas prieš jam nepritariančių kreditorių valią</t>
        </is>
      </c>
      <c r="BN180" s="2" t="inlineStr">
        <is>
          <t>piespiedu piemērošana</t>
        </is>
      </c>
      <c r="BO180" s="2" t="inlineStr">
        <is>
          <t>3</t>
        </is>
      </c>
      <c r="BP180" s="2" t="inlineStr">
        <is>
          <t/>
        </is>
      </c>
      <c r="BQ180" t="inlineStr">
        <is>
          <t>situācija, kad pārstrukturēšanas plāns kļūst saistotšs nepiekrītošajiem kreditoriem</t>
        </is>
      </c>
      <c r="BR180" s="2" t="inlineStr">
        <is>
          <t>applikazzjoni furzata</t>
        </is>
      </c>
      <c r="BS180" s="2" t="inlineStr">
        <is>
          <t>3</t>
        </is>
      </c>
      <c r="BT180" s="2" t="inlineStr">
        <is>
          <t/>
        </is>
      </c>
      <c r="BU180" t="inlineStr">
        <is>
          <t>sitwazzjoni fejn il-pjan tar-ristrutturar tad-dejn isir vinkolanti fuq il-kredituri dissidenti</t>
        </is>
      </c>
      <c r="BV180" s="2" t="inlineStr">
        <is>
          <t>cram-down</t>
        </is>
      </c>
      <c r="BW180" s="2" t="inlineStr">
        <is>
          <t>2</t>
        </is>
      </c>
      <c r="BX180" s="2" t="inlineStr">
        <is>
          <t/>
        </is>
      </c>
      <c r="BY180" t="inlineStr">
        <is>
          <t>het verbindend opleggen van een herstructureringsplan aan tegenstemmende schuldeisers</t>
        </is>
      </c>
      <c r="BZ180" s="2" t="inlineStr">
        <is>
          <t>zatwierdzenie planu restrukturyzacji wbrew wierzycielom wyrażającym sprzeciw</t>
        </is>
      </c>
      <c r="CA180" s="2" t="inlineStr">
        <is>
          <t>3</t>
        </is>
      </c>
      <c r="CB180" s="2" t="inlineStr">
        <is>
          <t/>
        </is>
      </c>
      <c r="CC180" t="inlineStr">
        <is>
          <t>zatwierdzenie przez organ sądowy lub administracyjny planu restrukturyzacji, na który wyrazili zgodę wierzyciele posiadający większość sumy wierzytelności lub większość sumy wierzytelności w każdej grupie wierzycieli, wbrew sprzeciwowi mniejszości wierzycieli ogółem lub mniejszości wierzycieli w każdej grupie</t>
        </is>
      </c>
      <c r="CD180" s="2" t="inlineStr">
        <is>
          <t>reestruturação forçada da dívida</t>
        </is>
      </c>
      <c r="CE180" s="2" t="inlineStr">
        <is>
          <t>3</t>
        </is>
      </c>
      <c r="CF180" s="2" t="inlineStr">
        <is>
          <t/>
        </is>
      </c>
      <c r="CG180" t="inlineStr">
        <is>
          <t>Confirmação por parte de uma autoridade judicial ou administrativa de um plano de reestruturação contra a vontade de alguns credores.</t>
        </is>
      </c>
      <c r="CH180" s="2" t="inlineStr">
        <is>
          <t>cram-down</t>
        </is>
      </c>
      <c r="CI180" s="2" t="inlineStr">
        <is>
          <t>2</t>
        </is>
      </c>
      <c r="CJ180" s="2" t="inlineStr">
        <is>
          <t/>
        </is>
      </c>
      <c r="CK180" t="inlineStr">
        <is>
          <t>impunerea de către instanță a unui plan de reorganizare, independent de dezacordul exprimat de unii creditori</t>
        </is>
      </c>
      <c r="CL180" s="2" t="inlineStr">
        <is>
          <t>prelomenie nesúhlasu</t>
        </is>
      </c>
      <c r="CM180" s="2" t="inlineStr">
        <is>
          <t>3</t>
        </is>
      </c>
      <c r="CN180" s="2" t="inlineStr">
        <is>
          <t/>
        </is>
      </c>
      <c r="CO180" t="inlineStr">
        <is>
          <t>schválenie reštrukturalizačného plánu, ktorý sa tak stane záväzným aj pre nesúhlasných veriteľov</t>
        </is>
      </c>
      <c r="CP180" s="2" t="inlineStr">
        <is>
          <t>vsiljenje odločitve upnikom, ki ne soglašajo z načrtom prestrukturiranja</t>
        </is>
      </c>
      <c r="CQ180" s="2" t="inlineStr">
        <is>
          <t>2</t>
        </is>
      </c>
      <c r="CR180" s="2" t="inlineStr">
        <is>
          <t/>
        </is>
      </c>
      <c r="CS180" t="inlineStr">
        <is>
          <t>situacija, v kateri sodni ali upravni organ potrdi načrt prestrukturiranja, ki ga podpira večina upnikov po vrednosti njihovih terjatev ali večina po vrednosti terjatev v vsakem posameznem razredu, kljub nestrinjanju manjšine upnikov ali manjšine upnikov v vsakem razredu</t>
        </is>
      </c>
      <c r="CT180" s="2" t="inlineStr">
        <is>
          <t>cram-down</t>
        </is>
      </c>
      <c r="CU180" s="2" t="inlineStr">
        <is>
          <t>3</t>
        </is>
      </c>
      <c r="CV180" s="2" t="inlineStr">
        <is>
          <t/>
        </is>
      </c>
      <c r="CW180" t="inlineStr">
        <is>
          <t/>
        </is>
      </c>
    </row>
    <row r="181">
      <c r="A181" s="1" t="str">
        <f>HYPERLINK("https://iate.europa.eu/entry/result/824221/all", "824221")</f>
        <v>824221</v>
      </c>
      <c r="B181" t="inlineStr">
        <is>
          <t>LAW</t>
        </is>
      </c>
      <c r="C181" t="inlineStr">
        <is>
          <t>LAW|international law|private international law</t>
        </is>
      </c>
      <c r="D181" t="inlineStr">
        <is>
          <t>yes</t>
        </is>
      </c>
      <c r="E181" t="inlineStr">
        <is>
          <t/>
        </is>
      </c>
      <c r="F181" s="2" t="inlineStr">
        <is>
          <t>екзекватура</t>
        </is>
      </c>
      <c r="G181" s="2" t="inlineStr">
        <is>
          <t>4</t>
        </is>
      </c>
      <c r="H181" s="2" t="inlineStr">
        <is>
          <t/>
        </is>
      </c>
      <c r="I181" t="inlineStr">
        <is>
          <t>решение на съд, с което се признава и допуска изпълнение на решение на чуждестранен съд</t>
        </is>
      </c>
      <c r="J181" t="inlineStr">
        <is>
          <t/>
        </is>
      </c>
      <c r="K181" t="inlineStr">
        <is>
          <t/>
        </is>
      </c>
      <c r="L181" t="inlineStr">
        <is>
          <t/>
        </is>
      </c>
      <c r="M181" t="inlineStr">
        <is>
          <t/>
        </is>
      </c>
      <c r="N181" s="2" t="inlineStr">
        <is>
          <t>eksekvatur</t>
        </is>
      </c>
      <c r="O181" s="2" t="inlineStr">
        <is>
          <t>4</t>
        </is>
      </c>
      <c r="P181" s="2" t="inlineStr">
        <is>
          <t/>
        </is>
      </c>
      <c r="Q181" t="inlineStr">
        <is>
          <t>"En prøvelse af en retsafgørelse, navnlig en udenlandsk retsafgørelse, således at den kan gennemtvinges med fogedrettens bistand; benyttes også som betegnelse for den tilladelse, som modtagelsesstaten giver fremmede konsuler til at udøve deres virksomhed". (von Eyben, Juridisk Ordbog, 1998).</t>
        </is>
      </c>
      <c r="R181" s="2" t="inlineStr">
        <is>
          <t>Exequatur|
Vollstreckbarerklärung|
Vollstreckungsurteil</t>
        </is>
      </c>
      <c r="S181" s="2" t="inlineStr">
        <is>
          <t>3|
3|
3</t>
        </is>
      </c>
      <c r="T181" s="2" t="inlineStr">
        <is>
          <t xml:space="preserve">|
|
</t>
        </is>
      </c>
      <c r="U181" t="inlineStr">
        <is>
          <t>Urteil, in dem die Zulässigkeit der Vollstreckung von im Ausland ergangenen gerichtlichen Entscheidungen, Schiedssprüchen, gerichtlichen Vergleichen oder ausgestellten öffentlichen Urkunden ausgesprochen wird</t>
        </is>
      </c>
      <c r="V181" s="2" t="inlineStr">
        <is>
          <t>exequatur</t>
        </is>
      </c>
      <c r="W181" s="2" t="inlineStr">
        <is>
          <t>3</t>
        </is>
      </c>
      <c r="X181" s="2" t="inlineStr">
        <is>
          <t/>
        </is>
      </c>
      <c r="Y181" t="inlineStr">
        <is>
          <t/>
        </is>
      </c>
      <c r="Z181" s="2" t="inlineStr">
        <is>
          <t>exequatur|
enforcement</t>
        </is>
      </c>
      <c r="AA181" s="2" t="inlineStr">
        <is>
          <t>2|
1</t>
        </is>
      </c>
      <c r="AB181" s="2" t="inlineStr">
        <is>
          <t xml:space="preserve">|
</t>
        </is>
      </c>
      <c r="AC181" t="inlineStr">
        <is>
          <t>For the purposes of this card: a concept specific to private international law, referring to the decision by a court authorising the enforcement in a country of a judgment, arbitral award, authentic instruments or court settlement given abroad. Abolition of the exequatur procedure between Member States for all judgments in civil and commercial matters is the ultimate objective of the mutual recognition programme adopted by the Commission and the Council in December 2000. Note that the term also has another meaning, namely: a document issued to a consul by the host country government authorizing him to carry out his consular duties.</t>
        </is>
      </c>
      <c r="AD181" s="2" t="inlineStr">
        <is>
          <t>exequátur</t>
        </is>
      </c>
      <c r="AE181" s="2" t="inlineStr">
        <is>
          <t>3</t>
        </is>
      </c>
      <c r="AF181" s="2" t="inlineStr">
        <is>
          <t/>
        </is>
      </c>
      <c r="AG181" t="inlineStr">
        <is>
          <t>"Fórmula o procedimiento que hace posible la ejecución de resoluciones dictadas por tribunales extranjeros (art. 951 de la Ley de Enjuiciamiento Civil)" (F. Gómez de Liaño, Diccionario Jurídico, 3ª ed., 1988).</t>
        </is>
      </c>
      <c r="AH181" t="inlineStr">
        <is>
          <t/>
        </is>
      </c>
      <c r="AI181" t="inlineStr">
        <is>
          <t/>
        </is>
      </c>
      <c r="AJ181" t="inlineStr">
        <is>
          <t/>
        </is>
      </c>
      <c r="AK181" t="inlineStr">
        <is>
          <t/>
        </is>
      </c>
      <c r="AL181" s="2" t="inlineStr">
        <is>
          <t>eksekvatuuri|
täytäntöönpanomääräys</t>
        </is>
      </c>
      <c r="AM181" s="2" t="inlineStr">
        <is>
          <t>3|
2</t>
        </is>
      </c>
      <c r="AN181" s="2" t="inlineStr">
        <is>
          <t xml:space="preserve">|
</t>
        </is>
      </c>
      <c r="AO181" t="inlineStr">
        <is>
          <t>ulkomailla annetun tuomion tai viranomaisen päätöksen täytäntöönpanomääräys</t>
        </is>
      </c>
      <c r="AP181" s="2" t="inlineStr">
        <is>
          <t>exequatur|
déclaration de la force exécutoire</t>
        </is>
      </c>
      <c r="AQ181" s="2" t="inlineStr">
        <is>
          <t>3|
3</t>
        </is>
      </c>
      <c r="AR181" s="2" t="inlineStr">
        <is>
          <t xml:space="preserve">|
</t>
        </is>
      </c>
      <c r="AS181" t="inlineStr">
        <is>
          <t>notion propre au droit international privé, qui désigne la décision rendue par le juge d'un pays et permettant l'exécution sur le territoire de celui-ci d'une décision de justice, une sentence arbitrale, un acte authentique ou une transaction judiciaire prononcés ou rendus à l'étranger</t>
        </is>
      </c>
      <c r="AT181" t="inlineStr">
        <is>
          <t/>
        </is>
      </c>
      <c r="AU181" t="inlineStr">
        <is>
          <t/>
        </is>
      </c>
      <c r="AV181" t="inlineStr">
        <is>
          <t/>
        </is>
      </c>
      <c r="AW181" t="inlineStr">
        <is>
          <t/>
        </is>
      </c>
      <c r="AX181" t="inlineStr">
        <is>
          <t/>
        </is>
      </c>
      <c r="AY181" t="inlineStr">
        <is>
          <t/>
        </is>
      </c>
      <c r="AZ181" t="inlineStr">
        <is>
          <t/>
        </is>
      </c>
      <c r="BA181" t="inlineStr">
        <is>
          <t/>
        </is>
      </c>
      <c r="BB181" s="2" t="inlineStr">
        <is>
          <t>végrehajthatóvá nyilvánítási eljárás</t>
        </is>
      </c>
      <c r="BC181" s="2" t="inlineStr">
        <is>
          <t>4</t>
        </is>
      </c>
      <c r="BD181" s="2" t="inlineStr">
        <is>
          <t/>
        </is>
      </c>
      <c r="BE181" t="inlineStr">
        <is>
          <t>Csak a nemzetközi magánjogban létező fogalom, amely azon bírósági határozatra utal, amely engedélyezi az adott országban egy külföldön meghozott ítélet, választottbírósági ítélet, hiteles aktus vagy külföldön megkötött perbeli egyezség végrehajtását.</t>
        </is>
      </c>
      <c r="BF181" s="2" t="inlineStr">
        <is>
          <t>delibazione|
exequatur</t>
        </is>
      </c>
      <c r="BG181" s="2" t="inlineStr">
        <is>
          <t>2|
2</t>
        </is>
      </c>
      <c r="BH181" s="2" t="inlineStr">
        <is>
          <t xml:space="preserve">|
</t>
        </is>
      </c>
      <c r="BI181" t="inlineStr">
        <is>
          <t/>
        </is>
      </c>
      <c r="BJ181" s="2" t="inlineStr">
        <is>
          <t>egzekvatūra</t>
        </is>
      </c>
      <c r="BK181" s="2" t="inlineStr">
        <is>
          <t>3</t>
        </is>
      </c>
      <c r="BL181" s="2" t="inlineStr">
        <is>
          <t/>
        </is>
      </c>
      <c r="BM181" t="inlineStr">
        <is>
          <t/>
        </is>
      </c>
      <c r="BN181" s="2" t="inlineStr">
        <is>
          <t>&lt;i&gt;exequatur&lt;/i&gt;|
eksekvatūra</t>
        </is>
      </c>
      <c r="BO181" s="2" t="inlineStr">
        <is>
          <t>3|
2</t>
        </is>
      </c>
      <c r="BP181" s="2" t="inlineStr">
        <is>
          <t xml:space="preserve">|
</t>
        </is>
      </c>
      <c r="BQ181" t="inlineStr">
        <is>
          <t>Koncepts, kas raksturīgs starptautiskajām privāttiesībām un attiecas uz tiesas lēmumu, kas atļauj izpildi ārvalstīs noteiktā sprieduma izdarīšanas, arbitrāžas lēmuma pieņemšanas, autentiska dokumenta vai tiesas izlīguma valstī.</t>
        </is>
      </c>
      <c r="BR181" s="2" t="inlineStr">
        <is>
          <t>exequatur</t>
        </is>
      </c>
      <c r="BS181" s="2" t="inlineStr">
        <is>
          <t>3</t>
        </is>
      </c>
      <c r="BT181" s="2" t="inlineStr">
        <is>
          <t/>
        </is>
      </c>
      <c r="BU181" t="inlineStr">
        <is>
          <t>kunċett speċifiku għad-dritt internazzjonali privat u jirreferi għad-deċiżjoni mill-qorti li tawtorizza l-eżekuzzjoni [ &lt;a href="/entry/result/1133729/all" id="ENTRY_TO_ENTRY_CONVERTER" target="_blank"&gt;IATE:1133729&lt;/a&gt; ] f'dak il-pajjiż ta' deċiżjoni tal-qorti, deċiżjoni tal-arbitraġġ, strument awtentiku jew tranżazzjoni li jkunu ngħataw/saru barra</t>
        </is>
      </c>
      <c r="BV181" t="inlineStr">
        <is>
          <t/>
        </is>
      </c>
      <c r="BW181" t="inlineStr">
        <is>
          <t/>
        </is>
      </c>
      <c r="BX181" t="inlineStr">
        <is>
          <t/>
        </is>
      </c>
      <c r="BY181" t="inlineStr">
        <is>
          <t/>
        </is>
      </c>
      <c r="BZ181" s="2" t="inlineStr">
        <is>
          <t>procedura exequatur|
exequatur</t>
        </is>
      </c>
      <c r="CA181" s="2" t="inlineStr">
        <is>
          <t>3|
3</t>
        </is>
      </c>
      <c r="CB181" s="2" t="inlineStr">
        <is>
          <t xml:space="preserve">|
</t>
        </is>
      </c>
      <c r="CC181" t="inlineStr">
        <is>
          <t>decyzja sądu sankcjonująca wykonanie w danym kraju orzeczenia, orzeczenia arbitrażowego, dokumentu urzędowego lub ugody sądowej wydanych za granicą</t>
        </is>
      </c>
      <c r="CD181" s="2" t="inlineStr">
        <is>
          <t>exequatur</t>
        </is>
      </c>
      <c r="CE181" s="2" t="inlineStr">
        <is>
          <t>2</t>
        </is>
      </c>
      <c r="CF181" s="2" t="inlineStr">
        <is>
          <t/>
        </is>
      </c>
      <c r="CG181" t="inlineStr">
        <is>
          <t>Confirmação, pelo tribunal de um Estado, de sentença estrangeira, para que produza efeitos nesse Estado.</t>
        </is>
      </c>
      <c r="CH181" s="2" t="inlineStr">
        <is>
          <t>exequatur</t>
        </is>
      </c>
      <c r="CI181" s="2" t="inlineStr">
        <is>
          <t>4</t>
        </is>
      </c>
      <c r="CJ181" s="2" t="inlineStr">
        <is>
          <t/>
        </is>
      </c>
      <c r="CK181" t="inlineStr">
        <is>
          <t>Exequaturul este procedura judiciară în cadrul căreia, în urma controlului exercitat asupra hotărârii judecătorești străine de instanțele statului pe teritoriul căreia se cere executarea, hotărârea judecătorească străină este declarată executorie. Legea nr. 105/1992 face vorbire (art. 173 alin.1) de executarea hotărârii străine pe teritoriul român, pe baza încuviințării dat de instanța judecătorească română competentă. Această încuviințare (exequatur-ul) intervine dacă hotărârea străină nu se execută de cei obligați în acest sens de bună voie. Obiectul exequaturului constă în acordarea în statul solicitat a forței executorii și a autorității de lucru judecat unei hotărâri judecătorești străine.</t>
        </is>
      </c>
      <c r="CL181" s="2" t="inlineStr">
        <is>
          <t>doložka vykonateľnosti|
vyhlásenie vykonateľnosti</t>
        </is>
      </c>
      <c r="CM181" s="2" t="inlineStr">
        <is>
          <t>3|
3</t>
        </is>
      </c>
      <c r="CN181" s="2" t="inlineStr">
        <is>
          <t xml:space="preserve">|
</t>
        </is>
      </c>
      <c r="CO181" t="inlineStr">
        <is>
          <t/>
        </is>
      </c>
      <c r="CP181" s="2" t="inlineStr">
        <is>
          <t>uradno dovoljenje za izvršitev|
eksekvatura</t>
        </is>
      </c>
      <c r="CQ181" s="2" t="inlineStr">
        <is>
          <t>3|
3</t>
        </is>
      </c>
      <c r="CR181" s="2" t="inlineStr">
        <is>
          <t xml:space="preserve">|
</t>
        </is>
      </c>
      <c r="CS181" t="inlineStr">
        <is>
          <t>priznanje izvršljivosti tuje sodne odločbe - postopek, ki dovoljuje na ozemlju države izvršitev sodne odločbe, arbitražne odločitve, notarskega zapisa ali sodne poravnave, izrečenih ali izročenih v tujini</t>
        </is>
      </c>
      <c r="CT181" s="2" t="inlineStr">
        <is>
          <t>exekvatur</t>
        </is>
      </c>
      <c r="CU181" s="2" t="inlineStr">
        <is>
          <t>2</t>
        </is>
      </c>
      <c r="CV181" s="2" t="inlineStr">
        <is>
          <t/>
        </is>
      </c>
      <c r="CW181" t="inlineStr">
        <is>
          <t>"Exekvatur: Beslut som meddelats i ett särskilt förfarande och som innebär att en utländsk dom får verkställas."</t>
        </is>
      </c>
    </row>
    <row r="182">
      <c r="A182" s="1" t="str">
        <f>HYPERLINK("https://iate.europa.eu/entry/result/870278/all", "870278")</f>
        <v>870278</v>
      </c>
      <c r="B182" t="inlineStr">
        <is>
          <t>LAW</t>
        </is>
      </c>
      <c r="C182" t="inlineStr">
        <is>
          <t>LAW|justice</t>
        </is>
      </c>
      <c r="D182" t="inlineStr">
        <is>
          <t>yes</t>
        </is>
      </c>
      <c r="E182" t="inlineStr">
        <is>
          <t/>
        </is>
      </c>
      <c r="F182" t="inlineStr">
        <is>
          <t/>
        </is>
      </c>
      <c r="G182" t="inlineStr">
        <is>
          <t/>
        </is>
      </c>
      <c r="H182" t="inlineStr">
        <is>
          <t/>
        </is>
      </c>
      <c r="I182" t="inlineStr">
        <is>
          <t/>
        </is>
      </c>
      <c r="J182" t="inlineStr">
        <is>
          <t/>
        </is>
      </c>
      <c r="K182" t="inlineStr">
        <is>
          <t/>
        </is>
      </c>
      <c r="L182" t="inlineStr">
        <is>
          <t/>
        </is>
      </c>
      <c r="M182" t="inlineStr">
        <is>
          <t/>
        </is>
      </c>
      <c r="N182" s="2" t="inlineStr">
        <is>
          <t>den ret, hvor sagen er indbragt|
den ret, hvor sagen er anlagt</t>
        </is>
      </c>
      <c r="O182" s="2" t="inlineStr">
        <is>
          <t>4|
4</t>
        </is>
      </c>
      <c r="P182" s="2" t="inlineStr">
        <is>
          <t xml:space="preserve">|
</t>
        </is>
      </c>
      <c r="Q182" t="inlineStr">
        <is>
          <t/>
        </is>
      </c>
      <c r="R182" s="2" t="inlineStr">
        <is>
          <t>angerufenes Gericht|
befasstes Gericht|
Gericht, bei dem eine Klage anhängig ist</t>
        </is>
      </c>
      <c r="S182" s="2" t="inlineStr">
        <is>
          <t>3|
3|
3</t>
        </is>
      </c>
      <c r="T182" s="2" t="inlineStr">
        <is>
          <t xml:space="preserve">|
|
</t>
        </is>
      </c>
      <c r="U182" t="inlineStr">
        <is>
          <t/>
        </is>
      </c>
      <c r="V182" s="2" t="inlineStr">
        <is>
          <t>το επιλαμβανόμενο δικαστήριο</t>
        </is>
      </c>
      <c r="W182" s="2" t="inlineStr">
        <is>
          <t>2</t>
        </is>
      </c>
      <c r="X182" s="2" t="inlineStr">
        <is>
          <t/>
        </is>
      </c>
      <c r="Y182" t="inlineStr">
        <is>
          <t/>
        </is>
      </c>
      <c r="Z182" s="2" t="inlineStr">
        <is>
          <t>the court addressed|
the court in which the claim is pending|
the court hearing the action|
the court applied to|
the court seised</t>
        </is>
      </c>
      <c r="AA182" s="2" t="inlineStr">
        <is>
          <t>3|
3|
3|
3|
3</t>
        </is>
      </c>
      <c r="AB182" s="2" t="inlineStr">
        <is>
          <t xml:space="preserve">|
|
|
|
</t>
        </is>
      </c>
      <c r="AC182" t="inlineStr">
        <is>
          <t/>
        </is>
      </c>
      <c r="AD182" s="2" t="inlineStr">
        <is>
          <t>tribunal ante el que se formula la demanda|
órgano jurisdiccional que conoce del litigio, del asunto</t>
        </is>
      </c>
      <c r="AE182" s="2" t="inlineStr">
        <is>
          <t>3|
3</t>
        </is>
      </c>
      <c r="AF182" s="2" t="inlineStr">
        <is>
          <t xml:space="preserve">|
</t>
        </is>
      </c>
      <c r="AG182" t="inlineStr">
        <is>
          <t/>
        </is>
      </c>
      <c r="AH182" t="inlineStr">
        <is>
          <t/>
        </is>
      </c>
      <c r="AI182" t="inlineStr">
        <is>
          <t/>
        </is>
      </c>
      <c r="AJ182" t="inlineStr">
        <is>
          <t/>
        </is>
      </c>
      <c r="AK182" t="inlineStr">
        <is>
          <t/>
        </is>
      </c>
      <c r="AL182" s="2" t="inlineStr">
        <is>
          <t>asiaa käsittelevä tuomioistuin|
tuomioistuin, jossa asia on vireillä</t>
        </is>
      </c>
      <c r="AM182" s="2" t="inlineStr">
        <is>
          <t>3|
2</t>
        </is>
      </c>
      <c r="AN182" s="2" t="inlineStr">
        <is>
          <t xml:space="preserve">|
</t>
        </is>
      </c>
      <c r="AO182" t="inlineStr">
        <is>
          <t>tuomioistuin, jonka käsiteltäväksi asia on saatettu</t>
        </is>
      </c>
      <c r="AP182" s="2" t="inlineStr">
        <is>
          <t>juridiction saisie</t>
        </is>
      </c>
      <c r="AQ182" s="2" t="inlineStr">
        <is>
          <t>3</t>
        </is>
      </c>
      <c r="AR182" s="2" t="inlineStr">
        <is>
          <t/>
        </is>
      </c>
      <c r="AS182" t="inlineStr">
        <is>
          <t>juridiction devant laquelle un litige est porté</t>
        </is>
      </c>
      <c r="AT182" s="2" t="inlineStr">
        <is>
          <t>an chúirt a bhfuiltear os a comhair</t>
        </is>
      </c>
      <c r="AU182" s="2" t="inlineStr">
        <is>
          <t>3</t>
        </is>
      </c>
      <c r="AV182" s="2" t="inlineStr">
        <is>
          <t/>
        </is>
      </c>
      <c r="AW182" t="inlineStr">
        <is>
          <t/>
        </is>
      </c>
      <c r="AX182" t="inlineStr">
        <is>
          <t/>
        </is>
      </c>
      <c r="AY182" t="inlineStr">
        <is>
          <t/>
        </is>
      </c>
      <c r="AZ182" t="inlineStr">
        <is>
          <t/>
        </is>
      </c>
      <c r="BA182" t="inlineStr">
        <is>
          <t/>
        </is>
      </c>
      <c r="BB182" s="2" t="inlineStr">
        <is>
          <t>megkeresett bíróság</t>
        </is>
      </c>
      <c r="BC182" s="2" t="inlineStr">
        <is>
          <t>4</t>
        </is>
      </c>
      <c r="BD182" s="2" t="inlineStr">
        <is>
          <t/>
        </is>
      </c>
      <c r="BE182" t="inlineStr">
        <is>
          <t>A bizonyítási eljárás általában a perbíróság előtt folyik. Amennyiben azonban ez jelentős költségekkel vagy nehézséggel jár, megkeresett (pl. a lakhelyhez közelebb eső) bíróság előtt is lefolytatható a bizonyítás.</t>
        </is>
      </c>
      <c r="BF182" s="2" t="inlineStr">
        <is>
          <t>tribunale adito</t>
        </is>
      </c>
      <c r="BG182" s="2" t="inlineStr">
        <is>
          <t>3</t>
        </is>
      </c>
      <c r="BH182" s="2" t="inlineStr">
        <is>
          <t/>
        </is>
      </c>
      <c r="BI182" t="inlineStr">
        <is>
          <t>tribunale a cui è stata deferita una causa</t>
        </is>
      </c>
      <c r="BJ182" t="inlineStr">
        <is>
          <t/>
        </is>
      </c>
      <c r="BK182" t="inlineStr">
        <is>
          <t/>
        </is>
      </c>
      <c r="BL182" t="inlineStr">
        <is>
          <t/>
        </is>
      </c>
      <c r="BM182" t="inlineStr">
        <is>
          <t/>
        </is>
      </c>
      <c r="BN182" t="inlineStr">
        <is>
          <t/>
        </is>
      </c>
      <c r="BO182" t="inlineStr">
        <is>
          <t/>
        </is>
      </c>
      <c r="BP182" t="inlineStr">
        <is>
          <t/>
        </is>
      </c>
      <c r="BQ182" t="inlineStr">
        <is>
          <t/>
        </is>
      </c>
      <c r="BR182" s="2" t="inlineStr">
        <is>
          <t>il-qorti li quddiemha titressaq il-kawża|
il-qorti li tassumi l-kompetenza|
il-qorti vestita</t>
        </is>
      </c>
      <c r="BS182" s="2" t="inlineStr">
        <is>
          <t>3|
3|
3</t>
        </is>
      </c>
      <c r="BT182" s="2" t="inlineStr">
        <is>
          <t xml:space="preserve">|
|
</t>
        </is>
      </c>
      <c r="BU182" t="inlineStr">
        <is>
          <t/>
        </is>
      </c>
      <c r="BV182" s="2" t="inlineStr">
        <is>
          <t>de rechter bij wie de zaak aanhangig is gemaakt</t>
        </is>
      </c>
      <c r="BW182" s="2" t="inlineStr">
        <is>
          <t>3</t>
        </is>
      </c>
      <c r="BX182" s="2" t="inlineStr">
        <is>
          <t/>
        </is>
      </c>
      <c r="BY182" t="inlineStr">
        <is>
          <t/>
        </is>
      </c>
      <c r="BZ182" s="2" t="inlineStr">
        <is>
          <t>sąd, w którym zawisło powództwo|
sąd, który rozpoznaje daną sprawę</t>
        </is>
      </c>
      <c r="CA182" s="2" t="inlineStr">
        <is>
          <t>3|
2</t>
        </is>
      </c>
      <c r="CB182" s="2" t="inlineStr">
        <is>
          <t xml:space="preserve">|
</t>
        </is>
      </c>
      <c r="CC182" t="inlineStr">
        <is>
          <t/>
        </is>
      </c>
      <c r="CD182" t="inlineStr">
        <is>
          <t/>
        </is>
      </c>
      <c r="CE182" t="inlineStr">
        <is>
          <t/>
        </is>
      </c>
      <c r="CF182" t="inlineStr">
        <is>
          <t/>
        </is>
      </c>
      <c r="CG182" t="inlineStr">
        <is>
          <t/>
        </is>
      </c>
      <c r="CH182" t="inlineStr">
        <is>
          <t/>
        </is>
      </c>
      <c r="CI182" t="inlineStr">
        <is>
          <t/>
        </is>
      </c>
      <c r="CJ182" t="inlineStr">
        <is>
          <t/>
        </is>
      </c>
      <c r="CK182" t="inlineStr">
        <is>
          <t/>
        </is>
      </c>
      <c r="CL182" s="2" t="inlineStr">
        <is>
          <t>konajúci súd|
súd, ktorý začal konať</t>
        </is>
      </c>
      <c r="CM182" s="2" t="inlineStr">
        <is>
          <t>3|
3</t>
        </is>
      </c>
      <c r="CN182" s="2" t="inlineStr">
        <is>
          <t xml:space="preserve">|
</t>
        </is>
      </c>
      <c r="CO182" t="inlineStr">
        <is>
          <t/>
        </is>
      </c>
      <c r="CP182" t="inlineStr">
        <is>
          <t/>
        </is>
      </c>
      <c r="CQ182" t="inlineStr">
        <is>
          <t/>
        </is>
      </c>
      <c r="CR182" t="inlineStr">
        <is>
          <t/>
        </is>
      </c>
      <c r="CS182" t="inlineStr">
        <is>
          <t/>
        </is>
      </c>
      <c r="CT182" s="2" t="inlineStr">
        <is>
          <t>domstol där talan väcks</t>
        </is>
      </c>
      <c r="CU182" s="2" t="inlineStr">
        <is>
          <t>3</t>
        </is>
      </c>
      <c r="CV182" s="2" t="inlineStr">
        <is>
          <t/>
        </is>
      </c>
      <c r="CW182" t="inlineStr">
        <is>
          <t/>
        </is>
      </c>
    </row>
    <row r="183">
      <c r="A183" s="1" t="str">
        <f>HYPERLINK("https://iate.europa.eu/entry/result/824252/all", "824252")</f>
        <v>824252</v>
      </c>
      <c r="B183" t="inlineStr">
        <is>
          <t>LAW</t>
        </is>
      </c>
      <c r="C183" t="inlineStr">
        <is>
          <t>LAW</t>
        </is>
      </c>
      <c r="D183" t="inlineStr">
        <is>
          <t>yes</t>
        </is>
      </c>
      <c r="E183" t="inlineStr">
        <is>
          <t/>
        </is>
      </c>
      <c r="F183" s="2" t="inlineStr">
        <is>
          <t>lex situs|
lex rei sitae</t>
        </is>
      </c>
      <c r="G183" s="2" t="inlineStr">
        <is>
          <t>3|
3</t>
        </is>
      </c>
      <c r="H183" s="2" t="inlineStr">
        <is>
          <t xml:space="preserve">|
</t>
        </is>
      </c>
      <c r="I183" t="inlineStr">
        <is>
          <t>правото на държавата по местонахождението на имота, друго движимо имущество или нематериално благо (lat. — букв. закона по местонахождението / закона по местонахождение на вещта)</t>
        </is>
      </c>
      <c r="J183" s="2" t="inlineStr">
        <is>
          <t>právo místa, ve kterém se věc nachází</t>
        </is>
      </c>
      <c r="K183" s="2" t="inlineStr">
        <is>
          <t>3</t>
        </is>
      </c>
      <c r="L183" s="2" t="inlineStr">
        <is>
          <t/>
        </is>
      </c>
      <c r="M183" t="inlineStr">
        <is>
          <t>právo místa, kde se věc nachází</t>
        </is>
      </c>
      <c r="N183" s="2" t="inlineStr">
        <is>
          <t>lex situs|
lex rei sitae|
det sted, hvor ejendommen befinder sig</t>
        </is>
      </c>
      <c r="O183" s="2" t="inlineStr">
        <is>
          <t>4|
4|
3</t>
        </is>
      </c>
      <c r="P183" s="2" t="inlineStr">
        <is>
          <t xml:space="preserve">|
|
</t>
        </is>
      </c>
      <c r="Q183" t="inlineStr">
        <is>
          <t>"Lex rei sitae: loven i det land, hvor en ting (fast ejendom eller løsøre) findes."</t>
        </is>
      </c>
      <c r="R183" s="2" t="inlineStr">
        <is>
          <t>lex rei sitae|
Recht der belegenen Sache|
Belegenheitsrecht</t>
        </is>
      </c>
      <c r="S183" s="2" t="inlineStr">
        <is>
          <t>3|
3|
3</t>
        </is>
      </c>
      <c r="T183" s="2" t="inlineStr">
        <is>
          <t xml:space="preserve">|
|
</t>
        </is>
      </c>
      <c r="U183" t="inlineStr">
        <is>
          <t>das Recht der belegenen Sache, d.h. das Recht des Ortes, an dem sich die streitbefangene Sache befindet</t>
        </is>
      </c>
      <c r="V183" s="2" t="inlineStr">
        <is>
          <t>το δίκαιο της τοποθεσίας του πράγματος|
το δίκαιο της πολιτείας όπου βρίσκεται το πράγμα</t>
        </is>
      </c>
      <c r="W183" s="2" t="inlineStr">
        <is>
          <t>3|
3</t>
        </is>
      </c>
      <c r="X183" s="2" t="inlineStr">
        <is>
          <t xml:space="preserve">|
</t>
        </is>
      </c>
      <c r="Y183" t="inlineStr">
        <is>
          <t/>
        </is>
      </c>
      <c r="Z183" s="2" t="inlineStr">
        <is>
          <t>&lt;i&gt;lex rei sitae&lt;/i&gt;|
&lt;i&gt;lex rei situs&lt;/i&gt;|
&lt;i&gt;lex situs&lt;/i&gt;|
law of the situs|
law of the place in which property is located|
law of the State in which the property is situated|
law of the place where the property is situated|
law of the member state in which succession property is located|
law obtaining where the property is situated|
law of the place where immovable property is situated</t>
        </is>
      </c>
      <c r="AA183" s="2" t="inlineStr">
        <is>
          <t>3|
3|
3|
1|
1|
1|
1|
1|
1|
1</t>
        </is>
      </c>
      <c r="AB183" s="2" t="inlineStr">
        <is>
          <t xml:space="preserve">|
|
|
|
|
|
|
|
|
</t>
        </is>
      </c>
      <c r="AC183" t="inlineStr">
        <is>
          <t>law of the place where property is situated</t>
        </is>
      </c>
      <c r="AD183" s="2" t="inlineStr">
        <is>
          <t>&lt;i&gt;lex rei sitae&lt;/i&gt;|
estatuto real|
ley del lugar de la cosa|
ley del país en que se hallan los bienes</t>
        </is>
      </c>
      <c r="AE183" s="2" t="inlineStr">
        <is>
          <t>3|
3|
2|
2</t>
        </is>
      </c>
      <c r="AF183" s="2" t="inlineStr">
        <is>
          <t xml:space="preserve">|
|
|
</t>
        </is>
      </c>
      <c r="AG183" t="inlineStr">
        <is>
          <t>Ley territorial.&lt;br&gt;Ley del país en que se hallan los bienes.&lt;br&gt;En lo civil e internacional privado, el &lt;b&gt;estatuto real&lt;/b&gt; - opuesto al estatuto formal y al estatuto personal &lt;a href="/entry/result/264709/all" id="ENTRY_TO_ENTRY_CONVERTER" target="_blank"&gt;IATE:264709&lt;/a&gt; - a efectos de dirimir conflictos patrimoniales, configura los principios legales que determinan el régimen de los bienes, de la propiedad y de los derechos reales sobre los mismos, tanto en su constitución, modificación y enajenación como en su extinción.</t>
        </is>
      </c>
      <c r="AH183" s="2" t="inlineStr">
        <is>
          <t>asukohamaa õigus|
vara asukohamaa õigus|
asja asukohamaa õigus|
vara asukohariigi õigus|
asja asukohariigi õigus</t>
        </is>
      </c>
      <c r="AI183" s="2" t="inlineStr">
        <is>
          <t>3|
3|
3|
3|
3</t>
        </is>
      </c>
      <c r="AJ183" s="2" t="inlineStr">
        <is>
          <t xml:space="preserve">|
|
|
|
</t>
        </is>
      </c>
      <c r="AK183" t="inlineStr">
        <is>
          <t>õigusaktide konflikti &lt;a href="/entry/result/822938/all" id="ENTRY_TO_ENTRY_CONVERTER" target="_blank"&gt;IATE:822938&lt;/a&gt; korral selle riigi õiguse kohaldamine, kus vara või asi asub</t>
        </is>
      </c>
      <c r="AL183" s="2" t="inlineStr">
        <is>
          <t>lex rei sitae|
omaisuuden sijaintipaikan laki (lex rei sitae)</t>
        </is>
      </c>
      <c r="AM183" s="2" t="inlineStr">
        <is>
          <t>3|
3</t>
        </is>
      </c>
      <c r="AN183" s="2" t="inlineStr">
        <is>
          <t xml:space="preserve">|
</t>
        </is>
      </c>
      <c r="AO183" t="inlineStr">
        <is>
          <t>(kiinteän) omaisuuden sijaintipaikan laki</t>
        </is>
      </c>
      <c r="AP183" s="2" t="inlineStr">
        <is>
          <t>loi du lieu de situation d'un bien|
loi de la situation de la chose</t>
        </is>
      </c>
      <c r="AQ183" s="2" t="inlineStr">
        <is>
          <t>3|
2</t>
        </is>
      </c>
      <c r="AR183" s="2" t="inlineStr">
        <is>
          <t xml:space="preserve">|
</t>
        </is>
      </c>
      <c r="AS183" t="inlineStr">
        <is>
          <t>Loi de l'État dans lequel se trouve le bien, applicable notamment en cas de conflit de lois lorsque c'est ce critère de rattachement qui est retenu.</t>
        </is>
      </c>
      <c r="AT183" s="2" t="inlineStr">
        <is>
          <t>an dlí atá i bhfeidhm mar a bhfuil an mhaoin suite</t>
        </is>
      </c>
      <c r="AU183" s="2" t="inlineStr">
        <is>
          <t>3</t>
        </is>
      </c>
      <c r="AV183" s="2" t="inlineStr">
        <is>
          <t/>
        </is>
      </c>
      <c r="AW183" t="inlineStr">
        <is>
          <t/>
        </is>
      </c>
      <c r="AX183" s="2" t="inlineStr">
        <is>
          <t>lex rei sitae|
pravo mjesta gdje stvar leži|
lex situs</t>
        </is>
      </c>
      <c r="AY183" s="2" t="inlineStr">
        <is>
          <t>3|
3|
3</t>
        </is>
      </c>
      <c r="AZ183" s="2" t="inlineStr">
        <is>
          <t xml:space="preserve">|
|
</t>
        </is>
      </c>
      <c r="BA183" t="inlineStr">
        <is>
          <t>pravo mjesta u kojem se nalazi imovina</t>
        </is>
      </c>
      <c r="BB183" s="2" t="inlineStr">
        <is>
          <t>a dolog fekvési helye szerinti jog</t>
        </is>
      </c>
      <c r="BC183" s="2" t="inlineStr">
        <is>
          <t>3</t>
        </is>
      </c>
      <c r="BD183" s="2" t="inlineStr">
        <is>
          <t/>
        </is>
      </c>
      <c r="BE183" t="inlineStr">
        <is>
          <t/>
        </is>
      </c>
      <c r="BF183" s="2" t="inlineStr">
        <is>
          <t>lex rei sitae|
legge del luogo in cui si trova la cosa</t>
        </is>
      </c>
      <c r="BG183" s="2" t="inlineStr">
        <is>
          <t>4|
3</t>
        </is>
      </c>
      <c r="BH183" s="2" t="inlineStr">
        <is>
          <t xml:space="preserve">|
</t>
        </is>
      </c>
      <c r="BI183" t="inlineStr">
        <is>
          <t>Legge del luogo in cui si trova il bene che costituisce oggetto del rapporto da localizzare. Si tratta di un criterio di collegamento universalmente utilizzato per la sua attitudine a garantire l’applicazione della legge più idonea alla fattispecie con elementi di estraneità.</t>
        </is>
      </c>
      <c r="BJ183" s="2" t="inlineStr">
        <is>
          <t>&lt;i&gt;lex rei situs&lt;/i&gt;|
&lt;i&gt;lex situs&lt;/i&gt;</t>
        </is>
      </c>
      <c r="BK183" s="2" t="inlineStr">
        <is>
          <t>3|
3</t>
        </is>
      </c>
      <c r="BL183" s="2" t="inlineStr">
        <is>
          <t xml:space="preserve">|
</t>
        </is>
      </c>
      <c r="BM183" t="inlineStr">
        <is>
          <t/>
        </is>
      </c>
      <c r="BN183" s="2" t="inlineStr">
        <is>
          <t>&lt;i&gt;lex situs&lt;/i&gt;|
&lt;i&gt;lex rei sitae&lt;/i&gt;</t>
        </is>
      </c>
      <c r="BO183" s="2" t="inlineStr">
        <is>
          <t>3|
2</t>
        </is>
      </c>
      <c r="BP183" s="2" t="inlineStr">
        <is>
          <t xml:space="preserve">|
</t>
        </is>
      </c>
      <c r="BQ183" t="inlineStr">
        <is>
          <t/>
        </is>
      </c>
      <c r="BR183" s="2" t="inlineStr">
        <is>
          <t>&lt;i&gt;lex situs&lt;/i&gt;</t>
        </is>
      </c>
      <c r="BS183" s="2" t="inlineStr">
        <is>
          <t>3</t>
        </is>
      </c>
      <c r="BT183" s="2" t="inlineStr">
        <is>
          <t/>
        </is>
      </c>
      <c r="BU183" t="inlineStr">
        <is>
          <t>il-post fejn tinsab il-proprjetà</t>
        </is>
      </c>
      <c r="BV183" s="2" t="inlineStr">
        <is>
          <t>lex rei sitae|
lex situs</t>
        </is>
      </c>
      <c r="BW183" s="2" t="inlineStr">
        <is>
          <t>3|
3</t>
        </is>
      </c>
      <c r="BX183" s="2" t="inlineStr">
        <is>
          <t xml:space="preserve">|
</t>
        </is>
      </c>
      <c r="BY183" t="inlineStr">
        <is>
          <t>recht van de plaats waar de goederen zich bevinden</t>
        </is>
      </c>
      <c r="BZ183" s="2" t="inlineStr">
        <is>
          <t>&lt;i&gt;lex rei sitae&lt;/i&gt;</t>
        </is>
      </c>
      <c r="CA183" s="2" t="inlineStr">
        <is>
          <t>2</t>
        </is>
      </c>
      <c r="CB183" s="2" t="inlineStr">
        <is>
          <t/>
        </is>
      </c>
      <c r="CC183" t="inlineStr">
        <is>
          <t>prawo miejsca siedziby przedsiębiorstwa, położenia przedmiotu praw rzeczowych lub prawo miejsca położenia rzeczy</t>
        </is>
      </c>
      <c r="CD183" s="2" t="inlineStr">
        <is>
          <t>lei da situação da coisa</t>
        </is>
      </c>
      <c r="CE183" s="2" t="inlineStr">
        <is>
          <t>4</t>
        </is>
      </c>
      <c r="CF183" s="2" t="inlineStr">
        <is>
          <t/>
        </is>
      </c>
      <c r="CG183" t="inlineStr">
        <is>
          <t>Lei do Estado em cujo território que se situa um bem imóvel.</t>
        </is>
      </c>
      <c r="CH183" s="2" t="inlineStr">
        <is>
          <t>&lt;i&gt;lex rei sitae&lt;/i&gt;|
&lt;i&gt;lex situs&lt;/i&gt;</t>
        </is>
      </c>
      <c r="CI183" s="2" t="inlineStr">
        <is>
          <t>3|
2</t>
        </is>
      </c>
      <c r="CJ183" s="2" t="inlineStr">
        <is>
          <t xml:space="preserve">|
</t>
        </is>
      </c>
      <c r="CK183" t="inlineStr">
        <is>
          <t>legea locului unde se află bunul.</t>
        </is>
      </c>
      <c r="CL183" s="2" t="inlineStr">
        <is>
          <t>právny poriadok štátu, kde sa vec nachádza</t>
        </is>
      </c>
      <c r="CM183" s="2" t="inlineStr">
        <is>
          <t>3</t>
        </is>
      </c>
      <c r="CN183" s="2" t="inlineStr">
        <is>
          <t/>
        </is>
      </c>
      <c r="CO183" t="inlineStr">
        <is>
          <t>právny poriadok štátu, kde sa vec, ktorá je jeho objektom, nachádza</t>
        </is>
      </c>
      <c r="CP183" s="2" t="inlineStr">
        <is>
          <t>lex rei sitae|
pravo kraja, kjer je stvar</t>
        </is>
      </c>
      <c r="CQ183" s="2" t="inlineStr">
        <is>
          <t>4|
3</t>
        </is>
      </c>
      <c r="CR183" s="2" t="inlineStr">
        <is>
          <t xml:space="preserve">|
</t>
        </is>
      </c>
      <c r="CS183" t="inlineStr">
        <is>
          <t>stvarna navezna okoliščina [ &lt;a href="/entry/result/910121/all" id="ENTRY_TO_ENTRY_CONVERTER" target="_blank"&gt;IATE:910121&lt;/a&gt; ], ki določa, da se za presojo vseh stvarnopravnih vprašanj uporablja pravo kraja, kjer je stvar</t>
        </is>
      </c>
      <c r="CT183" s="2" t="inlineStr">
        <is>
          <t>&lt;i&gt;lex rei sitae&lt;/i&gt;</t>
        </is>
      </c>
      <c r="CU183" s="2" t="inlineStr">
        <is>
          <t>3</t>
        </is>
      </c>
      <c r="CV183" s="2" t="inlineStr">
        <is>
          <t/>
        </is>
      </c>
      <c r="CW183" t="inlineStr">
        <is>
          <t>Den lag som gäller i det land där en sak (fast eller lös) befinner sig.</t>
        </is>
      </c>
    </row>
    <row r="184">
      <c r="A184" s="1" t="str">
        <f>HYPERLINK("https://iate.europa.eu/entry/result/783132/all", "783132")</f>
        <v>783132</v>
      </c>
      <c r="B184" t="inlineStr">
        <is>
          <t>LAW</t>
        </is>
      </c>
      <c r="C184" t="inlineStr">
        <is>
          <t>LAW;LAW|international law|private international law</t>
        </is>
      </c>
      <c r="D184" t="inlineStr">
        <is>
          <t>yes</t>
        </is>
      </c>
      <c r="E184" t="inlineStr">
        <is>
          <t/>
        </is>
      </c>
      <c r="F184" s="2" t="inlineStr">
        <is>
          <t>lex fori</t>
        </is>
      </c>
      <c r="G184" s="2" t="inlineStr">
        <is>
          <t>3</t>
        </is>
      </c>
      <c r="H184" s="2" t="inlineStr">
        <is>
          <t/>
        </is>
      </c>
      <c r="I184" t="inlineStr">
        <is>
          <t>Право на сезирания съд/на съда, в който е внесено делото</t>
        </is>
      </c>
      <c r="J184" s="2" t="inlineStr">
        <is>
          <t>právo země soudu|
právo země, v níž má soud sídlo</t>
        </is>
      </c>
      <c r="K184" s="2" t="inlineStr">
        <is>
          <t>3|
3</t>
        </is>
      </c>
      <c r="L184" s="2" t="inlineStr">
        <is>
          <t xml:space="preserve">|
</t>
        </is>
      </c>
      <c r="M184" t="inlineStr">
        <is>
          <t/>
        </is>
      </c>
      <c r="N184" s="2" t="inlineStr">
        <is>
          <t>loven i det land, hvor domstolen sidder|
domstolslandets lov|
domslandets lov|
lex fori|
lov, der skal anvendes</t>
        </is>
      </c>
      <c r="O184" s="2" t="inlineStr">
        <is>
          <t>4|
4|
4|
4|
4</t>
        </is>
      </c>
      <c r="P184" s="2" t="inlineStr">
        <is>
          <t xml:space="preserve">|
|
|
|
</t>
        </is>
      </c>
      <c r="Q184" t="inlineStr">
        <is>
          <t>"Lex fori: loi nationale du tribunal saisi. Un tribunal statue lege fori s'il applique à un litige, pour résoudre un conflit de lois ou un conflit de juridictions, la loi de l'Etat à la souveraineté duquel il est soumis."</t>
        </is>
      </c>
      <c r="R184" s="2" t="inlineStr">
        <is>
          <t>Recht des angerufenen Gerichts|
lex fori</t>
        </is>
      </c>
      <c r="S184" s="2" t="inlineStr">
        <is>
          <t>3|
3</t>
        </is>
      </c>
      <c r="T184" s="2" t="inlineStr">
        <is>
          <t xml:space="preserve">|
</t>
        </is>
      </c>
      <c r="U184" t="inlineStr">
        <is>
          <t>das am Ort des mit einer Streitsache befassten Gerichtes geltende Recht</t>
        </is>
      </c>
      <c r="V184" s="2" t="inlineStr">
        <is>
          <t>το δίκαιο του δικάζοντος δικαστή</t>
        </is>
      </c>
      <c r="W184" s="2" t="inlineStr">
        <is>
          <t>3</t>
        </is>
      </c>
      <c r="X184" s="2" t="inlineStr">
        <is>
          <t/>
        </is>
      </c>
      <c r="Y184" t="inlineStr">
        <is>
          <t>lex fori, droit du for : law of the tribunal, loi de la juridiction saisie</t>
        </is>
      </c>
      <c r="Z184" s="2" t="inlineStr">
        <is>
          <t>law of the forum|
lex fori</t>
        </is>
      </c>
      <c r="AA184" s="2" t="inlineStr">
        <is>
          <t>3|
3</t>
        </is>
      </c>
      <c r="AB184" s="2" t="inlineStr">
        <is>
          <t xml:space="preserve">|
</t>
        </is>
      </c>
      <c r="AC184" t="inlineStr">
        <is>
          <t>The law of the state, country or jurisdiction of whose judicial system the court where the suit is brought or remedy sought is an integral part.</t>
        </is>
      </c>
      <c r="AD184" s="2" t="inlineStr">
        <is>
          <t>ley del foro|
ley del fuero|
lex fori</t>
        </is>
      </c>
      <c r="AE184" s="2" t="inlineStr">
        <is>
          <t>4|
3|
2</t>
        </is>
      </c>
      <c r="AF184" s="2" t="inlineStr">
        <is>
          <t xml:space="preserve">|
|
</t>
        </is>
      </c>
      <c r="AG184" t="inlineStr">
        <is>
          <t>En los conflictos territoriales de leyes, indica esta expresión que los actos o relaciones deben regirse por la ley del tribunal que haya de conocer de los mismos.</t>
        </is>
      </c>
      <c r="AH184" s="2" t="inlineStr">
        <is>
          <t>kohtu asukohariigi õigus|
lex fori</t>
        </is>
      </c>
      <c r="AI184" s="2" t="inlineStr">
        <is>
          <t>2|
2</t>
        </is>
      </c>
      <c r="AJ184" s="2" t="inlineStr">
        <is>
          <t xml:space="preserve">|
</t>
        </is>
      </c>
      <c r="AK184" t="inlineStr">
        <is>
          <t/>
        </is>
      </c>
      <c r="AL184" s="2" t="inlineStr">
        <is>
          <t>tuomioistuinvaltion laki|
oikeuspaikan laki</t>
        </is>
      </c>
      <c r="AM184" s="2" t="inlineStr">
        <is>
          <t>3|
3</t>
        </is>
      </c>
      <c r="AN184" s="2" t="inlineStr">
        <is>
          <t xml:space="preserve">|
</t>
        </is>
      </c>
      <c r="AO184" t="inlineStr">
        <is>
          <t>oikeuspaikan laki</t>
        </is>
      </c>
      <c r="AP184" s="2" t="inlineStr">
        <is>
          <t>loi du for|
loi du tribunal saisi|
lex fori</t>
        </is>
      </c>
      <c r="AQ184" s="2" t="inlineStr">
        <is>
          <t>3|
2|
3</t>
        </is>
      </c>
      <c r="AR184" s="2" t="inlineStr">
        <is>
          <t xml:space="preserve">|
|
</t>
        </is>
      </c>
      <c r="AS184" t="inlineStr">
        <is>
          <t>loi du juge saisi</t>
        </is>
      </c>
      <c r="AT184" s="2" t="inlineStr">
        <is>
          <t>dlí an fhóraim</t>
        </is>
      </c>
      <c r="AU184" s="2" t="inlineStr">
        <is>
          <t>3</t>
        </is>
      </c>
      <c r="AV184" s="2" t="inlineStr">
        <is>
          <t/>
        </is>
      </c>
      <c r="AW184" t="inlineStr">
        <is>
          <t/>
        </is>
      </c>
      <c r="AX184" t="inlineStr">
        <is>
          <t/>
        </is>
      </c>
      <c r="AY184" t="inlineStr">
        <is>
          <t/>
        </is>
      </c>
      <c r="AZ184" t="inlineStr">
        <is>
          <t/>
        </is>
      </c>
      <c r="BA184" t="inlineStr">
        <is>
          <t/>
        </is>
      </c>
      <c r="BB184" s="2" t="inlineStr">
        <is>
          <t>az eljáró bíróság országa szerinti jog</t>
        </is>
      </c>
      <c r="BC184" s="2" t="inlineStr">
        <is>
          <t>4</t>
        </is>
      </c>
      <c r="BD184" s="2" t="inlineStr">
        <is>
          <t/>
        </is>
      </c>
      <c r="BE184" t="inlineStr">
        <is>
          <t>A nemzetközi magánjog sajátos fogalma, és a kollíziós jogi szabályok alapján az azon bíróság által alkalmazott jogra utal, amely előtt a keresetet megindították. Amennyiben a bíróságon keresetet indítottak és annak nemzetközi vonatkozása van, a bíróságnak meg kell fontolnia az alkalmazandó jog kérdését. Hagyományosan a lex fori vonatkozik az eljárási kérdésekre, függetlenül a lex causae-tól, azaz az ügy érdemére vonatkozó jogtól.</t>
        </is>
      </c>
      <c r="BF184" s="2" t="inlineStr">
        <is>
          <t>lex fori|
legge del foro</t>
        </is>
      </c>
      <c r="BG184" s="2" t="inlineStr">
        <is>
          <t>4|
4</t>
        </is>
      </c>
      <c r="BH184" s="2" t="inlineStr">
        <is>
          <t xml:space="preserve">|
</t>
        </is>
      </c>
      <c r="BI184" t="inlineStr">
        <is>
          <t>Legge dell'autorità o del tribunale investito di una controversia caratterizzata da elementi di estraneità.</t>
        </is>
      </c>
      <c r="BJ184" s="2" t="inlineStr">
        <is>
          <t>&lt;i&gt;lex fori&lt;/i&gt;|
bylą nagrinėjančio teismo buvimo vietos valstybės teisė</t>
        </is>
      </c>
      <c r="BK184" s="2" t="inlineStr">
        <is>
          <t>2|
2</t>
        </is>
      </c>
      <c r="BL184" s="2" t="inlineStr">
        <is>
          <t xml:space="preserve">|
</t>
        </is>
      </c>
      <c r="BM184" t="inlineStr">
        <is>
          <t>Principas, reiškiantis, kad bylos nagrinėjimo tvarką nustato tos valstybės, kurios teismas nagrinėja bylą, įstatymai. &lt;p&gt; Teismo buvimo vietos teisės principas, pagal kurį taikoma bylą nagrinėjančio teismo buvimo vietos valstybės teisė.&lt;/p&gt;</t>
        </is>
      </c>
      <c r="BN184" s="2" t="inlineStr">
        <is>
          <t>tiesas valsts tiesību akti|
lex fori</t>
        </is>
      </c>
      <c r="BO184" s="2" t="inlineStr">
        <is>
          <t>3|
3</t>
        </is>
      </c>
      <c r="BP184" s="2" t="inlineStr">
        <is>
          <t xml:space="preserve">|
</t>
        </is>
      </c>
      <c r="BQ184" t="inlineStr">
        <is>
          <t/>
        </is>
      </c>
      <c r="BR184" s="2" t="inlineStr">
        <is>
          <t>lex fori|
liġi tal-forum</t>
        </is>
      </c>
      <c r="BS184" s="2" t="inlineStr">
        <is>
          <t>3|
3</t>
        </is>
      </c>
      <c r="BT184" s="2" t="inlineStr">
        <is>
          <t xml:space="preserve">|
</t>
        </is>
      </c>
      <c r="BU184" t="inlineStr">
        <is>
          <t>Kunċett speċifiku għad-dritt internazzjonali privat u jirreferi għal-liġi tal-qorti fejn tinfetaħ il-kawża.</t>
        </is>
      </c>
      <c r="BV184" s="2" t="inlineStr">
        <is>
          <t>lex fori</t>
        </is>
      </c>
      <c r="BW184" s="2" t="inlineStr">
        <is>
          <t>3</t>
        </is>
      </c>
      <c r="BX184" s="2" t="inlineStr">
        <is>
          <t/>
        </is>
      </c>
      <c r="BY184" t="inlineStr">
        <is>
          <t>"recht van het land waar de rechtsvordering werd ingesteld, in tegenstelling tot&lt;br&gt;a) lex rei sitae, het recht van de plaats waar de onroerende zaak zich bevindt,&lt;br&gt;b) lex loci contractus, het recht van de plaats waar de overeenkomst gesloten is,&lt;br&gt;c) lex loci actus, toepasselijkheid van het recht van het land waar de betrokken handeling gepleegd is (bij onrechtmatige daad)."</t>
        </is>
      </c>
      <c r="BZ184" s="2" t="inlineStr">
        <is>
          <t>prawo państwa sądu orzekającego|
prawo siedziby sądu</t>
        </is>
      </c>
      <c r="CA184" s="2" t="inlineStr">
        <is>
          <t>3|
3</t>
        </is>
      </c>
      <c r="CB184" s="2" t="inlineStr">
        <is>
          <t xml:space="preserve">|
</t>
        </is>
      </c>
      <c r="CC184" t="inlineStr">
        <is>
          <t>---</t>
        </is>
      </c>
      <c r="CD184" s="2" t="inlineStr">
        <is>
          <t>lei do foro|
&lt;i&gt;lex fori&lt;/i&gt;</t>
        </is>
      </c>
      <c r="CE184" s="2" t="inlineStr">
        <is>
          <t>3|
3</t>
        </is>
      </c>
      <c r="CF184" s="2" t="inlineStr">
        <is>
          <t xml:space="preserve">|
</t>
        </is>
      </c>
      <c r="CG184" t="inlineStr">
        <is>
          <t>Lei do tribunal em que a ação é proposta.</t>
        </is>
      </c>
      <c r="CH184" s="2" t="inlineStr">
        <is>
          <t>legea forului|
legea instanței sesizate|
lex fori</t>
        </is>
      </c>
      <c r="CI184" s="2" t="inlineStr">
        <is>
          <t>3|
3|
3</t>
        </is>
      </c>
      <c r="CJ184" s="2" t="inlineStr">
        <is>
          <t xml:space="preserve">|
|
</t>
        </is>
      </c>
      <c r="CK184" t="inlineStr">
        <is>
          <t>&lt;div&gt;&lt;div&gt;&lt;div&gt;&lt;div&gt;&lt;div&gt;&lt;div&gt;concept specific dreptului internaţional privat, care se referă la legea instanţei în faţa căreia a fost introdusă acţiunea&lt;/div&gt;&lt;/div&gt;&lt;/div&gt;&lt;/div&gt;&lt;/div&gt;&lt;/div&gt;</t>
        </is>
      </c>
      <c r="CL184" s="2" t="inlineStr">
        <is>
          <t>právny poriadok štátu konajúceho súdu</t>
        </is>
      </c>
      <c r="CM184" s="2" t="inlineStr">
        <is>
          <t>3</t>
        </is>
      </c>
      <c r="CN184" s="2" t="inlineStr">
        <is>
          <t/>
        </is>
      </c>
      <c r="CO184" t="inlineStr">
        <is>
          <t/>
        </is>
      </c>
      <c r="CP184" s="2" t="inlineStr">
        <is>
          <t>pravo države sodišča, pred katerim poteka postopek|
lex fori</t>
        </is>
      </c>
      <c r="CQ184" s="2" t="inlineStr">
        <is>
          <t>3|
4</t>
        </is>
      </c>
      <c r="CR184" s="2" t="inlineStr">
        <is>
          <t xml:space="preserve">|
</t>
        </is>
      </c>
      <c r="CS184" t="inlineStr">
        <is>
          <t>1) Lex fori (lat.) je navezna okoliščina, po kateri sodišče uporabi lastno materialno pravo. Običajno pride l.f. v poštev kot subsidiarna navezna okoliščina (sodišče npr. zaradi pridržka javnega reda ne more uporabiti prava, na katero odkazuje domače kolizijsko pravilo).&lt;br&gt; 2) Poseben koncept mednarodnega zasebnega prava; pomeni pravo, ki ga uporablja sodišče, pri katerem je vložena tožba. Če se pri sodišču vloži tožba z mednarodnim elementom, mora sodišče ugotoviti, katero pravo je treba uporabiti v tej zadevi. V nekaterih okoliščinah se uporabi lex fori. Za procesna vprašanja se običajno uporabi lex fori, ne glede na lex causae ( &lt;a href="/entry/result/2243385/all" id="ENTRY_TO_ENTRY_CONVERTER" target="_blank"&gt;IATE:2243385&lt;/a&gt; ).</t>
        </is>
      </c>
      <c r="CT184" s="2" t="inlineStr">
        <is>
          <t>lagen i domstolslandet|
lex fori|
domstolslandets lag</t>
        </is>
      </c>
      <c r="CU184" s="2" t="inlineStr">
        <is>
          <t>3|
3|
2</t>
        </is>
      </c>
      <c r="CV184" s="2" t="inlineStr">
        <is>
          <t xml:space="preserve">|
|
</t>
        </is>
      </c>
      <c r="CW184" t="inlineStr">
        <is>
          <t>"lex fo´ri (lat., 'domstolens lag'), en inom internationell privaträtt använd term för domstolslandets egen rättsordning."</t>
        </is>
      </c>
    </row>
    <row r="185">
      <c r="A185" s="1" t="str">
        <f>HYPERLINK("https://iate.europa.eu/entry/result/844342/all", "844342")</f>
        <v>844342</v>
      </c>
      <c r="B185" t="inlineStr">
        <is>
          <t>FINANCE;BUSINESS AND COMPETITION</t>
        </is>
      </c>
      <c r="C185" t="inlineStr">
        <is>
          <t>FINANCE|taxation;BUSINESS AND COMPETITION|accounting</t>
        </is>
      </c>
      <c r="D185" t="inlineStr">
        <is>
          <t>no</t>
        </is>
      </c>
      <c r="E185" t="inlineStr">
        <is>
          <t/>
        </is>
      </c>
      <c r="F185" s="2" t="inlineStr">
        <is>
          <t>отсрочване на плащанията</t>
        </is>
      </c>
      <c r="G185" s="2" t="inlineStr">
        <is>
          <t>3</t>
        </is>
      </c>
      <c r="H185" s="2" t="inlineStr">
        <is>
          <t/>
        </is>
      </c>
      <c r="I185" t="inlineStr">
        <is>
          <t/>
        </is>
      </c>
      <c r="J185" t="inlineStr">
        <is>
          <t/>
        </is>
      </c>
      <c r="K185" t="inlineStr">
        <is>
          <t/>
        </is>
      </c>
      <c r="L185" t="inlineStr">
        <is>
          <t/>
        </is>
      </c>
      <c r="M185" t="inlineStr">
        <is>
          <t/>
        </is>
      </c>
      <c r="N185" s="2" t="inlineStr">
        <is>
          <t>henstand|
betalingshenstand</t>
        </is>
      </c>
      <c r="O185" s="2" t="inlineStr">
        <is>
          <t>3|
3</t>
        </is>
      </c>
      <c r="P185" s="2" t="inlineStr">
        <is>
          <t xml:space="preserve">|
</t>
        </is>
      </c>
      <c r="Q185" t="inlineStr">
        <is>
          <t>kreditors tilsagn til debitor mht. betaling</t>
        </is>
      </c>
      <c r="R185" s="2" t="inlineStr">
        <is>
          <t>Stundung|
Zahlungsaufschub</t>
        </is>
      </c>
      <c r="S185" s="2" t="inlineStr">
        <is>
          <t>3|
3</t>
        </is>
      </c>
      <c r="T185" s="2" t="inlineStr">
        <is>
          <t xml:space="preserve">|
</t>
        </is>
      </c>
      <c r="U185" t="inlineStr">
        <is>
          <t>Aufschub, den Gläubiger einem Schuldner für dessen Zahlungsverpflichtungen ihnen gegenüber (Tilgungen und Zinszahlungen) gewähren. (Büschgen, Das kleine Bankenlexikon (1992)</t>
        </is>
      </c>
      <c r="V185" s="2" t="inlineStr">
        <is>
          <t>αναστολή πληρωμής</t>
        </is>
      </c>
      <c r="W185" s="2" t="inlineStr">
        <is>
          <t>3</t>
        </is>
      </c>
      <c r="X185" s="2" t="inlineStr">
        <is>
          <t/>
        </is>
      </c>
      <c r="Y185" t="inlineStr">
        <is>
          <t/>
        </is>
      </c>
      <c r="Z185" s="2" t="inlineStr">
        <is>
          <t>postponement of payment|
stay of payment|
deferment of payment</t>
        </is>
      </c>
      <c r="AA185" s="2" t="inlineStr">
        <is>
          <t>3|
3|
3</t>
        </is>
      </c>
      <c r="AB185" s="2" t="inlineStr">
        <is>
          <t xml:space="preserve">|
|
</t>
        </is>
      </c>
      <c r="AC185" t="inlineStr">
        <is>
          <t/>
        </is>
      </c>
      <c r="AD185" s="2" t="inlineStr">
        <is>
          <t>aplazamiento de pago</t>
        </is>
      </c>
      <c r="AE185" s="2" t="inlineStr">
        <is>
          <t>3</t>
        </is>
      </c>
      <c r="AF185" s="2" t="inlineStr">
        <is>
          <t/>
        </is>
      </c>
      <c r="AG185" t="inlineStr">
        <is>
          <t>"aplazamiento de pago fiscal": Se aplaza un pago debido a la Hacienda Pública cuando se difiere el pago total de la deuda tributaria a determinada fecha. Existe un régimen general de aplazamiento a solicitud del interesado, y unos regímenes especiales, de entre los que destacan los relativos al Impuesto de Sucesiones y la suspensión del ingreso en vía económico-administrativa. En todo caso, es preciso garantizar el pago y siempre se incrementa con los intereses de demora correspondientes.</t>
        </is>
      </c>
      <c r="AH185" t="inlineStr">
        <is>
          <t/>
        </is>
      </c>
      <c r="AI185" t="inlineStr">
        <is>
          <t/>
        </is>
      </c>
      <c r="AJ185" t="inlineStr">
        <is>
          <t/>
        </is>
      </c>
      <c r="AK185" t="inlineStr">
        <is>
          <t/>
        </is>
      </c>
      <c r="AL185" s="2" t="inlineStr">
        <is>
          <t>maksunlykkäys|
maksuajan pidennys</t>
        </is>
      </c>
      <c r="AM185" s="2" t="inlineStr">
        <is>
          <t>3|
3</t>
        </is>
      </c>
      <c r="AN185" s="2" t="inlineStr">
        <is>
          <t xml:space="preserve">|
</t>
        </is>
      </c>
      <c r="AO185" t="inlineStr">
        <is>
          <t/>
        </is>
      </c>
      <c r="AP185" s="2" t="inlineStr">
        <is>
          <t>sursis de paiement</t>
        </is>
      </c>
      <c r="AQ185" s="2" t="inlineStr">
        <is>
          <t>3</t>
        </is>
      </c>
      <c r="AR185" s="2" t="inlineStr">
        <is>
          <t/>
        </is>
      </c>
      <c r="AS185" t="inlineStr">
        <is>
          <t/>
        </is>
      </c>
      <c r="AT185" t="inlineStr">
        <is>
          <t/>
        </is>
      </c>
      <c r="AU185" t="inlineStr">
        <is>
          <t/>
        </is>
      </c>
      <c r="AV185" t="inlineStr">
        <is>
          <t/>
        </is>
      </c>
      <c r="AW185" t="inlineStr">
        <is>
          <t/>
        </is>
      </c>
      <c r="AX185" t="inlineStr">
        <is>
          <t/>
        </is>
      </c>
      <c r="AY185" t="inlineStr">
        <is>
          <t/>
        </is>
      </c>
      <c r="AZ185" t="inlineStr">
        <is>
          <t/>
        </is>
      </c>
      <c r="BA185" t="inlineStr">
        <is>
          <t/>
        </is>
      </c>
      <c r="BB185" t="inlineStr">
        <is>
          <t/>
        </is>
      </c>
      <c r="BC185" t="inlineStr">
        <is>
          <t/>
        </is>
      </c>
      <c r="BD185" t="inlineStr">
        <is>
          <t/>
        </is>
      </c>
      <c r="BE185" t="inlineStr">
        <is>
          <t/>
        </is>
      </c>
      <c r="BF185" s="2" t="inlineStr">
        <is>
          <t>sospensione di pagamento|
differimento di pagamento</t>
        </is>
      </c>
      <c r="BG185" s="2" t="inlineStr">
        <is>
          <t>2|
2</t>
        </is>
      </c>
      <c r="BH185" s="2" t="inlineStr">
        <is>
          <t xml:space="preserve">|
</t>
        </is>
      </c>
      <c r="BI185" t="inlineStr">
        <is>
          <t/>
        </is>
      </c>
      <c r="BJ185" t="inlineStr">
        <is>
          <t/>
        </is>
      </c>
      <c r="BK185" t="inlineStr">
        <is>
          <t/>
        </is>
      </c>
      <c r="BL185" t="inlineStr">
        <is>
          <t/>
        </is>
      </c>
      <c r="BM185" t="inlineStr">
        <is>
          <t/>
        </is>
      </c>
      <c r="BN185" t="inlineStr">
        <is>
          <t/>
        </is>
      </c>
      <c r="BO185" t="inlineStr">
        <is>
          <t/>
        </is>
      </c>
      <c r="BP185" t="inlineStr">
        <is>
          <t/>
        </is>
      </c>
      <c r="BQ185" t="inlineStr">
        <is>
          <t/>
        </is>
      </c>
      <c r="BR185" t="inlineStr">
        <is>
          <t/>
        </is>
      </c>
      <c r="BS185" t="inlineStr">
        <is>
          <t/>
        </is>
      </c>
      <c r="BT185" t="inlineStr">
        <is>
          <t/>
        </is>
      </c>
      <c r="BU185" t="inlineStr">
        <is>
          <t/>
        </is>
      </c>
      <c r="BV185" s="2" t="inlineStr">
        <is>
          <t>uitstel van betaling</t>
        </is>
      </c>
      <c r="BW185" s="2" t="inlineStr">
        <is>
          <t>3</t>
        </is>
      </c>
      <c r="BX185" s="2" t="inlineStr">
        <is>
          <t/>
        </is>
      </c>
      <c r="BY185" t="inlineStr">
        <is>
          <t/>
        </is>
      </c>
      <c r="BZ185" t="inlineStr">
        <is>
          <t/>
        </is>
      </c>
      <c r="CA185" t="inlineStr">
        <is>
          <t/>
        </is>
      </c>
      <c r="CB185" t="inlineStr">
        <is>
          <t/>
        </is>
      </c>
      <c r="CC185" t="inlineStr">
        <is>
          <t/>
        </is>
      </c>
      <c r="CD185" t="inlineStr">
        <is>
          <t/>
        </is>
      </c>
      <c r="CE185" t="inlineStr">
        <is>
          <t/>
        </is>
      </c>
      <c r="CF185" t="inlineStr">
        <is>
          <t/>
        </is>
      </c>
      <c r="CG185" t="inlineStr">
        <is>
          <t/>
        </is>
      </c>
      <c r="CH185" t="inlineStr">
        <is>
          <t/>
        </is>
      </c>
      <c r="CI185" t="inlineStr">
        <is>
          <t/>
        </is>
      </c>
      <c r="CJ185" t="inlineStr">
        <is>
          <t/>
        </is>
      </c>
      <c r="CK185" t="inlineStr">
        <is>
          <t/>
        </is>
      </c>
      <c r="CL185" t="inlineStr">
        <is>
          <t/>
        </is>
      </c>
      <c r="CM185" t="inlineStr">
        <is>
          <t/>
        </is>
      </c>
      <c r="CN185" t="inlineStr">
        <is>
          <t/>
        </is>
      </c>
      <c r="CO185" t="inlineStr">
        <is>
          <t/>
        </is>
      </c>
      <c r="CP185" t="inlineStr">
        <is>
          <t/>
        </is>
      </c>
      <c r="CQ185" t="inlineStr">
        <is>
          <t/>
        </is>
      </c>
      <c r="CR185" t="inlineStr">
        <is>
          <t/>
        </is>
      </c>
      <c r="CS185" t="inlineStr">
        <is>
          <t/>
        </is>
      </c>
      <c r="CT185" t="inlineStr">
        <is>
          <t/>
        </is>
      </c>
      <c r="CU185" t="inlineStr">
        <is>
          <t/>
        </is>
      </c>
      <c r="CV185" t="inlineStr">
        <is>
          <t/>
        </is>
      </c>
      <c r="CW185" t="inlineStr">
        <is>
          <t/>
        </is>
      </c>
    </row>
    <row r="186">
      <c r="A186" s="1" t="str">
        <f>HYPERLINK("https://iate.europa.eu/entry/result/797856/all", "797856")</f>
        <v>797856</v>
      </c>
      <c r="B186" t="inlineStr">
        <is>
          <t>LAW</t>
        </is>
      </c>
      <c r="C186" t="inlineStr">
        <is>
          <t>LAW</t>
        </is>
      </c>
      <c r="D186" t="inlineStr">
        <is>
          <t>yes</t>
        </is>
      </c>
      <c r="E186" t="inlineStr">
        <is>
          <t/>
        </is>
      </c>
      <c r="F186" t="inlineStr">
        <is>
          <t/>
        </is>
      </c>
      <c r="G186" t="inlineStr">
        <is>
          <t/>
        </is>
      </c>
      <c r="H186" t="inlineStr">
        <is>
          <t/>
        </is>
      </c>
      <c r="I186" t="inlineStr">
        <is>
          <t/>
        </is>
      </c>
      <c r="J186" t="inlineStr">
        <is>
          <t/>
        </is>
      </c>
      <c r="K186" t="inlineStr">
        <is>
          <t/>
        </is>
      </c>
      <c r="L186" t="inlineStr">
        <is>
          <t/>
        </is>
      </c>
      <c r="M186" t="inlineStr">
        <is>
          <t/>
        </is>
      </c>
      <c r="N186" s="2" t="inlineStr">
        <is>
          <t>voldgiftskendelse</t>
        </is>
      </c>
      <c r="O186" s="2" t="inlineStr">
        <is>
          <t>4</t>
        </is>
      </c>
      <c r="P186" s="2" t="inlineStr">
        <is>
          <t/>
        </is>
      </c>
      <c r="Q186" t="inlineStr">
        <is>
          <t/>
        </is>
      </c>
      <c r="R186" s="2" t="inlineStr">
        <is>
          <t>Schiedsspruch|
schiedsgerichtliche Entscheidung</t>
        </is>
      </c>
      <c r="S186" s="2" t="inlineStr">
        <is>
          <t>3|
3</t>
        </is>
      </c>
      <c r="T186" s="2" t="inlineStr">
        <is>
          <t xml:space="preserve">|
</t>
        </is>
      </c>
      <c r="U186" t="inlineStr">
        <is>
          <t>endgültige, schriftlich abgefasste Entscheidung der Richter eines Schiedsgerichts über den Streitgegenstand mit der Wirkung eines rechtskräftigen Urteils</t>
        </is>
      </c>
      <c r="V186" s="2" t="inlineStr">
        <is>
          <t>διαιτητική απόφαση</t>
        </is>
      </c>
      <c r="W186" s="2" t="inlineStr">
        <is>
          <t>3</t>
        </is>
      </c>
      <c r="X186" s="2" t="inlineStr">
        <is>
          <t/>
        </is>
      </c>
      <c r="Y186" t="inlineStr">
        <is>
          <t>η διαδικαστική πράξη του διαιτητικού δικαστηρίου, με την οποία τούτο απαντά κατά τρόπο δεσμευτικό για τους διαδίκους στο αίτημα για διαιτητική παροχή έννομης προστασίας, ως υποκατάστατο της απόφασης που θα εξέδιδε τακτικό δικαστήριο, αν οι διάδικοι δεν είχαν συμφωνήσει τη διαιτητική εκδίκαση της διαφοράς τους.</t>
        </is>
      </c>
      <c r="Z186" s="2" t="inlineStr">
        <is>
          <t>arbitration award|
award by arbitration|
arbitral award|
settlement by arbitration|
arbitration decision</t>
        </is>
      </c>
      <c r="AA186" s="2" t="inlineStr">
        <is>
          <t>3|
3|
3|
3|
3</t>
        </is>
      </c>
      <c r="AB186" s="2" t="inlineStr">
        <is>
          <t xml:space="preserve">|
|
|
|
</t>
        </is>
      </c>
      <c r="AC186" t="inlineStr">
        <is>
          <t>judgment handed down by an &lt;i&gt;arbitrator&lt;/i&gt; [ &lt;a href="/entry/result/793916/all" id="ENTRY_TO_ENTRY_CONVERTER" target="_blank"&gt;IATE:793916&lt;/a&gt; ]</t>
        </is>
      </c>
      <c r="AD186" s="2" t="inlineStr">
        <is>
          <t>laudo|
laudo arbitral|
sentencia arbitral</t>
        </is>
      </c>
      <c r="AE186" s="2" t="inlineStr">
        <is>
          <t>3|
3|
3</t>
        </is>
      </c>
      <c r="AF186" s="2" t="inlineStr">
        <is>
          <t xml:space="preserve">|
|
</t>
        </is>
      </c>
      <c r="AG186" t="inlineStr">
        <is>
          <t>"Sentencia emitida por los árbitros,... que pone fin a la controversia que les ha sido sometida por las partes." (Nueva Enciclopedia Jurídica).</t>
        </is>
      </c>
      <c r="AH186" s="2" t="inlineStr">
        <is>
          <t>vahekohtuotsus</t>
        </is>
      </c>
      <c r="AI186" s="2" t="inlineStr">
        <is>
          <t>2</t>
        </is>
      </c>
      <c r="AJ186" s="2" t="inlineStr">
        <is>
          <t/>
        </is>
      </c>
      <c r="AK186" t="inlineStr">
        <is>
          <t/>
        </is>
      </c>
      <c r="AL186" s="2" t="inlineStr">
        <is>
          <t>välitystuomio|
välimiesoikeuden ratkaisu|
välimiehen ratkaisu</t>
        </is>
      </c>
      <c r="AM186" s="2" t="inlineStr">
        <is>
          <t>3|
3|
2</t>
        </is>
      </c>
      <c r="AN186" s="2" t="inlineStr">
        <is>
          <t xml:space="preserve">|
|
</t>
        </is>
      </c>
      <c r="AO186" t="inlineStr">
        <is>
          <t>välimiesmenettelyssä annettu päätös</t>
        </is>
      </c>
      <c r="AP186" s="2" t="inlineStr">
        <is>
          <t>sentence arbitrale|
règlement arbitral|
sentence d'arbitrage|
jugement arbitral|
décision arbitrale</t>
        </is>
      </c>
      <c r="AQ186" s="2" t="inlineStr">
        <is>
          <t>3|
3|
3|
3|
3</t>
        </is>
      </c>
      <c r="AR186" s="2" t="inlineStr">
        <is>
          <t xml:space="preserve">|
|
|
|
</t>
        </is>
      </c>
      <c r="AS186" t="inlineStr">
        <is>
          <t>jugement rendu par un arbitre.</t>
        </is>
      </c>
      <c r="AT186" s="2" t="inlineStr">
        <is>
          <t>dámhachtain eadrána</t>
        </is>
      </c>
      <c r="AU186" s="2" t="inlineStr">
        <is>
          <t>3</t>
        </is>
      </c>
      <c r="AV186" s="2" t="inlineStr">
        <is>
          <t/>
        </is>
      </c>
      <c r="AW186" t="inlineStr">
        <is>
          <t/>
        </is>
      </c>
      <c r="AX186" t="inlineStr">
        <is>
          <t/>
        </is>
      </c>
      <c r="AY186" t="inlineStr">
        <is>
          <t/>
        </is>
      </c>
      <c r="AZ186" t="inlineStr">
        <is>
          <t/>
        </is>
      </c>
      <c r="BA186" t="inlineStr">
        <is>
          <t/>
        </is>
      </c>
      <c r="BB186" s="2" t="inlineStr">
        <is>
          <t>választottbírósági határozat|
választottbírósági ítélet</t>
        </is>
      </c>
      <c r="BC186" s="2" t="inlineStr">
        <is>
          <t>4|
3</t>
        </is>
      </c>
      <c r="BD186" s="2" t="inlineStr">
        <is>
          <t xml:space="preserve">|
</t>
        </is>
      </c>
      <c r="BE186" t="inlineStr">
        <is>
          <t>választottbíróság által hozott határozat</t>
        </is>
      </c>
      <c r="BF186" s="2" t="inlineStr">
        <is>
          <t>sentenza arbitrale|
lodo|
lodo arbitrale</t>
        </is>
      </c>
      <c r="BG186" s="2" t="inlineStr">
        <is>
          <t>4|
4|
3</t>
        </is>
      </c>
      <c r="BH186" s="2" t="inlineStr">
        <is>
          <t xml:space="preserve">|
|
</t>
        </is>
      </c>
      <c r="BI186" t="inlineStr">
        <is>
          <t>decisione di uno o più arbitri su una questione sottoposta ad arbitrato [ &lt;a href="/entry/result/793919/all" id="ENTRY_TO_ENTRY_CONVERTER" target="_blank"&gt;IATE:793919&lt;/a&gt; ]</t>
        </is>
      </c>
      <c r="BJ186" t="inlineStr">
        <is>
          <t/>
        </is>
      </c>
      <c r="BK186" t="inlineStr">
        <is>
          <t/>
        </is>
      </c>
      <c r="BL186" t="inlineStr">
        <is>
          <t/>
        </is>
      </c>
      <c r="BM186" t="inlineStr">
        <is>
          <t/>
        </is>
      </c>
      <c r="BN186" s="2" t="inlineStr">
        <is>
          <t>šķīrējtiesas nolēmums</t>
        </is>
      </c>
      <c r="BO186" s="2" t="inlineStr">
        <is>
          <t>3</t>
        </is>
      </c>
      <c r="BP186" s="2" t="inlineStr">
        <is>
          <t/>
        </is>
      </c>
      <c r="BQ186" t="inlineStr">
        <is>
          <t>šķīrējtiesas pieņemts nolēmums</t>
        </is>
      </c>
      <c r="BR186" s="2" t="inlineStr">
        <is>
          <t>deċiżjoni ta' arbitraġġ|
deċiżjoni arbitrali</t>
        </is>
      </c>
      <c r="BS186" s="2" t="inlineStr">
        <is>
          <t>3|
3</t>
        </is>
      </c>
      <c r="BT186" s="2" t="inlineStr">
        <is>
          <t xml:space="preserve">|
</t>
        </is>
      </c>
      <c r="BU186" t="inlineStr">
        <is>
          <t>deċiżjoni mogħtija minn ġudikatur (l-arbitru) fit-Tribunal tal-Arbitraġġ</t>
        </is>
      </c>
      <c r="BV186" s="2" t="inlineStr">
        <is>
          <t>arbitraal vonnis|
scheidsrechterlijke uitspraak|
arbitrale uitspraak|
scheidsrechterlijke regeling|
arbitrale beslissing</t>
        </is>
      </c>
      <c r="BW186" s="2" t="inlineStr">
        <is>
          <t>3|
3|
3|
3|
3</t>
        </is>
      </c>
      <c r="BX186" s="2" t="inlineStr">
        <is>
          <t xml:space="preserve">|
|
|
|
</t>
        </is>
      </c>
      <c r="BY186" t="inlineStr">
        <is>
          <t>Indien een geschil niet door middel van de verzoeningsprocedure wordt beslecht, kan het, met instemming van de partijen, aan arbitrage worden onderworpen. In dat geval is de arbitrale uitspraak bindend voor de partijen.</t>
        </is>
      </c>
      <c r="BZ186" s="2" t="inlineStr">
        <is>
          <t>orzeczenie arbitrażowe|
wyrok sądu polubownego</t>
        </is>
      </c>
      <c r="CA186" s="2" t="inlineStr">
        <is>
          <t>3|
3</t>
        </is>
      </c>
      <c r="CB186" s="2" t="inlineStr">
        <is>
          <t xml:space="preserve">|
</t>
        </is>
      </c>
      <c r="CC186" t="inlineStr">
        <is>
          <t/>
        </is>
      </c>
      <c r="CD186" s="2" t="inlineStr">
        <is>
          <t>sentença arbitral|
laudo arbitral</t>
        </is>
      </c>
      <c r="CE186" s="2" t="inlineStr">
        <is>
          <t>3|
3</t>
        </is>
      </c>
      <c r="CF186" s="2" t="inlineStr">
        <is>
          <t xml:space="preserve">|
</t>
        </is>
      </c>
      <c r="CG186" t="inlineStr">
        <is>
          <t>Sentença proferida por árbitros nomeados para determinados casos ou por órgãos de arbitragem permanentes aos quais as Partes se submetam.</t>
        </is>
      </c>
      <c r="CH186" s="2" t="inlineStr">
        <is>
          <t>hotărâre arbitrală</t>
        </is>
      </c>
      <c r="CI186" s="2" t="inlineStr">
        <is>
          <t>3</t>
        </is>
      </c>
      <c r="CJ186" s="2" t="inlineStr">
        <is>
          <t/>
        </is>
      </c>
      <c r="CK186" t="inlineStr">
        <is>
          <t>actul procedural, denumit și sentință arbitrală, prin care tribunalul de arbitraj, în urma deliberării, soluționează litigiul dedus arbitrajului.</t>
        </is>
      </c>
      <c r="CL186" s="2" t="inlineStr">
        <is>
          <t>rozhodcovský rozsudok|
arbitrážne rozhodnutie</t>
        </is>
      </c>
      <c r="CM186" s="2" t="inlineStr">
        <is>
          <t>3|
3</t>
        </is>
      </c>
      <c r="CN186" s="2" t="inlineStr">
        <is>
          <t xml:space="preserve">preferred|
</t>
        </is>
      </c>
      <c r="CO186" t="inlineStr">
        <is>
          <t>rozsudok vydaný v rámci rozhodcovského konania, ktorý má pre účastníkov konania rovnaký účinok ako právoplatný rozsudok</t>
        </is>
      </c>
      <c r="CP186" s="2" t="inlineStr">
        <is>
          <t>arbitražna odločba</t>
        </is>
      </c>
      <c r="CQ186" s="2" t="inlineStr">
        <is>
          <t>3</t>
        </is>
      </c>
      <c r="CR186" s="2" t="inlineStr">
        <is>
          <t/>
        </is>
      </c>
      <c r="CS186" t="inlineStr">
        <is>
          <t>Odločba, ki jo izda arbitraža.</t>
        </is>
      </c>
      <c r="CT186" s="2" t="inlineStr">
        <is>
          <t>skiljedom</t>
        </is>
      </c>
      <c r="CU186" s="2" t="inlineStr">
        <is>
          <t>2</t>
        </is>
      </c>
      <c r="CV186" s="2" t="inlineStr">
        <is>
          <t/>
        </is>
      </c>
      <c r="CW186" t="inlineStr">
        <is>
          <t>avgörande av skiljemän</t>
        </is>
      </c>
    </row>
    <row r="187">
      <c r="A187" s="1" t="str">
        <f>HYPERLINK("https://iate.europa.eu/entry/result/891576/all", "891576")</f>
        <v>891576</v>
      </c>
      <c r="B187" t="inlineStr">
        <is>
          <t>LAW</t>
        </is>
      </c>
      <c r="C187" t="inlineStr">
        <is>
          <t>LAW|civil law</t>
        </is>
      </c>
      <c r="D187" t="inlineStr">
        <is>
          <t>yes</t>
        </is>
      </c>
      <c r="E187" t="inlineStr">
        <is>
          <t/>
        </is>
      </c>
      <c r="F187" s="2" t="inlineStr">
        <is>
          <t>деликтна отговорност</t>
        </is>
      </c>
      <c r="G187" s="2" t="inlineStr">
        <is>
          <t>3</t>
        </is>
      </c>
      <c r="H187" s="2" t="inlineStr">
        <is>
          <t/>
        </is>
      </c>
      <c r="I187" t="inlineStr">
        <is>
          <t>отговорност, произтичаща от деликт [ &lt;a href="/entry/result/80262/all" id="ENTRY_TO_ENTRY_CONVERTER" target="_blank"&gt;IATE:80262&lt;/a&gt; ]</t>
        </is>
      </c>
      <c r="J187" t="inlineStr">
        <is>
          <t/>
        </is>
      </c>
      <c r="K187" t="inlineStr">
        <is>
          <t/>
        </is>
      </c>
      <c r="L187" t="inlineStr">
        <is>
          <t/>
        </is>
      </c>
      <c r="M187" t="inlineStr">
        <is>
          <t/>
        </is>
      </c>
      <c r="N187" s="2" t="inlineStr">
        <is>
          <t>erstatningsansvar uden for kontraktforhold|
ansvar uden for kontraktforhold|
deliktansvar</t>
        </is>
      </c>
      <c r="O187" s="2" t="inlineStr">
        <is>
          <t>4|
4|
4</t>
        </is>
      </c>
      <c r="P187" s="2" t="inlineStr">
        <is>
          <t xml:space="preserve">|
|
</t>
        </is>
      </c>
      <c r="Q187" t="inlineStr">
        <is>
          <t>"Erstatningsansvar i dansk ret kan opdeles i erstatningsansvar uden for kontraktforhold og erstatningsansvar i kontraktforhold. Erstatningsansvar uden for kontraktforhold kaldes også deliktansvar og gælder for al ansvarspådragelse, der ikke udpsringer af en forudgående aftale."</t>
        </is>
      </c>
      <c r="R187" s="2" t="inlineStr">
        <is>
          <t>deliktische Haftung|
Haftung aus unerlaubter Handlung</t>
        </is>
      </c>
      <c r="S187" s="2" t="inlineStr">
        <is>
          <t>3|
3</t>
        </is>
      </c>
      <c r="T187" s="2" t="inlineStr">
        <is>
          <t xml:space="preserve">|
</t>
        </is>
      </c>
      <c r="U187" t="inlineStr">
        <is>
          <t>zivilrechtliche außervertragliche Haftung eines Schädigers für eine unerlaubte Handlung (die eine Straftat darstellen kann, aber nicht muss) gegenüber dem Geschädigten (Wiedergutmachung, Schadensersatz usw.)</t>
        </is>
      </c>
      <c r="V187" t="inlineStr">
        <is>
          <t/>
        </is>
      </c>
      <c r="W187" t="inlineStr">
        <is>
          <t/>
        </is>
      </c>
      <c r="X187" t="inlineStr">
        <is>
          <t/>
        </is>
      </c>
      <c r="Y187" t="inlineStr">
        <is>
          <t/>
        </is>
      </c>
      <c r="Z187" s="2" t="inlineStr">
        <is>
          <t>tortious liability</t>
        </is>
      </c>
      <c r="AA187" s="2" t="inlineStr">
        <is>
          <t>3</t>
        </is>
      </c>
      <c r="AB187" s="2" t="inlineStr">
        <is>
          <t/>
        </is>
      </c>
      <c r="AC187" t="inlineStr">
        <is>
          <t>Liability arising from a tort.</t>
        </is>
      </c>
      <c r="AD187" s="2" t="inlineStr">
        <is>
          <t>responsabilidad delictual|
responsabilidad civil nacida de delito</t>
        </is>
      </c>
      <c r="AE187" s="2" t="inlineStr">
        <is>
          <t>2|
2</t>
        </is>
      </c>
      <c r="AF187" s="2" t="inlineStr">
        <is>
          <t xml:space="preserve">|
</t>
        </is>
      </c>
      <c r="AG187" t="inlineStr">
        <is>
          <t>"...delictual": "Denominación que algunos civilistas utilizan para abreviación de la más conocida como "responsabilidad civil nacida de delito"". "...civil nacida de delito": "La acción u omisión delictiva, la castigada con una pena, produce casi inevitablemente un perjuicio material o moral, que merece ser reparado para satisfacer, junto con el interés social que se concreta en la sanción criminal, la lesión patrimonial o afectiva que la víctima o sus causahabientes experimentan".</t>
        </is>
      </c>
      <c r="AH187" s="2" t="inlineStr">
        <is>
          <t>deliktiõiguslik vastutus</t>
        </is>
      </c>
      <c r="AI187" s="2" t="inlineStr">
        <is>
          <t>3</t>
        </is>
      </c>
      <c r="AJ187" s="2" t="inlineStr">
        <is>
          <t/>
        </is>
      </c>
      <c r="AK187" t="inlineStr">
        <is>
          <t>kahju õigusvastasest tekitamisest tulenev vastutus</t>
        </is>
      </c>
      <c r="AL187" s="2" t="inlineStr">
        <is>
          <t>sopimukseen perustumaton vahingonkorvausvastuu|
sopimussuhteen ulkopuolinen vahingonkorvausvastuu</t>
        </is>
      </c>
      <c r="AM187" s="2" t="inlineStr">
        <is>
          <t>2|
2</t>
        </is>
      </c>
      <c r="AN187" s="2" t="inlineStr">
        <is>
          <t xml:space="preserve">|
</t>
        </is>
      </c>
      <c r="AO187" t="inlineStr">
        <is>
          <t/>
        </is>
      </c>
      <c r="AP187" s="2" t="inlineStr">
        <is>
          <t>responsabilité délictuelle</t>
        </is>
      </c>
      <c r="AQ187" s="2" t="inlineStr">
        <is>
          <t>3</t>
        </is>
      </c>
      <c r="AR187" s="2" t="inlineStr">
        <is>
          <t/>
        </is>
      </c>
      <c r="AS187" t="inlineStr">
        <is>
          <t>obligation pour l'auteur d'un dommage qu'il a provoqué volontairement (délit) ou par négligence (quasi-délit) de le réparer (en indemnisant la victime)</t>
        </is>
      </c>
      <c r="AT187" s="2" t="inlineStr">
        <is>
          <t>dliteanas de dhroim torta</t>
        </is>
      </c>
      <c r="AU187" s="2" t="inlineStr">
        <is>
          <t>3</t>
        </is>
      </c>
      <c r="AV187" s="2" t="inlineStr">
        <is>
          <t/>
        </is>
      </c>
      <c r="AW187" t="inlineStr">
        <is>
          <t/>
        </is>
      </c>
      <c r="AX187" t="inlineStr">
        <is>
          <t/>
        </is>
      </c>
      <c r="AY187" t="inlineStr">
        <is>
          <t/>
        </is>
      </c>
      <c r="AZ187" t="inlineStr">
        <is>
          <t/>
        </is>
      </c>
      <c r="BA187" t="inlineStr">
        <is>
          <t/>
        </is>
      </c>
      <c r="BB187" s="2" t="inlineStr">
        <is>
          <t>jogellenes károkozásért való felelősség</t>
        </is>
      </c>
      <c r="BC187" s="2" t="inlineStr">
        <is>
          <t>4</t>
        </is>
      </c>
      <c r="BD187" s="2" t="inlineStr">
        <is>
          <t/>
        </is>
      </c>
      <c r="BE187" t="inlineStr">
        <is>
          <t>a jogellenesen okozott károk megtérítésére vonatkozó kötelezettség</t>
        </is>
      </c>
      <c r="BF187" s="2" t="inlineStr">
        <is>
          <t>responsabilità delittuale</t>
        </is>
      </c>
      <c r="BG187" s="2" t="inlineStr">
        <is>
          <t>3</t>
        </is>
      </c>
      <c r="BH187" s="2" t="inlineStr">
        <is>
          <t/>
        </is>
      </c>
      <c r="BI187" t="inlineStr">
        <is>
          <t>Nel diritto italiano, questa forma di responsabilità è contemplata dall'articolo 2043 c.c. (Risarcimento per fatto illecito), ai cui sensi "qualunque fatto doloso o colposo, che cagiona ad altri un danno ingiusto, obbliga colui che ha commesso il fatto a risarcire il danno".</t>
        </is>
      </c>
      <c r="BJ187" t="inlineStr">
        <is>
          <t/>
        </is>
      </c>
      <c r="BK187" t="inlineStr">
        <is>
          <t/>
        </is>
      </c>
      <c r="BL187" t="inlineStr">
        <is>
          <t/>
        </is>
      </c>
      <c r="BM187" t="inlineStr">
        <is>
          <t/>
        </is>
      </c>
      <c r="BN187" t="inlineStr">
        <is>
          <t/>
        </is>
      </c>
      <c r="BO187" t="inlineStr">
        <is>
          <t/>
        </is>
      </c>
      <c r="BP187" t="inlineStr">
        <is>
          <t/>
        </is>
      </c>
      <c r="BQ187" t="inlineStr">
        <is>
          <t/>
        </is>
      </c>
      <c r="BR187" t="inlineStr">
        <is>
          <t/>
        </is>
      </c>
      <c r="BS187" t="inlineStr">
        <is>
          <t/>
        </is>
      </c>
      <c r="BT187" t="inlineStr">
        <is>
          <t/>
        </is>
      </c>
      <c r="BU187" t="inlineStr">
        <is>
          <t/>
        </is>
      </c>
      <c r="BV187" s="2" t="inlineStr">
        <is>
          <t>aansprakelijkheid uit onrechtmatige daad</t>
        </is>
      </c>
      <c r="BW187" s="2" t="inlineStr">
        <is>
          <t>2</t>
        </is>
      </c>
      <c r="BX187" s="2" t="inlineStr">
        <is>
          <t/>
        </is>
      </c>
      <c r="BY187" t="inlineStr">
        <is>
          <t>de wettelijke aansprakelijkheid is geregeld in de artikelen 6:162 t/m 6:193 BW. Art. 162: "Een onrechtmatige daad kan aan de dader worden toegerekend, indien zij te wijten is aan zijn schuld of aan een oorzaak welke krachtens de wet of de in het verkeer geldende opvattingen voor zijn rekening komt."</t>
        </is>
      </c>
      <c r="BZ187" s="2" t="inlineStr">
        <is>
          <t>odpowiedzialność za wyrządzoną szkodę|
odpowiedzialność deliktowa</t>
        </is>
      </c>
      <c r="CA187" s="2" t="inlineStr">
        <is>
          <t>3|
3</t>
        </is>
      </c>
      <c r="CB187" s="2" t="inlineStr">
        <is>
          <t xml:space="preserve">|
</t>
        </is>
      </c>
      <c r="CC187" t="inlineStr">
        <is>
          <t>powstanie między sprawcą a poszkodowanym (wyjątkowo - również miedzy sprawcą a inną osobą) cywilnoprawnego stosunku zobowiązaniowego</t>
        </is>
      </c>
      <c r="CD187" s="2" t="inlineStr">
        <is>
          <t>responsabilidade delitual</t>
        </is>
      </c>
      <c r="CE187" s="2" t="inlineStr">
        <is>
          <t>3</t>
        </is>
      </c>
      <c r="CF187" s="2" t="inlineStr">
        <is>
          <t/>
        </is>
      </c>
      <c r="CG187" t="inlineStr">
        <is>
          <t>Que resulta da prática de actos ilícitos, culposos, violadores de direitos alheios ou de interesses juridicamente protegidos, e causadores de prejuízos a outrem.</t>
        </is>
      </c>
      <c r="CH187" s="2" t="inlineStr">
        <is>
          <t>răspundere delictuală</t>
        </is>
      </c>
      <c r="CI187" s="2" t="inlineStr">
        <is>
          <t>3</t>
        </is>
      </c>
      <c r="CJ187" s="2" t="inlineStr">
        <is>
          <t/>
        </is>
      </c>
      <c r="CK187" t="inlineStr">
        <is>
          <t>obligaţie a unei persoane de a repara prejudiciul cauzat altuia printr-o faptă ilicită extracontractuală sau, după caz, prejudiciul pentru care este chemată prin lege să răspundă</t>
        </is>
      </c>
      <c r="CL187" t="inlineStr">
        <is>
          <t/>
        </is>
      </c>
      <c r="CM187" t="inlineStr">
        <is>
          <t/>
        </is>
      </c>
      <c r="CN187" t="inlineStr">
        <is>
          <t/>
        </is>
      </c>
      <c r="CO187" t="inlineStr">
        <is>
          <t/>
        </is>
      </c>
      <c r="CP187" s="2" t="inlineStr">
        <is>
          <t>odškodninska odgovornost</t>
        </is>
      </c>
      <c r="CQ187" s="2" t="inlineStr">
        <is>
          <t>2</t>
        </is>
      </c>
      <c r="CR187" s="2" t="inlineStr">
        <is>
          <t/>
        </is>
      </c>
      <c r="CS187" t="inlineStr">
        <is>
          <t/>
        </is>
      </c>
      <c r="CT187" s="2" t="inlineStr">
        <is>
          <t>skadestånd utanför avtalsförhållanden</t>
        </is>
      </c>
      <c r="CU187" s="2" t="inlineStr">
        <is>
          <t>3</t>
        </is>
      </c>
      <c r="CV187" s="2" t="inlineStr">
        <is>
          <t/>
        </is>
      </c>
      <c r="CW187" t="inlineStr">
        <is>
          <t/>
        </is>
      </c>
    </row>
    <row r="188">
      <c r="A188" s="1" t="str">
        <f>HYPERLINK("https://iate.europa.eu/entry/result/920619/all", "920619")</f>
        <v>920619</v>
      </c>
      <c r="B188" t="inlineStr">
        <is>
          <t>LAW</t>
        </is>
      </c>
      <c r="C188" t="inlineStr">
        <is>
          <t>LAW|criminal law</t>
        </is>
      </c>
      <c r="D188" t="inlineStr">
        <is>
          <t>yes</t>
        </is>
      </c>
      <c r="E188" t="inlineStr">
        <is>
          <t/>
        </is>
      </c>
      <c r="F188" s="2" t="inlineStr">
        <is>
          <t>наказателна отговорност</t>
        </is>
      </c>
      <c r="G188" s="2" t="inlineStr">
        <is>
          <t>3</t>
        </is>
      </c>
      <c r="H188" s="2" t="inlineStr">
        <is>
          <t/>
        </is>
      </c>
      <c r="I188" t="inlineStr">
        <is>
          <t/>
        </is>
      </c>
      <c r="J188" s="2" t="inlineStr">
        <is>
          <t>přičitatelnost</t>
        </is>
      </c>
      <c r="K188" s="2" t="inlineStr">
        <is>
          <t>3</t>
        </is>
      </c>
      <c r="L188" s="2" t="inlineStr">
        <is>
          <t/>
        </is>
      </c>
      <c r="M188" t="inlineStr">
        <is>
          <t/>
        </is>
      </c>
      <c r="N188" s="2" t="inlineStr">
        <is>
          <t>tilregnelighed</t>
        </is>
      </c>
      <c r="O188" s="2" t="inlineStr">
        <is>
          <t>4</t>
        </is>
      </c>
      <c r="P188" s="2" t="inlineStr">
        <is>
          <t/>
        </is>
      </c>
      <c r="Q188" t="inlineStr">
        <is>
          <t>"Tilregnelighed, i strafferetten er det mindstemål af psykisk modenhed og normalitet, som er en af betingelserne for at anvende straf. ... I erstatningsretten betegner tilregnelighed de mentale egenskaber, som en person skal have for at kunne blive pålagt erstatningsansvar."</t>
        </is>
      </c>
      <c r="R188" s="2" t="inlineStr">
        <is>
          <t>Schuldfähigkeit</t>
        </is>
      </c>
      <c r="S188" s="2" t="inlineStr">
        <is>
          <t>3</t>
        </is>
      </c>
      <c r="T188" s="2" t="inlineStr">
        <is>
          <t/>
        </is>
      </c>
      <c r="U188" t="inlineStr">
        <is>
          <t>im Strafrecht Voraussetzung für die Verantwortlichkeit des Täters, die fehlt, wenn der Täter noch nicht 14 Jahre alt ist oder bei Begehung der Tat wegen einer krankhaften seelischen Störung, wegen einer tiefgreifenden Bewusstseinsstörung oder wegen Schwachsinns oder einer schweren anderen seelischen Abartigkeit unfähig ist, das Unrecht der Tat einzusehen oder nach dieser Einsicht zu handeln</t>
        </is>
      </c>
      <c r="V188" s="2" t="inlineStr">
        <is>
          <t>ποινική ευθύνη</t>
        </is>
      </c>
      <c r="W188" s="2" t="inlineStr">
        <is>
          <t>3</t>
        </is>
      </c>
      <c r="X188" s="2" t="inlineStr">
        <is>
          <t/>
        </is>
      </c>
      <c r="Y188" t="inlineStr">
        <is>
          <t/>
        </is>
      </c>
      <c r="Z188" s="2" t="inlineStr">
        <is>
          <t>liability</t>
        </is>
      </c>
      <c r="AA188" s="2" t="inlineStr">
        <is>
          <t>3</t>
        </is>
      </c>
      <c r="AB188" s="2" t="inlineStr">
        <is>
          <t/>
        </is>
      </c>
      <c r="AC188" t="inlineStr">
        <is>
          <t>state or condition rendering one chargeable for an act</t>
        </is>
      </c>
      <c r="AD188" s="2" t="inlineStr">
        <is>
          <t>imputabilidad</t>
        </is>
      </c>
      <c r="AE188" s="2" t="inlineStr">
        <is>
          <t>1</t>
        </is>
      </c>
      <c r="AF188" s="2" t="inlineStr">
        <is>
          <t/>
        </is>
      </c>
      <c r="AG188" t="inlineStr">
        <is>
          <t>1.- "Capacidad penal para responder; aptitud para ser atribuida a una persona una acción u omisión con constituye delito o falta".&lt;br&gt;2.- "Imputabilidad es lo que se ha llamado la "capacidad de obrar" en el Derecho Penal. Es la posesión, por el agente, de las facultades intelectivas y volitivas, lo que la legislación italiana llama "capacidad de entender y querer".</t>
        </is>
      </c>
      <c r="AH188" s="2" t="inlineStr">
        <is>
          <t>süüdivus</t>
        </is>
      </c>
      <c r="AI188" s="2" t="inlineStr">
        <is>
          <t>3</t>
        </is>
      </c>
      <c r="AJ188" s="2" t="inlineStr">
        <is>
          <t/>
        </is>
      </c>
      <c r="AK188" t="inlineStr">
        <is>
          <t>kuritegu toimepaneva isiku võime endale oma teost aru anda ja seda juhtida</t>
        </is>
      </c>
      <c r="AL188" s="2" t="inlineStr">
        <is>
          <t>syyntakeisuus</t>
        </is>
      </c>
      <c r="AM188" s="2" t="inlineStr">
        <is>
          <t>3</t>
        </is>
      </c>
      <c r="AN188" s="2" t="inlineStr">
        <is>
          <t/>
        </is>
      </c>
      <c r="AO188" t="inlineStr">
        <is>
          <t>tiettyjen rikosvastuulle asetettavien psyykkisten vähimmäisedellytysten täyttyminen</t>
        </is>
      </c>
      <c r="AP188" s="2" t="inlineStr">
        <is>
          <t>imputabilité</t>
        </is>
      </c>
      <c r="AQ188" s="2" t="inlineStr">
        <is>
          <t>3</t>
        </is>
      </c>
      <c r="AR188" s="2" t="inlineStr">
        <is>
          <t/>
        </is>
      </c>
      <c r="AS188" t="inlineStr">
        <is>
          <t>possibilité de mettre la faute au compte de celui qui l'a commise</t>
        </is>
      </c>
      <c r="AT188" s="2" t="inlineStr">
        <is>
          <t>dliteanas coiriúil</t>
        </is>
      </c>
      <c r="AU188" s="2" t="inlineStr">
        <is>
          <t>3</t>
        </is>
      </c>
      <c r="AV188" s="2" t="inlineStr">
        <is>
          <t/>
        </is>
      </c>
      <c r="AW188" t="inlineStr">
        <is>
          <t/>
        </is>
      </c>
      <c r="AX188" t="inlineStr">
        <is>
          <t/>
        </is>
      </c>
      <c r="AY188" t="inlineStr">
        <is>
          <t/>
        </is>
      </c>
      <c r="AZ188" t="inlineStr">
        <is>
          <t/>
        </is>
      </c>
      <c r="BA188" t="inlineStr">
        <is>
          <t/>
        </is>
      </c>
      <c r="BB188" s="2" t="inlineStr">
        <is>
          <t>betudhatóság</t>
        </is>
      </c>
      <c r="BC188" s="2" t="inlineStr">
        <is>
          <t>4</t>
        </is>
      </c>
      <c r="BD188" s="2" t="inlineStr">
        <is>
          <t/>
        </is>
      </c>
      <c r="BE188" t="inlineStr">
        <is>
          <t>annak megállapítása, hogy valaki felelős valamilyen tettért</t>
        </is>
      </c>
      <c r="BF188" s="2" t="inlineStr">
        <is>
          <t>imputabilità</t>
        </is>
      </c>
      <c r="BG188" s="2" t="inlineStr">
        <is>
          <t>3</t>
        </is>
      </c>
      <c r="BH188" s="2" t="inlineStr">
        <is>
          <t/>
        </is>
      </c>
      <c r="BI188" t="inlineStr">
        <is>
          <t>status personale alla cui sussistenza è subordinata la punibilità dell'autore di un reato. Secondo l'art. 85 cp è imputabile chi ha la capacità di intendere e di volere nel momento della commissione del fatto costituente reato. L'imputabilità può essere esclusa o diminuita da alcune cause espressamente disciplinate dalla legge (cfr. art. 88 e ss. cp).</t>
        </is>
      </c>
      <c r="BJ188" s="2" t="inlineStr">
        <is>
          <t>atsakomybė</t>
        </is>
      </c>
      <c r="BK188" s="2" t="inlineStr">
        <is>
          <t>3</t>
        </is>
      </c>
      <c r="BL188" s="2" t="inlineStr">
        <is>
          <t/>
        </is>
      </c>
      <c r="BM188" t="inlineStr">
        <is>
          <t>prievolė atsakyti už savo veiksmus</t>
        </is>
      </c>
      <c r="BN188" t="inlineStr">
        <is>
          <t/>
        </is>
      </c>
      <c r="BO188" t="inlineStr">
        <is>
          <t/>
        </is>
      </c>
      <c r="BP188" t="inlineStr">
        <is>
          <t/>
        </is>
      </c>
      <c r="BQ188" t="inlineStr">
        <is>
          <t/>
        </is>
      </c>
      <c r="BR188" s="2" t="inlineStr">
        <is>
          <t>imputabilità</t>
        </is>
      </c>
      <c r="BS188" s="2" t="inlineStr">
        <is>
          <t>3</t>
        </is>
      </c>
      <c r="BT188" s="2" t="inlineStr">
        <is>
          <t/>
        </is>
      </c>
      <c r="BU188" t="inlineStr">
        <is>
          <t>possibilità li tattribwixxi l-ħtija lil dak jew dawk li wettqu l-ksur</t>
        </is>
      </c>
      <c r="BV188" s="2" t="inlineStr">
        <is>
          <t>toerekeningsvatbaarheid</t>
        </is>
      </c>
      <c r="BW188" s="2" t="inlineStr">
        <is>
          <t>2</t>
        </is>
      </c>
      <c r="BX188" s="2" t="inlineStr">
        <is>
          <t/>
        </is>
      </c>
      <c r="BY188" t="inlineStr">
        <is>
          <t>"De mogelijkheid een dader, gelet op zijn psychische gesteldheid, voor zijn daad verantwoordelijk te stellen; toerekeningsvatbaarheid van een dader wordt verondersteld: iedere dader wordt geacht te beschikken over voldoende inzicht in zijn gedrag en zijn wil dienovereenkomstig te kunnen bepalen; is dat niet het geval (de beslissing daaromtrent behoort uitsluitend de strafrechter toe), dan kan de abnormale geestesgesteldheid een beletsel zijn voor een bestraffing."</t>
        </is>
      </c>
      <c r="BZ188" s="2" t="inlineStr">
        <is>
          <t>poczytalność</t>
        </is>
      </c>
      <c r="CA188" s="2" t="inlineStr">
        <is>
          <t>3</t>
        </is>
      </c>
      <c r="CB188" s="2" t="inlineStr">
        <is>
          <t/>
        </is>
      </c>
      <c r="CC188" t="inlineStr">
        <is>
          <t>zdolność do rozpoznania znaczenia zarzucanego danej osobie czynu i pokierowania swoim postępowaniem</t>
        </is>
      </c>
      <c r="CD188" s="2" t="inlineStr">
        <is>
          <t>imputabilidade</t>
        </is>
      </c>
      <c r="CE188" s="2" t="inlineStr">
        <is>
          <t>2</t>
        </is>
      </c>
      <c r="CF188" s="2" t="inlineStr">
        <is>
          <t/>
        </is>
      </c>
      <c r="CG188" t="inlineStr">
        <is>
          <t>Aptidão a responder em juízo pelos seus atos.&lt;br&gt;Nos termos do Código Penal Português de 1994 são criminalmente inimputáveis os menores de 16 anos (art.º 19.º) e as pessoas que, por força de uma anomalia psíquica, forem, no momento do ato, incapazes de avaliar a sua ilicitude ou de se determinar de acordo com essa avaliação (art.º 20.º).</t>
        </is>
      </c>
      <c r="CH188" s="2" t="inlineStr">
        <is>
          <t>răspundere|
imputabilitate</t>
        </is>
      </c>
      <c r="CI188" s="2" t="inlineStr">
        <is>
          <t>3|
3</t>
        </is>
      </c>
      <c r="CJ188" s="2" t="inlineStr">
        <is>
          <t xml:space="preserve">|
</t>
        </is>
      </c>
      <c r="CK188" t="inlineStr">
        <is>
          <t/>
        </is>
      </c>
      <c r="CL188" s="2" t="inlineStr">
        <is>
          <t>pripísateľnosť</t>
        </is>
      </c>
      <c r="CM188" s="2" t="inlineStr">
        <is>
          <t>2</t>
        </is>
      </c>
      <c r="CN188" s="2" t="inlineStr">
        <is>
          <t/>
        </is>
      </c>
      <c r="CO188" t="inlineStr">
        <is>
          <t/>
        </is>
      </c>
      <c r="CP188" s="2" t="inlineStr">
        <is>
          <t>krivdna sposobnost</t>
        </is>
      </c>
      <c r="CQ188" s="2" t="inlineStr">
        <is>
          <t>3</t>
        </is>
      </c>
      <c r="CR188" s="2" t="inlineStr">
        <is>
          <t/>
        </is>
      </c>
      <c r="CS188" t="inlineStr">
        <is>
          <t>sposobnost pravnega subjekta, da odgovarja za svoja dejanja; izhodišče take sposobnosti pa je &lt;i&gt;prištevnost&lt;/i&gt;</t>
        </is>
      </c>
      <c r="CT188" s="2" t="inlineStr">
        <is>
          <t>tillräknelighet</t>
        </is>
      </c>
      <c r="CU188" s="2" t="inlineStr">
        <is>
          <t>1</t>
        </is>
      </c>
      <c r="CV188" s="2" t="inlineStr">
        <is>
          <t/>
        </is>
      </c>
      <c r="CW188" t="inlineStr">
        <is>
          <t>"Imputabilitet Tillräknelighet. Som förmildrande omständighet vid bedömningen av ett brotts straffvärde skall bl.a. särskilt beaktas om den tilltalade till följd av psykisk störning haft starkt nedsatt förmåga att kontrollera sitt handlande."</t>
        </is>
      </c>
    </row>
    <row r="189">
      <c r="A189" s="1" t="str">
        <f>HYPERLINK("https://iate.europa.eu/entry/result/3571227/all", "3571227")</f>
        <v>3571227</v>
      </c>
      <c r="B189" t="inlineStr">
        <is>
          <t>ECONOMICS;BUSINESS AND COMPETITION;LAW</t>
        </is>
      </c>
      <c r="C189" t="inlineStr">
        <is>
          <t>ECONOMICS;BUSINESS AND COMPETITION|business organisation|business activity;LAW|civil law|civil law</t>
        </is>
      </c>
      <c r="D189" t="inlineStr">
        <is>
          <t>yes</t>
        </is>
      </c>
      <c r="E189" t="inlineStr">
        <is>
          <t/>
        </is>
      </c>
      <c r="F189" s="2" t="inlineStr">
        <is>
          <t>принудително налагане между класове кредитори</t>
        </is>
      </c>
      <c r="G189" s="2" t="inlineStr">
        <is>
          <t>3</t>
        </is>
      </c>
      <c r="H189" s="2" t="inlineStr">
        <is>
          <t/>
        </is>
      </c>
      <c r="I189" t="inlineStr">
        <is>
          <t>утвърждаване от съдебен или административен орган на план за преструктуриране въпреки несъгласието на един или повече засегнати класове кредитори</t>
        </is>
      </c>
      <c r="J189" s="2" t="inlineStr">
        <is>
          <t>vnucení třídám</t>
        </is>
      </c>
      <c r="K189" s="2" t="inlineStr">
        <is>
          <t>3</t>
        </is>
      </c>
      <c r="L189" s="2" t="inlineStr">
        <is>
          <t/>
        </is>
      </c>
      <c r="M189" t="inlineStr">
        <is>
          <t>situace, kdy je restrukturalizační plán, který není schválen příslušnými stranami ve všech hlasovacích třídách věřitelů, potvrzen soudním nebo správním orgánem a stává se závazným i pro nesouhlasící hlasovací třídy</t>
        </is>
      </c>
      <c r="N189" s="2" t="inlineStr">
        <is>
          <t>gennemtvingelse over for alle kreditorklasser</t>
        </is>
      </c>
      <c r="O189" s="2" t="inlineStr">
        <is>
          <t>3</t>
        </is>
      </c>
      <c r="P189" s="2" t="inlineStr">
        <is>
          <t/>
        </is>
      </c>
      <c r="Q189" t="inlineStr">
        <is>
          <t>en situation, hvor en rekonstruktionsplan, der ikke er tiltrådt af det påkrævede flertal i de enkelte berørte kreditorklasser, alligevel stadfæstes af en retslig eller administrativ myndighed</t>
        </is>
      </c>
      <c r="R189" s="2" t="inlineStr">
        <is>
          <t>klassenübergreifender Cram-down</t>
        </is>
      </c>
      <c r="S189" s="2" t="inlineStr">
        <is>
          <t>3</t>
        </is>
      </c>
      <c r="T189" s="2" t="inlineStr">
        <is>
          <t/>
        </is>
      </c>
      <c r="U189" t="inlineStr">
        <is>
          <t>Bestätigung eines Restrukturierungsplans durch eine Justiz- oder Verwaltungsbehörde, obwohl er von einer oder mehreren betroffenen Gläubigerklassen abgelehnt wird</t>
        </is>
      </c>
      <c r="V189" s="2" t="inlineStr">
        <is>
          <t>διακατηγοριακή παράκαμψη των διαφωνιών</t>
        </is>
      </c>
      <c r="W189" s="2" t="inlineStr">
        <is>
          <t>3</t>
        </is>
      </c>
      <c r="X189" s="2" t="inlineStr">
        <is>
          <t/>
        </is>
      </c>
      <c r="Y189" t="inlineStr">
        <is>
          <t>επικύρωση από δικαστική ή διοικητική αρχή σχεδίου αναδιάρθρωσης παρά τη διαφωνία μίας ή περισσότερων θιγόμενων κατηγοριών πιστωτών·</t>
        </is>
      </c>
      <c r="Z189" s="2" t="inlineStr">
        <is>
          <t>cross-class cram-down|
cross-class cramdown|
cross-class cram down|
inter-class cram down</t>
        </is>
      </c>
      <c r="AA189" s="2" t="inlineStr">
        <is>
          <t>3|
1|
1|
3</t>
        </is>
      </c>
      <c r="AB189" s="2" t="inlineStr">
        <is>
          <t xml:space="preserve">|
|
|
</t>
        </is>
      </c>
      <c r="AC189" t="inlineStr">
        <is>
          <t>situation in which a debt restructuring plan which is not supported by the required majority in each affected class is nonetheless confirmed by a judicial or administrative authority</t>
        </is>
      </c>
      <c r="AD189" s="2" t="inlineStr">
        <is>
          <t>reestructuración forzosa de la deuda aplicable a todas las categorías|
arrastre de clases</t>
        </is>
      </c>
      <c r="AE189" s="2" t="inlineStr">
        <is>
          <t>3|
2</t>
        </is>
      </c>
      <c r="AF189" s="2" t="inlineStr">
        <is>
          <t xml:space="preserve">|
</t>
        </is>
      </c>
      <c r="AG189" t="inlineStr">
        <is>
          <t>Situación en la que un plan de reestructuración no cuenta con el apoyo de la mayoría necesaria en cada categoría afectada, pero que, sin embargo, es confirmado por el órgano jurisdiccional o la autoridad administrativa competente a condición de que cuente con el apoyo de al menos una categoría de acreedores afectados y de que no se perjudique injustamente a las categorías discrepantes en el plan propuesto.</t>
        </is>
      </c>
      <c r="AH189" s="2" t="inlineStr">
        <is>
          <t>rühmadeülene kohustamine</t>
        </is>
      </c>
      <c r="AI189" s="2" t="inlineStr">
        <is>
          <t>3</t>
        </is>
      </c>
      <c r="AJ189" s="2" t="inlineStr">
        <is>
          <t/>
        </is>
      </c>
      <c r="AK189" t="inlineStr">
        <is>
          <t>õigus- või haldusasutuse poolt restruktureerimiskava kinnitamine, kuigi vähemalt üks võlausaldajate rühm jäi eriarvamusele</t>
        </is>
      </c>
      <c r="AL189" s="2" t="inlineStr">
        <is>
          <t>eri mieltä olevien velkojaryhmien pakottaminen uudelleenjärjestelyyn</t>
        </is>
      </c>
      <c r="AM189" s="2" t="inlineStr">
        <is>
          <t>3</t>
        </is>
      </c>
      <c r="AN189" s="2" t="inlineStr">
        <is>
          <t/>
        </is>
      </c>
      <c r="AO189" t="inlineStr">
        <is>
          <t>tilanne, jossa lainkäyttö- tai hallintoviranomainen vahvistaa uudelleenjärjestelysuunnitelman, jota vastustaa yksi tai useampi velkojaryhmä, jonka saataviin tai etuihin se vaikuttaa</t>
        </is>
      </c>
      <c r="AP189" s="2" t="inlineStr">
        <is>
          <t>application forcée interclasse|
application forcée intercatégories</t>
        </is>
      </c>
      <c r="AQ189" s="2" t="inlineStr">
        <is>
          <t>3|
3</t>
        </is>
      </c>
      <c r="AR189" s="2" t="inlineStr">
        <is>
          <t xml:space="preserve">|
</t>
        </is>
      </c>
      <c r="AS189" t="inlineStr">
        <is>
          <t>validation par une autorité judiciaire ou administrative d'un plan de restructuration passant outre le désaccord d'une ou de plusieurs classes de créanciers concernées</t>
        </is>
      </c>
      <c r="AT189" s="2" t="inlineStr">
        <is>
          <t>athchóiriú éigeantach trasaicmeach fiachais</t>
        </is>
      </c>
      <c r="AU189" s="2" t="inlineStr">
        <is>
          <t>3</t>
        </is>
      </c>
      <c r="AV189" s="2" t="inlineStr">
        <is>
          <t/>
        </is>
      </c>
      <c r="AW189" t="inlineStr">
        <is>
          <t/>
        </is>
      </c>
      <c r="AX189" s="2" t="inlineStr">
        <is>
          <t>mehanizam nadglasavanja među kategorijama</t>
        </is>
      </c>
      <c r="AY189" s="2" t="inlineStr">
        <is>
          <t>3</t>
        </is>
      </c>
      <c r="AZ189" s="2" t="inlineStr">
        <is>
          <t/>
        </is>
      </c>
      <c r="BA189" t="inlineStr">
        <is>
          <t>situacija u kojoj plan restrukturiranja dugova koji nema podršku potrebne većine u svakoj od kategorija unatoč tome potvrdi sudsko ili administrativno tijelo</t>
        </is>
      </c>
      <c r="BB189" s="2" t="inlineStr">
        <is>
          <t>az összes hitelezői osztályra vonatkozó oktrojált hitelszerkezet-átalakítás</t>
        </is>
      </c>
      <c r="BC189" s="2" t="inlineStr">
        <is>
          <t>4</t>
        </is>
      </c>
      <c r="BD189" s="2" t="inlineStr">
        <is>
          <t/>
        </is>
      </c>
      <c r="BE189" t="inlineStr">
        <is>
          <t>olyan eljárás, amelynek keretében az igazságügyi vagy közigazgatási hatóság annak ellenére jóváhagyja a szerkezetátalakítási tervet, hogy azzal egy vagy több hitelezői osztály nem ért egyet</t>
        </is>
      </c>
      <c r="BF189" s="2" t="inlineStr">
        <is>
          <t>ristrutturazione trasversale dei debiti</t>
        </is>
      </c>
      <c r="BG189" s="2" t="inlineStr">
        <is>
          <t>3</t>
        </is>
      </c>
      <c r="BH189" s="2" t="inlineStr">
        <is>
          <t/>
        </is>
      </c>
      <c r="BI189" t="inlineStr">
        <is>
          <t>situazione in cui un piano di ristrutturazione è omologato dall'autorità giudiziaria o amministrativa nonostante il dissenso di una o più classi interessate di creditori</t>
        </is>
      </c>
      <c r="BJ189" s="2" t="inlineStr">
        <is>
          <t>privalomas kreditorių ar kreditorių eilių daugumos reikalavimų modifikavimas teismo sprendimu</t>
        </is>
      </c>
      <c r="BK189" s="2" t="inlineStr">
        <is>
          <t>3</t>
        </is>
      </c>
      <c r="BL189" s="2" t="inlineStr">
        <is>
          <t/>
        </is>
      </c>
      <c r="BM189" t="inlineStr">
        <is>
          <t>padėtis, kai skolos restruktūrizavimo planas tampa privalomas, nors jam nepritaria kreditorių ar kreditorių eilių dauguma</t>
        </is>
      </c>
      <c r="BN189" s="2" t="inlineStr">
        <is>
          <t>pārkategoriju piespiedu piemērošana</t>
        </is>
      </c>
      <c r="BO189" s="2" t="inlineStr">
        <is>
          <t>3</t>
        </is>
      </c>
      <c r="BP189" s="2" t="inlineStr">
        <is>
          <t/>
        </is>
      </c>
      <c r="BQ189" t="inlineStr">
        <is>
          <t>situācija, kurā tiesu vai administratīvā iestāde apstiprina arī tādu pārstrukturēšanas plānu, ko neatbalsta nepieciešamais vairākums katrā ietekmētajā kategorijā</t>
        </is>
      </c>
      <c r="BR189" s="2" t="inlineStr">
        <is>
          <t>applikazzjoni furzata fuq klassijiet differenti</t>
        </is>
      </c>
      <c r="BS189" s="2" t="inlineStr">
        <is>
          <t>3</t>
        </is>
      </c>
      <c r="BT189" s="2" t="inlineStr">
        <is>
          <t/>
        </is>
      </c>
      <c r="BU189" t="inlineStr">
        <is>
          <t>il-konferma minn awtorità ġudizzjarja jew amministrattiva ta' pjan ta' ristrutturar fuq in-nuqqas ta' qbil ta' klassi affettwata ta' kredituri waħda jew iktar</t>
        </is>
      </c>
      <c r="BV189" s="2" t="inlineStr">
        <is>
          <t>categorie-overschrijdende cram-down</t>
        </is>
      </c>
      <c r="BW189" s="2" t="inlineStr">
        <is>
          <t>2</t>
        </is>
      </c>
      <c r="BX189" s="2" t="inlineStr">
        <is>
          <t/>
        </is>
      </c>
      <c r="BY189" t="inlineStr">
        <is>
          <t>het opleggen van het akkoord aan bepaalde klassen schuldeisers of aandeelhouders waarin niet de benodigde meerderheid heeft voorgestemd, en die dus als klasse hebben tegengestemd, terwijl door een of meer andere klassen wel is voorgestemd</t>
        </is>
      </c>
      <c r="BZ189" s="2" t="inlineStr">
        <is>
          <t>zatwierdzenie planu restrukturyzacji wbrew sprzeciwowi grupy wierzycieli</t>
        </is>
      </c>
      <c r="CA189" s="2" t="inlineStr">
        <is>
          <t>3</t>
        </is>
      </c>
      <c r="CB189" s="2" t="inlineStr">
        <is>
          <t/>
        </is>
      </c>
      <c r="CC189" t="inlineStr">
        <is>
          <t>zatwierdzenie przez organ sądowy lub administracyjny planu restrukturyzacji wbrew sprzeciwowi grupy lub grup wierzycieli, na których plan ten ma wpływ</t>
        </is>
      </c>
      <c r="CD189" s="2" t="inlineStr">
        <is>
          <t>reestruturação forçada da dívida contra categorias de credores</t>
        </is>
      </c>
      <c r="CE189" s="2" t="inlineStr">
        <is>
          <t>3</t>
        </is>
      </c>
      <c r="CF189" s="2" t="inlineStr">
        <is>
          <t/>
        </is>
      </c>
      <c r="CG189" t="inlineStr">
        <is>
          <t>Confirmação por parte de uma autoridade judicial ou administrativa de um plano de reestruturação contra a discordância de uma ou mais categorias de credores afetados.</t>
        </is>
      </c>
      <c r="CH189" s="2" t="inlineStr">
        <is>
          <t>impunere a unui plan de restructurare în pofida disidenței creditorilor din mai multe clase</t>
        </is>
      </c>
      <c r="CI189" s="2" t="inlineStr">
        <is>
          <t>3</t>
        </is>
      </c>
      <c r="CJ189" s="2" t="inlineStr">
        <is>
          <t/>
        </is>
      </c>
      <c r="CK189" t="inlineStr">
        <is>
          <t>confirmarea de către o instanță a unui plan de restructurare în cazul în care planul de restructurare nu este aprobat de majoritatea din fiecare clasă de creditori</t>
        </is>
      </c>
      <c r="CL189" s="2" t="inlineStr">
        <is>
          <t>prelomenie nesúhlasu medzi skupinami</t>
        </is>
      </c>
      <c r="CM189" s="2" t="inlineStr">
        <is>
          <t>3</t>
        </is>
      </c>
      <c r="CN189" s="2" t="inlineStr">
        <is>
          <t/>
        </is>
      </c>
      <c r="CO189" t="inlineStr">
        <is>
          <t>situácia, keď súdny alebo správny orgán na návrh dlžníka alebo so súhlasom dlžníka potvrdí reštrukturalizačný plán, ktorý nie je schválený všetkými hlasovacími skupinami dotknutých strán, a stane sa tak záväzným aj pre nesúhlasné hlasovacie skupiny, pričom reštrukturalizačný plán spĺňa určené podmienky</t>
        </is>
      </c>
      <c r="CP189" s="2" t="inlineStr">
        <is>
          <t>vsiljenje odločitve razredom upnikov, ki ne soglašajo z načrtom prestrukturiranja</t>
        </is>
      </c>
      <c r="CQ189" s="2" t="inlineStr">
        <is>
          <t>2</t>
        </is>
      </c>
      <c r="CR189" s="2" t="inlineStr">
        <is>
          <t/>
        </is>
      </c>
      <c r="CS189" t="inlineStr">
        <is>
          <t>situacija, v kateri sodni ali upravni organ potrdi načrt prestrukturiranja kljub nestrinjanju enega ali več prizadetih razredov upnikov</t>
        </is>
      </c>
      <c r="CT189" s="2" t="inlineStr">
        <is>
          <t>klassöverskridande cram-down</t>
        </is>
      </c>
      <c r="CU189" s="2" t="inlineStr">
        <is>
          <t>3</t>
        </is>
      </c>
      <c r="CV189" s="2" t="inlineStr">
        <is>
          <t/>
        </is>
      </c>
      <c r="CW189" t="inlineStr">
        <is>
          <t/>
        </is>
      </c>
    </row>
    <row r="190">
      <c r="A190" s="1" t="str">
        <f>HYPERLINK("https://iate.europa.eu/entry/result/1908261/all", "1908261")</f>
        <v>1908261</v>
      </c>
      <c r="B190" t="inlineStr">
        <is>
          <t>LAW;FINANCE</t>
        </is>
      </c>
      <c r="C190" t="inlineStr">
        <is>
          <t>LAW|civil law;FINANCE</t>
        </is>
      </c>
      <c r="D190" t="inlineStr">
        <is>
          <t>yes</t>
        </is>
      </c>
      <c r="E190" t="inlineStr">
        <is>
          <t/>
        </is>
      </c>
      <c r="F190" s="2" t="inlineStr">
        <is>
          <t>длъжник във владение на имуществото</t>
        </is>
      </c>
      <c r="G190" s="2" t="inlineStr">
        <is>
          <t>2</t>
        </is>
      </c>
      <c r="H190" s="2" t="inlineStr">
        <is>
          <t/>
        </is>
      </c>
      <c r="I190" t="inlineStr">
        <is>
          <t>случаи, при които не се назначава ликвидатор или правомощията на длъжника не се прехвърлят на ликвидатор</t>
        </is>
      </c>
      <c r="J190" s="2" t="inlineStr">
        <is>
          <t>dlužník s dispozičními oprávněními</t>
        </is>
      </c>
      <c r="K190" s="2" t="inlineStr">
        <is>
          <t>3</t>
        </is>
      </c>
      <c r="L190" s="2" t="inlineStr">
        <is>
          <t/>
        </is>
      </c>
      <c r="M190" t="inlineStr">
        <is>
          <t>dlužník, ve vztahu k němuž bylo zahájeno insolvenční řízení, které nezahrnuje nutně jmenování insolvenčního správce nebo úplný převod práv a povinností ke správě dlužníkova majetku na insolvenčního správce, a dlužníkovi tedy zůstává úplná nebo alespoň částečná kontrola nad jeho majetkem a záležitostmi;</t>
        </is>
      </c>
      <c r="N190" s="2" t="inlineStr">
        <is>
          <t>skyldner, der har bevaret sin rådighed</t>
        </is>
      </c>
      <c r="O190" s="2" t="inlineStr">
        <is>
          <t>3</t>
        </is>
      </c>
      <c r="P190" s="2" t="inlineStr">
        <is>
          <t/>
        </is>
      </c>
      <c r="Q190" t="inlineStr">
        <is>
          <t>En skyldner, som er under insolvensbehandling, der ikke nødvendigvis indebærer udpegning af en insolvensbehandler eller fuldstændig overdragelse af rettigheder og pligter til at forvalte skyldnerens aktiver til en insolvensbehandler, og hvor skyldneren derfor fortsat fuldt ud eller i det mindste delvis har kontrol over sine aktiver og forretninger</t>
        </is>
      </c>
      <c r="R190" s="2" t="inlineStr">
        <is>
          <t>Schuldner in Eigenverwaltung</t>
        </is>
      </c>
      <c r="S190" s="2" t="inlineStr">
        <is>
          <t>3</t>
        </is>
      </c>
      <c r="T190" s="2" t="inlineStr">
        <is>
          <t/>
        </is>
      </c>
      <c r="U190" t="inlineStr">
        <is>
          <t>Schuldner, über dessen Vermögen ein Insolvenzverfahren eröffnet wurde, das nicht zwingend mit der Bestellung eines Verwalters oder der vollständigen Übertragung der Rechte und Pflichten zur Verwaltung des Vermögens des Schuldners auf einen Verwalter verbunden ist, und bei dem der Schuldner daher ganz oder zumindest teilweise die Kontrolle über sein Vermögen und seine Geschäfte behält</t>
        </is>
      </c>
      <c r="V190" s="2" t="inlineStr">
        <is>
          <t>οφειλέτης που διατηρεί το δικαίωμα διαχείρισης της περιουσίας του</t>
        </is>
      </c>
      <c r="W190" s="2" t="inlineStr">
        <is>
          <t>3</t>
        </is>
      </c>
      <c r="X190" s="2" t="inlineStr">
        <is>
          <t/>
        </is>
      </c>
      <c r="Y190" t="inlineStr">
        <is>
          <t/>
        </is>
      </c>
      <c r="Z190" s="2" t="inlineStr">
        <is>
          <t>DIP|
debtor in possession|
debtor-in-possession</t>
        </is>
      </c>
      <c r="AA190" s="2" t="inlineStr">
        <is>
          <t>3|
3|
1</t>
        </is>
      </c>
      <c r="AB190" s="2" t="inlineStr">
        <is>
          <t xml:space="preserve">|
|
</t>
        </is>
      </c>
      <c r="AC190" t="inlineStr">
        <is>
          <t>debtor in respect of which insolvency proceedings have been opened which do not necessarily involve the appointment of an insolvency practitioner or the complete transfer of the rights and duties to administer the debtor's assets to an insolvency practitioner and where, therefore, the debtor remains totally or at least partially in control of its assets and affairs</t>
        </is>
      </c>
      <c r="AD190" s="2" t="inlineStr">
        <is>
          <t>deudor no desapoderado</t>
        </is>
      </c>
      <c r="AE190" s="2" t="inlineStr">
        <is>
          <t>3</t>
        </is>
      </c>
      <c r="AF190" s="2" t="inlineStr">
        <is>
          <t/>
        </is>
      </c>
      <c r="AG190" t="inlineStr">
        <is>
          <t>Cualquier deudor contra el que se haya incoado un procedimiento de insolvencia &lt;a href="/entry/result/3536501/all" id="ENTRY_TO_ENTRY_CONVERTER" target="_blank"&gt;IATE:3536501&lt;/a&gt; que no implique la transferencia total de los derechos y funciones de administración del patrimonio del deudor a un interventor &lt;a href="/entry/result/3552317/all" id="ENTRY_TO_ENTRY_CONVERTER" target="_blank"&gt;IATE:3552317&lt;/a&gt; y que permita por tanto al deudor seguir controlando parcialmente sus activos y negocios.</t>
        </is>
      </c>
      <c r="AH190" s="2" t="inlineStr">
        <is>
          <t>vara käsutamisõiguse säilitanud võlgnik</t>
        </is>
      </c>
      <c r="AI190" s="2" t="inlineStr">
        <is>
          <t>2</t>
        </is>
      </c>
      <c r="AJ190" s="2" t="inlineStr">
        <is>
          <t/>
        </is>
      </c>
      <c r="AK190" t="inlineStr">
        <is>
          <t>võlgnik, kellega seoses on algatatud maksejõuetusmenetlus, mille puhul ei määrata tingimata pankrotihaldurit või ei kanta võlgniku vara haldamise õigusi ja kohustusi täielikult pankrotihaldurile üle ning mille puhul säilitab võlgnik seega täielikult või vähemalt osaliselt kontrolli oma vara ja äriasjade üle</t>
        </is>
      </c>
      <c r="AL190" s="2" t="inlineStr">
        <is>
          <t>velallinen, jolla säilyy määräysvalta omaisuuteensa</t>
        </is>
      </c>
      <c r="AM190" s="2" t="inlineStr">
        <is>
          <t>3</t>
        </is>
      </c>
      <c r="AN190" s="2" t="inlineStr">
        <is>
          <t/>
        </is>
      </c>
      <c r="AO190" t="inlineStr">
        <is>
          <t>velallinen, jonka osalta on aloitettu maksukyvyttömyysmenettely, jossa ei välttämättä määrätä selvittäjää tai siirretä velallisen omaisuuden hoitamiseen liittyviä oikeuksia ja velvollisuuksia täysimääräisesti selvittäjälle ja jossa velallisella siksi säilyy kokonaan tai ainakin osittain määräysvalta omaisuutensa ja liiketoimiensa suhteen</t>
        </is>
      </c>
      <c r="AP190" s="2" t="inlineStr">
        <is>
          <t>débiteur non dessaisi</t>
        </is>
      </c>
      <c r="AQ190" s="2" t="inlineStr">
        <is>
          <t>3</t>
        </is>
      </c>
      <c r="AR190" s="2" t="inlineStr">
        <is>
          <t/>
        </is>
      </c>
      <c r="AS190" t="inlineStr">
        <is>
          <t>débiteur à l'encontre duquel une procédure d'insolvabilité [ &lt;a href="/entry/result/841813/all" id="ENTRY_TO_ENTRY_CONVERTER" target="_blank"&gt;IATE:841813&lt;/a&gt; ] a été ouverte, qui n'implique pas nécessairement la désignation d'un praticien de l'insolvabilité [ &lt;a href="/entry/result/3552317/all" id="ENTRY_TO_ENTRY_CONVERTER" target="_blank"&gt;IATE:3552317&lt;/a&gt; ] ou le transfert de l'ensemble des droits et des devoirs de gestion des actifs du débiteur à un praticien de l'insolvabilité et dans le cadre de laquelle le débiteur continue, dès lors, de contrôler en totalité ou au moins en partie ses actifs et ses affaires</t>
        </is>
      </c>
      <c r="AT190" t="inlineStr">
        <is>
          <t/>
        </is>
      </c>
      <c r="AU190" t="inlineStr">
        <is>
          <t/>
        </is>
      </c>
      <c r="AV190" t="inlineStr">
        <is>
          <t/>
        </is>
      </c>
      <c r="AW190" t="inlineStr">
        <is>
          <t/>
        </is>
      </c>
      <c r="AX190" t="inlineStr">
        <is>
          <t/>
        </is>
      </c>
      <c r="AY190" t="inlineStr">
        <is>
          <t/>
        </is>
      </c>
      <c r="AZ190" t="inlineStr">
        <is>
          <t/>
        </is>
      </c>
      <c r="BA190" t="inlineStr">
        <is>
          <t/>
        </is>
      </c>
      <c r="BB190" s="2" t="inlineStr">
        <is>
          <t>vagyon feletti rendelkezési jogát megőrző adós</t>
        </is>
      </c>
      <c r="BC190" s="2" t="inlineStr">
        <is>
          <t>4</t>
        </is>
      </c>
      <c r="BD190" s="2" t="inlineStr">
        <is>
          <t/>
        </is>
      </c>
      <c r="BE190" t="inlineStr">
        <is>
          <t>olyan adós, amelynek esetében olyan fizetésképtelenségi eljárás indult, amely nem vonja maga után szükségszerűen fizetésképtelenségi szakértő kijelölését, illetve az adós vagyonának kezeléséhez fűződő jogok és kötelességek teljes átadását fizetésképtelenségi szakértő részére, és ahol az adós ennélfogva teljes mértékben vagy legalább részben továbbra is rendelkezik vagyona és üzleti tevékenységei felett</t>
        </is>
      </c>
      <c r="BF190" t="inlineStr">
        <is>
          <t/>
        </is>
      </c>
      <c r="BG190" t="inlineStr">
        <is>
          <t/>
        </is>
      </c>
      <c r="BH190" t="inlineStr">
        <is>
          <t/>
        </is>
      </c>
      <c r="BI190" t="inlineStr">
        <is>
          <t/>
        </is>
      </c>
      <c r="BJ190" s="2" t="inlineStr">
        <is>
          <t>savo turtu disponuojantis skolininkas</t>
        </is>
      </c>
      <c r="BK190" s="2" t="inlineStr">
        <is>
          <t>3</t>
        </is>
      </c>
      <c r="BL190" s="2" t="inlineStr">
        <is>
          <t/>
        </is>
      </c>
      <c r="BM190" t="inlineStr">
        <is>
          <t>skolininkas, kuriam iškelta nemokumo byla, kuri yra nebūtinai susijusi su nemokumo specialisto paskyrimu arba visišku teisių ir pareigų administruoti skolininko turtą perdavimu nemokumo specialistui, kai dėl to skolininkas ir toliau visiškai arba bent iš dalies kontroliuoja savo turtą ir reikalus</t>
        </is>
      </c>
      <c r="BN190" s="2" t="inlineStr">
        <is>
          <t>parādnieks, kura manta ir paša valdījumā</t>
        </is>
      </c>
      <c r="BO190" s="2" t="inlineStr">
        <is>
          <t>3</t>
        </is>
      </c>
      <c r="BP190" s="2" t="inlineStr">
        <is>
          <t/>
        </is>
      </c>
      <c r="BQ190" t="inlineStr">
        <is>
          <t>parādnieks, pret kuru ir sākta tāda maksātnespējas procedūra, kas nav obligāti saistīta ar maksātnespējas procesa administratora iecelšanu vai parādnieka aktīvu pārvaldīšanas tiesību un pienākumu pilnīgu nodošanu maksātnespējas procesa administratoram un kurā tādēļ parādnieks saglabā pilnīgu vai vismaz daļēju kontroli pār saviem aktīviem un darījumiem</t>
        </is>
      </c>
      <c r="BR190" s="2" t="inlineStr">
        <is>
          <t>debitur fil-pussess</t>
        </is>
      </c>
      <c r="BS190" s="2" t="inlineStr">
        <is>
          <t>3</t>
        </is>
      </c>
      <c r="BT190" s="2" t="inlineStr">
        <is>
          <t/>
        </is>
      </c>
      <c r="BU190" t="inlineStr">
        <is>
          <t>debitur li jkunu nfetħu fil-konfront tiegħu proċedimenti ta’ insolvenza [ &lt;a href="/entry/result/841813/all" id="ENTRY_TO_ENTRY_CONVERTER" target="_blank"&gt;IATE:841813&lt;/a&gt; ] li mhux neċessarjament jinvolvu l-ħatra ta' prattikant fl-insolvenza [ &lt;a href="/entry/result/3552317/all" id="ENTRY_TO_ENTRY_CONVERTER" target="_blank"&gt;IATE:3552317&lt;/a&gt; ] jew it-trasferiment sħiħ tad-drittijiet u d-dmirijiet ta’ ġestjoni tal-assi tad-debitur lil prattikant fl-insolvenza u fejn, allura, id-debitur jibqa’ totalment jew mill-inqas parzjalment fil-kontroll tal-assi u l-affarijiet tiegħu</t>
        </is>
      </c>
      <c r="BV190" s="2" t="inlineStr">
        <is>
          <t>schuldenaar die zijn goederen in bezit houdt</t>
        </is>
      </c>
      <c r="BW190" s="2" t="inlineStr">
        <is>
          <t>2</t>
        </is>
      </c>
      <c r="BX190" s="2" t="inlineStr">
        <is>
          <t/>
        </is>
      </c>
      <c r="BY190" t="inlineStr">
        <is>
          <t>in een solventieprocedure verwikkelde schuldenaar (onderneming of natuurlijke persoon) die een zekere controle over zijn activa behoudt</t>
        </is>
      </c>
      <c r="BZ190" s="2" t="inlineStr">
        <is>
          <t>dłużnik sprawujący zarząd własny</t>
        </is>
      </c>
      <c r="CA190" s="2" t="inlineStr">
        <is>
          <t>3</t>
        </is>
      </c>
      <c r="CB190" s="2" t="inlineStr">
        <is>
          <t/>
        </is>
      </c>
      <c r="CC190" t="inlineStr">
        <is>
          <t>dłużnik, wobec którego wszczęto postępowanie upadłościowe, ale niekoniecznie powodujące wyznaczenie zarządcy lub całkowite przeniesienie praw i obowiązków co do zarządzania majątkiem dłużnika na zarządcę, przez co dłużnik zachowuje całkowity lub przynajmniej częściowy zarząd swoim majątkiem i swoimi sprawami</t>
        </is>
      </c>
      <c r="CD190" s="2" t="inlineStr">
        <is>
          <t>devedor não desapossado</t>
        </is>
      </c>
      <c r="CE190" s="2" t="inlineStr">
        <is>
          <t>3</t>
        </is>
      </c>
      <c r="CF190" s="2" t="inlineStr">
        <is>
          <t/>
        </is>
      </c>
      <c r="CG190" t="inlineStr">
        <is>
          <t>Devedor em relação ao qual tenha sido aberto um processo de insolvência que não implique necessariamente a nomeação de um administrador da insolvência ou a transferência integral de todos os direitos e deveres de administração dos bens do devedor para um administrador da insolvência e em que, por conseguinte, o devedor mantenha o controlo total ou, pelo menos, parcial dos seus bens e negócios.</t>
        </is>
      </c>
      <c r="CH190" t="inlineStr">
        <is>
          <t/>
        </is>
      </c>
      <c r="CI190" t="inlineStr">
        <is>
          <t/>
        </is>
      </c>
      <c r="CJ190" t="inlineStr">
        <is>
          <t/>
        </is>
      </c>
      <c r="CK190" t="inlineStr">
        <is>
          <t/>
        </is>
      </c>
      <c r="CL190" t="inlineStr">
        <is>
          <t/>
        </is>
      </c>
      <c r="CM190" t="inlineStr">
        <is>
          <t/>
        </is>
      </c>
      <c r="CN190" t="inlineStr">
        <is>
          <t/>
        </is>
      </c>
      <c r="CO190" t="inlineStr">
        <is>
          <t/>
        </is>
      </c>
      <c r="CP190" s="2" t="inlineStr">
        <is>
          <t>dolžnik, ki sam nadaljuje vodenje poslov</t>
        </is>
      </c>
      <c r="CQ190" s="2" t="inlineStr">
        <is>
          <t>2</t>
        </is>
      </c>
      <c r="CR190" s="2" t="inlineStr">
        <is>
          <t/>
        </is>
      </c>
      <c r="CS190" t="inlineStr">
        <is>
          <t>v okviru (hibridnih) postopkov, pri katerih (v določenih državah) upravitelj ne sodeluje (tj. ni bil imenovan), dolžnik, ki ohrani premoženje</t>
        </is>
      </c>
      <c r="CT190" s="2" t="inlineStr">
        <is>
          <t>gäldenär som besitter egendomen</t>
        </is>
      </c>
      <c r="CU190" s="2" t="inlineStr">
        <is>
          <t>3</t>
        </is>
      </c>
      <c r="CV190" s="2" t="inlineStr">
        <is>
          <t/>
        </is>
      </c>
      <c r="CW190" t="inlineStr">
        <is>
          <t/>
        </is>
      </c>
    </row>
    <row r="191">
      <c r="A191" s="1" t="str">
        <f>HYPERLINK("https://iate.europa.eu/entry/result/756020/all", "756020")</f>
        <v>756020</v>
      </c>
      <c r="B191" t="inlineStr">
        <is>
          <t>LAW</t>
        </is>
      </c>
      <c r="C191" t="inlineStr">
        <is>
          <t>LAW</t>
        </is>
      </c>
      <c r="D191" t="inlineStr">
        <is>
          <t>yes</t>
        </is>
      </c>
      <c r="E191" t="inlineStr">
        <is>
          <t/>
        </is>
      </c>
      <c r="F191" s="2" t="inlineStr">
        <is>
          <t>висящо дело|
висящ иск|
висящо производство</t>
        </is>
      </c>
      <c r="G191" s="2" t="inlineStr">
        <is>
          <t>3|
3|
3</t>
        </is>
      </c>
      <c r="H191" s="2" t="inlineStr">
        <is>
          <t xml:space="preserve">|
|
</t>
        </is>
      </c>
      <c r="I191" t="inlineStr">
        <is>
          <t>Съдебно производство, което е в ход и не е прекратено.</t>
        </is>
      </c>
      <c r="J191" s="2" t="inlineStr">
        <is>
          <t>jednání|
probíhající soudní řízení|
projednávaná věc</t>
        </is>
      </c>
      <c r="K191" s="2" t="inlineStr">
        <is>
          <t>3|
3|
3</t>
        </is>
      </c>
      <c r="L191" s="2" t="inlineStr">
        <is>
          <t xml:space="preserve">|
|
</t>
        </is>
      </c>
      <c r="M191" t="inlineStr">
        <is>
          <t>řízení, jež dosud nebylo uzavřeno</t>
        </is>
      </c>
      <c r="N191" s="2" t="inlineStr">
        <is>
          <t>verserende retssag</t>
        </is>
      </c>
      <c r="O191" s="2" t="inlineStr">
        <is>
          <t>4</t>
        </is>
      </c>
      <c r="P191" s="2" t="inlineStr">
        <is>
          <t/>
        </is>
      </c>
      <c r="Q191" t="inlineStr">
        <is>
          <t>Sag, der er under endnu ikke afsluttet retslig eller administrativ behandling.</t>
        </is>
      </c>
      <c r="R191" s="2" t="inlineStr">
        <is>
          <t>Anhängigkeit|
anhängiges Verfahren|
anhängige Rechtssache|
anhängiger Rechtsstreit</t>
        </is>
      </c>
      <c r="S191" s="2" t="inlineStr">
        <is>
          <t>3|
3|
3|
3</t>
        </is>
      </c>
      <c r="T191" s="2" t="inlineStr">
        <is>
          <t xml:space="preserve">|
|
|
</t>
        </is>
      </c>
      <c r="U191" t="inlineStr">
        <is>
          <t>Zeitraum, in dem ein Gericht mit einer Rechtssache befasst ist, d.h. von der Klageerhebung bis zum Ergehen des Urteils</t>
        </is>
      </c>
      <c r="V191" s="2" t="inlineStr">
        <is>
          <t>εκκρεμής υπόθεση|
εκκρεμούσα υπόθεση</t>
        </is>
      </c>
      <c r="W191" s="2" t="inlineStr">
        <is>
          <t>3|
3</t>
        </is>
      </c>
      <c r="X191" s="2" t="inlineStr">
        <is>
          <t xml:space="preserve">|
</t>
        </is>
      </c>
      <c r="Y191" t="inlineStr">
        <is>
          <t/>
        </is>
      </c>
      <c r="Z191" s="2" t="inlineStr">
        <is>
          <t>case pending|
pending lawsuit|
lawsuit pending|
pending proceedings|
pendency of proceedings|
pending action</t>
        </is>
      </c>
      <c r="AA191" s="2" t="inlineStr">
        <is>
          <t>3|
3|
3|
3|
1|
3</t>
        </is>
      </c>
      <c r="AB191" s="2" t="inlineStr">
        <is>
          <t xml:space="preserve">|
|
|
|
|
</t>
        </is>
      </c>
      <c r="AC191" t="inlineStr">
        <is>
          <t>proceedings which have not been concluded</t>
        </is>
      </c>
      <c r="AD191" s="2" t="inlineStr">
        <is>
          <t>asunto pendiente|
procedimiento pendiente</t>
        </is>
      </c>
      <c r="AE191" s="2" t="inlineStr">
        <is>
          <t>4|
3</t>
        </is>
      </c>
      <c r="AF191" s="2" t="inlineStr">
        <is>
          <t xml:space="preserve">|
</t>
        </is>
      </c>
      <c r="AG191" t="inlineStr">
        <is>
          <t>"pendiente": Por resolver o concluirse; en curso o trámite.&lt;br&gt;"pender": Encontrarse sin resolver un negocio, una cuestión o un litigio.</t>
        </is>
      </c>
      <c r="AH191" s="2" t="inlineStr">
        <is>
          <t>pooleliolev kohtuasi|
menetluses olev kohtuasi</t>
        </is>
      </c>
      <c r="AI191" s="2" t="inlineStr">
        <is>
          <t>3|
3</t>
        </is>
      </c>
      <c r="AJ191" s="2" t="inlineStr">
        <is>
          <t xml:space="preserve">|
</t>
        </is>
      </c>
      <c r="AK191" t="inlineStr">
        <is>
          <t/>
        </is>
      </c>
      <c r="AL191" s="2" t="inlineStr">
        <is>
          <t>vireillä oleva asia|
käsiteltävänä oleva asia</t>
        </is>
      </c>
      <c r="AM191" s="2" t="inlineStr">
        <is>
          <t>3|
3</t>
        </is>
      </c>
      <c r="AN191" s="2" t="inlineStr">
        <is>
          <t xml:space="preserve">|
</t>
        </is>
      </c>
      <c r="AO191" t="inlineStr">
        <is>
          <t/>
        </is>
      </c>
      <c r="AP191" s="2" t="inlineStr">
        <is>
          <t>affaire pendante|
affaire en cours</t>
        </is>
      </c>
      <c r="AQ191" s="2" t="inlineStr">
        <is>
          <t>3|
3</t>
        </is>
      </c>
      <c r="AR191" s="2" t="inlineStr">
        <is>
          <t xml:space="preserve">|
</t>
        </is>
      </c>
      <c r="AS191" t="inlineStr">
        <is>
          <t>litige effectivement porté devant une juridiction mais non encore tranché par la juridiction saisie.</t>
        </is>
      </c>
      <c r="AT191" s="2" t="inlineStr">
        <is>
          <t>cás atá ar feitheamh</t>
        </is>
      </c>
      <c r="AU191" s="2" t="inlineStr">
        <is>
          <t>3</t>
        </is>
      </c>
      <c r="AV191" s="2" t="inlineStr">
        <is>
          <t/>
        </is>
      </c>
      <c r="AW191" t="inlineStr">
        <is>
          <t/>
        </is>
      </c>
      <c r="AX191" t="inlineStr">
        <is>
          <t/>
        </is>
      </c>
      <c r="AY191" t="inlineStr">
        <is>
          <t/>
        </is>
      </c>
      <c r="AZ191" t="inlineStr">
        <is>
          <t/>
        </is>
      </c>
      <c r="BA191" t="inlineStr">
        <is>
          <t/>
        </is>
      </c>
      <c r="BB191" s="2" t="inlineStr">
        <is>
          <t>folyamatban lévő ügy</t>
        </is>
      </c>
      <c r="BC191" s="2" t="inlineStr">
        <is>
          <t>4</t>
        </is>
      </c>
      <c r="BD191" s="2" t="inlineStr">
        <is>
          <t/>
        </is>
      </c>
      <c r="BE191" t="inlineStr">
        <is>
          <t/>
        </is>
      </c>
      <c r="BF191" s="2" t="inlineStr">
        <is>
          <t>causa pendente|
giudizio pendente</t>
        </is>
      </c>
      <c r="BG191" s="2" t="inlineStr">
        <is>
          <t>3|
3</t>
        </is>
      </c>
      <c r="BH191" s="2" t="inlineStr">
        <is>
          <t xml:space="preserve">|
</t>
        </is>
      </c>
      <c r="BI191" t="inlineStr">
        <is>
          <t>Procedimento giudiziario non ancora definito.</t>
        </is>
      </c>
      <c r="BJ191" s="2" t="inlineStr">
        <is>
          <t>nagrinėjama byla|
nagrinėjamas ieškinys</t>
        </is>
      </c>
      <c r="BK191" s="2" t="inlineStr">
        <is>
          <t>3|
3</t>
        </is>
      </c>
      <c r="BL191" s="2" t="inlineStr">
        <is>
          <t xml:space="preserve">|
</t>
        </is>
      </c>
      <c r="BM191" t="inlineStr">
        <is>
          <t/>
        </is>
      </c>
      <c r="BN191" s="2" t="inlineStr">
        <is>
          <t>izskatīšanā esoša lieta|
lieta izskatīšanas stadijā|
[tiesā] izskatāma lieta|
neizskatīta lieta</t>
        </is>
      </c>
      <c r="BO191" s="2" t="inlineStr">
        <is>
          <t>3|
3|
3|
3</t>
        </is>
      </c>
      <c r="BP191" s="2" t="inlineStr">
        <is>
          <t xml:space="preserve">|
|
|
</t>
        </is>
      </c>
      <c r="BQ191" t="inlineStr">
        <is>
          <t>lieta, kuras izskatīšana vēl nav pabeigta</t>
        </is>
      </c>
      <c r="BR191" s="2" t="inlineStr">
        <is>
          <t>kawża pendenti</t>
        </is>
      </c>
      <c r="BS191" s="2" t="inlineStr">
        <is>
          <t>3</t>
        </is>
      </c>
      <c r="BT191" s="2" t="inlineStr">
        <is>
          <t/>
        </is>
      </c>
      <c r="BU191" t="inlineStr">
        <is>
          <t>proċedimenti ġudizzjarji li ma jkunux għadhom ġew konklużi</t>
        </is>
      </c>
      <c r="BV191" s="2" t="inlineStr">
        <is>
          <t>aanhangige zaak</t>
        </is>
      </c>
      <c r="BW191" s="2" t="inlineStr">
        <is>
          <t>3</t>
        </is>
      </c>
      <c r="BX191" s="2" t="inlineStr">
        <is>
          <t/>
        </is>
      </c>
      <c r="BY191" t="inlineStr">
        <is>
          <t>een zaak, klacht, geschil is aanhangig, wanneer en zolang zij bij de bevoegde rechterlijke of bestuursinstantie in behandeling is en deze behandeling nog niet op regelmatige wijze is geëindigd</t>
        </is>
      </c>
      <c r="BZ191" s="2" t="inlineStr">
        <is>
          <t>sprawa zawisła</t>
        </is>
      </c>
      <c r="CA191" s="2" t="inlineStr">
        <is>
          <t>2</t>
        </is>
      </c>
      <c r="CB191" s="2" t="inlineStr">
        <is>
          <t/>
        </is>
      </c>
      <c r="CC191" t="inlineStr">
        <is>
          <t>sprawa aktualnie rozpatrywana przed właściwym organem</t>
        </is>
      </c>
      <c r="CD191" s="2" t="inlineStr">
        <is>
          <t>ação pendente</t>
        </is>
      </c>
      <c r="CE191" s="2" t="inlineStr">
        <is>
          <t>3</t>
        </is>
      </c>
      <c r="CF191" s="2" t="inlineStr">
        <is>
          <t/>
        </is>
      </c>
      <c r="CG191" t="inlineStr">
        <is>
          <t>Causa ou ação que está em curso em juízo e não foi ainda julgada ou decidida.</t>
        </is>
      </c>
      <c r="CH191" s="2" t="inlineStr">
        <is>
          <t>cauză pendinte|
litigiu pendinte</t>
        </is>
      </c>
      <c r="CI191" s="2" t="inlineStr">
        <is>
          <t>3|
3</t>
        </is>
      </c>
      <c r="CJ191" s="2" t="inlineStr">
        <is>
          <t xml:space="preserve">|
</t>
        </is>
      </c>
      <c r="CK191" t="inlineStr">
        <is>
          <t>Care n-a fost încă soluționat, care urmează să fie rezolvat; (despre probleme în litigiu) care este în curs de cercetare, care așteaptă să fie judecat.</t>
        </is>
      </c>
      <c r="CL191" s="2" t="inlineStr">
        <is>
          <t>prebiehajúce konanie|
začaté konanie|
prejednávaná vec</t>
        </is>
      </c>
      <c r="CM191" s="2" t="inlineStr">
        <is>
          <t>3|
3|
3</t>
        </is>
      </c>
      <c r="CN191" s="2" t="inlineStr">
        <is>
          <t xml:space="preserve">|
|
</t>
        </is>
      </c>
      <c r="CO191" t="inlineStr">
        <is>
          <t>začaté a ešte neukončené konanie</t>
        </is>
      </c>
      <c r="CP191" s="2" t="inlineStr">
        <is>
          <t>postopek, ki teče pred sodiščem|
viseča pravda</t>
        </is>
      </c>
      <c r="CQ191" s="2" t="inlineStr">
        <is>
          <t>3|
3</t>
        </is>
      </c>
      <c r="CR191" s="2" t="inlineStr">
        <is>
          <t xml:space="preserve">|
</t>
        </is>
      </c>
      <c r="CS191" t="inlineStr">
        <is>
          <t/>
        </is>
      </c>
      <c r="CT191" s="2" t="inlineStr">
        <is>
          <t>pågående mål</t>
        </is>
      </c>
      <c r="CU191" s="2" t="inlineStr">
        <is>
          <t>3</t>
        </is>
      </c>
      <c r="CV191" s="2" t="inlineStr">
        <is>
          <t/>
        </is>
      </c>
      <c r="CW191" t="inlineStr">
        <is>
          <t/>
        </is>
      </c>
    </row>
    <row r="192">
      <c r="A192" s="1" t="str">
        <f>HYPERLINK("https://iate.europa.eu/entry/result/132437/all", "132437")</f>
        <v>132437</v>
      </c>
      <c r="B192" t="inlineStr">
        <is>
          <t>POLITICS;LAW</t>
        </is>
      </c>
      <c r="C192" t="inlineStr">
        <is>
          <t>POLITICS|executive power and public service|administrative law;LAW</t>
        </is>
      </c>
      <c r="D192" t="inlineStr">
        <is>
          <t>yes</t>
        </is>
      </c>
      <c r="E192" t="inlineStr">
        <is>
          <t/>
        </is>
      </c>
      <c r="F192" s="2" t="inlineStr">
        <is>
          <t>принцип на оправданите правни очаквания|
оправдани правни очаквания</t>
        </is>
      </c>
      <c r="G192" s="2" t="inlineStr">
        <is>
          <t>3|
3</t>
        </is>
      </c>
      <c r="H192" s="2" t="inlineStr">
        <is>
          <t xml:space="preserve">|
</t>
        </is>
      </c>
      <c r="I192" t="inlineStr">
        <is>
          <t>принцип в административното право, който гарантира защита на субективните права срещу непредвидимо изменение на правните норми, което би могло да обезсили упражняването на придобити права. Този принцип има за цел да ограничи възможностите за изменение на правните норми в случаите, при които компетентните органи са поели ангажимент по отношение на адресатите на административни актове.</t>
        </is>
      </c>
      <c r="J192" s="2" t="inlineStr">
        <is>
          <t>legitimní očekávání</t>
        </is>
      </c>
      <c r="K192" s="2" t="inlineStr">
        <is>
          <t>3</t>
        </is>
      </c>
      <c r="L192" s="2" t="inlineStr">
        <is>
          <t/>
        </is>
      </c>
      <c r="M192" t="inlineStr">
        <is>
          <t/>
        </is>
      </c>
      <c r="N192" s="2" t="inlineStr">
        <is>
          <t>berettiget forventning|
princippet om berettiget forventning|
princippet om beskyttelse af den berettigede forventning|
forventningsprincip|
princip om berettiget forventning</t>
        </is>
      </c>
      <c r="O192" s="2" t="inlineStr">
        <is>
          <t>3|
3|
2|
4|
4</t>
        </is>
      </c>
      <c r="P192" s="2" t="inlineStr">
        <is>
          <t xml:space="preserve">|
|
|
|
</t>
        </is>
      </c>
      <c r="Q192" t="inlineStr">
        <is>
          <t/>
        </is>
      </c>
      <c r="R192" s="2" t="inlineStr">
        <is>
          <t>Vertrauensschutz|
Grundsatz des berechtigten Vertrauens|
berechtigtes Vertrauen|
Grundsatz des Vertrauensschutzes|
Gutglaubensschutz</t>
        </is>
      </c>
      <c r="S192" s="2" t="inlineStr">
        <is>
          <t>3|
3|
3|
3|
3</t>
        </is>
      </c>
      <c r="T192" s="2" t="inlineStr">
        <is>
          <t xml:space="preserve">|
|
|
|
</t>
        </is>
      </c>
      <c r="U192" t="inlineStr">
        <is>
          <t/>
        </is>
      </c>
      <c r="V192" s="2" t="inlineStr">
        <is>
          <t>δικαιολογημένη εμπιστοσύνη|
αρχή της προστασίας της δικαιολογημένης εμπιστοσύνης|
θεμιτή προσδοκία|
αρχή της θεμιτής εμπιστοσύνης</t>
        </is>
      </c>
      <c r="W192" s="2" t="inlineStr">
        <is>
          <t>4|
2|
3|
2</t>
        </is>
      </c>
      <c r="X192" s="2" t="inlineStr">
        <is>
          <t xml:space="preserve">|
|
admitted|
</t>
        </is>
      </c>
      <c r="Y192" t="inlineStr">
        <is>
          <t/>
        </is>
      </c>
      <c r="Z192" s="2" t="inlineStr">
        <is>
          <t>legitimate expectation|
principle of legitimate expectations|
doctrine of legitimate expectations|
principle of protection of legitimate expectations|
principle of the protection of legitimate expectations</t>
        </is>
      </c>
      <c r="AA192" s="2" t="inlineStr">
        <is>
          <t>3|
3|
3|
3|
3</t>
        </is>
      </c>
      <c r="AB192" s="2" t="inlineStr">
        <is>
          <t xml:space="preserve">|
|
|
|
</t>
        </is>
      </c>
      <c r="AC192" t="inlineStr">
        <is>
          <t>principles of fairness and reasonableness to the situation where a person has an expectation or interest in a public body retaining a long-standing practice or keeping a promise</t>
        </is>
      </c>
      <c r="AD192" s="2" t="inlineStr">
        <is>
          <t>principio de confianza legítima|
principio de la confianza legítima</t>
        </is>
      </c>
      <c r="AE192" s="2" t="inlineStr">
        <is>
          <t>3|
2</t>
        </is>
      </c>
      <c r="AF192" s="2" t="inlineStr">
        <is>
          <t xml:space="preserve">|
</t>
        </is>
      </c>
      <c r="AG192" t="inlineStr">
        <is>
          <t/>
        </is>
      </c>
      <c r="AH192" t="inlineStr">
        <is>
          <t/>
        </is>
      </c>
      <c r="AI192" t="inlineStr">
        <is>
          <t/>
        </is>
      </c>
      <c r="AJ192" t="inlineStr">
        <is>
          <t/>
        </is>
      </c>
      <c r="AK192" t="inlineStr">
        <is>
          <t/>
        </is>
      </c>
      <c r="AL192" s="2" t="inlineStr">
        <is>
          <t>luottamuksensuoja|
luottamuksensuojan periaate|
perusteltu luottamus|
oikeutetut odotukset</t>
        </is>
      </c>
      <c r="AM192" s="2" t="inlineStr">
        <is>
          <t>3|
3|
3|
3</t>
        </is>
      </c>
      <c r="AN192" s="2" t="inlineStr">
        <is>
          <t xml:space="preserve">|
|
|
</t>
        </is>
      </c>
      <c r="AO192" t="inlineStr">
        <is>
          <t>Periaate, jonka mukaan markkinoilla on oltava varmuus jatkuvuudesta ja luottamus siihen, että uusienkin tapahtumien jälkeen tilanne pysyy suurinpiirtein samana.</t>
        </is>
      </c>
      <c r="AP192" s="2" t="inlineStr">
        <is>
          <t>confiance légitime|
principe de la confiance légitime|
principe de protection de la confiance légitime|
principe de la protection de la confiance légitime|
protection de la confiance légitime</t>
        </is>
      </c>
      <c r="AQ192" s="2" t="inlineStr">
        <is>
          <t>3|
3|
3|
3|
3</t>
        </is>
      </c>
      <c r="AR192" s="2" t="inlineStr">
        <is>
          <t xml:space="preserve">|
|
|
|
</t>
        </is>
      </c>
      <c r="AS192" t="inlineStr">
        <is>
          <t>principe de protection des administrés, issu du droit allemand et faisant partie de l'ordre juridique de la Communauté, contre la modification, avec effet immédiat et sans avertissement préalable, de leur situation juridique et contre la fourniture de renseignements erronés</t>
        </is>
      </c>
      <c r="AT192" s="2" t="inlineStr">
        <is>
          <t>prionsabal an ionchais dhlisteanaigh</t>
        </is>
      </c>
      <c r="AU192" s="2" t="inlineStr">
        <is>
          <t>3</t>
        </is>
      </c>
      <c r="AV192" s="2" t="inlineStr">
        <is>
          <t/>
        </is>
      </c>
      <c r="AW192" t="inlineStr">
        <is>
          <t/>
        </is>
      </c>
      <c r="AX192" t="inlineStr">
        <is>
          <t/>
        </is>
      </c>
      <c r="AY192" t="inlineStr">
        <is>
          <t/>
        </is>
      </c>
      <c r="AZ192" t="inlineStr">
        <is>
          <t/>
        </is>
      </c>
      <c r="BA192" t="inlineStr">
        <is>
          <t/>
        </is>
      </c>
      <c r="BB192" s="2" t="inlineStr">
        <is>
          <t>bizalomvédelem|
bizalomvédelem elve|
jogos elvárások védelme</t>
        </is>
      </c>
      <c r="BC192" s="2" t="inlineStr">
        <is>
          <t>3|
3|
3</t>
        </is>
      </c>
      <c r="BD192" s="2" t="inlineStr">
        <is>
          <t xml:space="preserve">|
preferred|
</t>
        </is>
      </c>
      <c r="BE192" t="inlineStr">
        <is>
          <t>annak az elve, hogy egy személy vagy az állam megbízhat a másik félben, hogy nem változik a fennálló helyzet/létező jogszabályok, illetve hogy az megtartja az ígéretét</t>
        </is>
      </c>
      <c r="BF192" s="2" t="inlineStr">
        <is>
          <t>legittimo affidamento|
principio del legittimo affidamento|
legittima aspettativa</t>
        </is>
      </c>
      <c r="BG192" s="2" t="inlineStr">
        <is>
          <t>3|
3|
3</t>
        </is>
      </c>
      <c r="BH192" s="2" t="inlineStr">
        <is>
          <t xml:space="preserve">|
|
</t>
        </is>
      </c>
      <c r="BI192" t="inlineStr">
        <is>
          <t>principio che tutela l’aspettativa in buona fede di una persona nei confronti di un’amministrazione pubblica di mantenenere una prassi o una situazione vantaggiosa consolidata nel tempo</t>
        </is>
      </c>
      <c r="BJ192" s="2" t="inlineStr">
        <is>
          <t>teisėtas lūkestis</t>
        </is>
      </c>
      <c r="BK192" s="2" t="inlineStr">
        <is>
          <t>3</t>
        </is>
      </c>
      <c r="BL192" s="2" t="inlineStr">
        <is>
          <t/>
        </is>
      </c>
      <c r="BM192" t="inlineStr">
        <is>
          <t/>
        </is>
      </c>
      <c r="BN192" s="2" t="inlineStr">
        <is>
          <t>tiesiskā paļāvība</t>
        </is>
      </c>
      <c r="BO192" s="2" t="inlineStr">
        <is>
          <t>3</t>
        </is>
      </c>
      <c r="BP192" s="2" t="inlineStr">
        <is>
          <t/>
        </is>
      </c>
      <c r="BQ192" t="inlineStr">
        <is>
          <t>princips, kas novērš to, ka tiesību normu grozīšanas rezultātā tiek aizskarta personu saprātīga paļaušanās uz iepriekš pastāvošo regulējumu</t>
        </is>
      </c>
      <c r="BR192" s="2" t="inlineStr">
        <is>
          <t>aspettattiva leġittima|
prinċipju tal-aspettattiva leġittima</t>
        </is>
      </c>
      <c r="BS192" s="2" t="inlineStr">
        <is>
          <t>3|
3</t>
        </is>
      </c>
      <c r="BT192" s="2" t="inlineStr">
        <is>
          <t xml:space="preserve">|
</t>
        </is>
      </c>
      <c r="BU192" t="inlineStr">
        <is>
          <t>prinċipji ta' ġustizzja u raġonevolezza f'sitwazzjoni li fiha individwu għandu aspettattivi jew interess f'organu pubbliku li dan tal-aħħar iżomm prattika li ilha kkonsolidata jew iżomm kelmtu</t>
        </is>
      </c>
      <c r="BV192" s="2" t="inlineStr">
        <is>
          <t>gewettigd vertrouwen|
beginsel van gewettigd vertrouwen|
vertrouwensbeginsel|
beginsel van legitiem vertrouwen|
gewettigde verwachting</t>
        </is>
      </c>
      <c r="BW192" s="2" t="inlineStr">
        <is>
          <t>1|
1|
1|
1|
1</t>
        </is>
      </c>
      <c r="BX192" s="2" t="inlineStr">
        <is>
          <t xml:space="preserve">|
|
|
|
</t>
        </is>
      </c>
      <c r="BY192" t="inlineStr">
        <is>
          <t>"Beginsel van behoorlijk bestuur dat van het bestuur vraagt om gerechtvaardigde verwachtingen, zo zulks enigszins mogelijk is, te honoreren" (Fockema). Poly-Juridisch zakboekje, B3/26-27, belangrijkste beginselen van behoorlijk bestuur : "Vertrouwensbeginsel (beginsel van verwekte verwachtingen). Gerechtvaardigde verwachtingen, gewekt door de overheid moeten zo mogelijk gehonoreerd worden. Gerechtvaardigde verwachtingen kunnen gewekt worden door een toezegging, een circulaire en door constant beleid."</t>
        </is>
      </c>
      <c r="BZ192" s="2" t="inlineStr">
        <is>
          <t>uzasadnione oczekiwanie|
zasada ochrony uzasadnionych oczekiwań|
zasada uzasadnionych oczekiwań|
doktryna uzasadnionych oczekiwań</t>
        </is>
      </c>
      <c r="CA192" s="2" t="inlineStr">
        <is>
          <t>2|
3|
3|
3</t>
        </is>
      </c>
      <c r="CB192" s="2" t="inlineStr">
        <is>
          <t xml:space="preserve">|
|
|
</t>
        </is>
      </c>
      <c r="CC192" t="inlineStr">
        <is>
          <t/>
        </is>
      </c>
      <c r="CD192" s="2" t="inlineStr">
        <is>
          <t>confiança legítima|
princípio da confiança legítima</t>
        </is>
      </c>
      <c r="CE192" s="2" t="inlineStr">
        <is>
          <t>3|
3</t>
        </is>
      </c>
      <c r="CF192" s="2" t="inlineStr">
        <is>
          <t xml:space="preserve">|
</t>
        </is>
      </c>
      <c r="CG192" t="inlineStr">
        <is>
          <t>Princípio de justiça e razoabilidade que salvaguarda uma situação em que alguém tem uma expectativa ou interesse numa promessa ou prática de um organismo público.</t>
        </is>
      </c>
      <c r="CH192" s="2" t="inlineStr">
        <is>
          <t>principiul încrederii legitime|
încredere legitimă|
așteptări legitime</t>
        </is>
      </c>
      <c r="CI192" s="2" t="inlineStr">
        <is>
          <t>3|
3|
3</t>
        </is>
      </c>
      <c r="CJ192" s="2" t="inlineStr">
        <is>
          <t xml:space="preserve">|
|
</t>
        </is>
      </c>
      <c r="CK192" t="inlineStr">
        <is>
          <t>o componentă a principiului legalității actelor administrative care instituie, pe de o parte, obligația autorităților publice de a proteja (printr-un comportament consecvent și necontradictoriu) așteptările legitime ale particularilor, iar, pe de altă parte, instituie dreptul acestora de a evolua într-un cadru juridic stabil și previzibil, în care să aibă încredere, la adăpost de modificările brutale ale acestuia</t>
        </is>
      </c>
      <c r="CL192" s="2" t="inlineStr">
        <is>
          <t>zásada oprávneného očakávania|
oprávnené očakávanie</t>
        </is>
      </c>
      <c r="CM192" s="2" t="inlineStr">
        <is>
          <t>3|
3</t>
        </is>
      </c>
      <c r="CN192" s="2" t="inlineStr">
        <is>
          <t xml:space="preserve">|
</t>
        </is>
      </c>
      <c r="CO192" t="inlineStr">
        <is>
          <t>zásada, že od verejnej inštitúcie sa očakáva priebežné a trvalé plnenie úloh a záväzkov v rámci jej serióznosti vo vzťahu k očakávaniam a záujmom tých, ktorí sa na ňu obracajú</t>
        </is>
      </c>
      <c r="CP192" s="2" t="inlineStr">
        <is>
          <t>legitimno pričakovanje|
načelo legitimnega pričakovanja|
načelo varstva legitimnih pričakovanj</t>
        </is>
      </c>
      <c r="CQ192" s="2" t="inlineStr">
        <is>
          <t>3|
3|
3</t>
        </is>
      </c>
      <c r="CR192" s="2" t="inlineStr">
        <is>
          <t xml:space="preserve">|
|
</t>
        </is>
      </c>
      <c r="CS192" t="inlineStr">
        <is>
          <t/>
        </is>
      </c>
      <c r="CT192" s="2" t="inlineStr">
        <is>
          <t>principen om berättigade förväntningar|
principen om skydd för berättigade förväntningar|
berättigade förväntningar</t>
        </is>
      </c>
      <c r="CU192" s="2" t="inlineStr">
        <is>
          <t>1|
3|
3</t>
        </is>
      </c>
      <c r="CV192" s="2" t="inlineStr">
        <is>
          <t xml:space="preserve">|
|
</t>
        </is>
      </c>
      <c r="CW192" t="inlineStr">
        <is>
          <t/>
        </is>
      </c>
    </row>
    <row r="193">
      <c r="A193" s="1" t="str">
        <f>HYPERLINK("https://iate.europa.eu/entry/result/3552317/all", "3552317")</f>
        <v>3552317</v>
      </c>
      <c r="B193" t="inlineStr">
        <is>
          <t>LAW;BUSINESS AND COMPETITION</t>
        </is>
      </c>
      <c r="C193" t="inlineStr">
        <is>
          <t>LAW;BUSINESS AND COMPETITION|business organisation</t>
        </is>
      </c>
      <c r="D193" t="inlineStr">
        <is>
          <t>yes</t>
        </is>
      </c>
      <c r="E193" t="inlineStr">
        <is>
          <t/>
        </is>
      </c>
      <c r="F193" s="2" t="inlineStr">
        <is>
          <t>синдик</t>
        </is>
      </c>
      <c r="G193" s="2" t="inlineStr">
        <is>
          <t>2</t>
        </is>
      </c>
      <c r="H193" s="2" t="inlineStr">
        <is>
          <t/>
        </is>
      </c>
      <c r="I193" t="inlineStr">
        <is>
          <t>специалист, назначен от съдебен или административен орган в производствa
 по преструктуриране, несъстоятелност и опрощаване на задължения, 
съгласно посоченото в член 26 от Директива (ЕС) 2019/1023;</t>
        </is>
      </c>
      <c r="J193" s="2" t="inlineStr">
        <is>
          <t>insolvenční správce</t>
        </is>
      </c>
      <c r="K193" s="2" t="inlineStr">
        <is>
          <t>3</t>
        </is>
      </c>
      <c r="L193" s="2" t="inlineStr">
        <is>
          <t/>
        </is>
      </c>
      <c r="M193" t="inlineStr">
        <is>
          <t>&lt;div&gt;osoba nebo subjekt, jejichž funkcí, a to i dočasně, je i) prověřovat a přiznávat pohledávky přihlášené v insolvenčním řízení, ii) zastupovat kolektivní zájmy věřitelů, iii) spravovat zcela nebo zčásti majetek, ke kterému byl dlužník zbaven dispozičních oprávnění, iv) zpeněžovat majetek uvedený v bodě iii) nebo v) dohlížet na správu záležitostí dlužníka&lt;/div&gt;</t>
        </is>
      </c>
      <c r="N193" s="2" t="inlineStr">
        <is>
          <t>insolvensbehandler</t>
        </is>
      </c>
      <c r="O193" s="2" t="inlineStr">
        <is>
          <t>3</t>
        </is>
      </c>
      <c r="P193" s="2" t="inlineStr">
        <is>
          <t/>
        </is>
      </c>
      <c r="Q193" t="inlineStr">
        <is>
          <t/>
        </is>
      </c>
      <c r="R193" s="2" t="inlineStr">
        <is>
          <t>Insolvenzverwalter</t>
        </is>
      </c>
      <c r="S193" s="2" t="inlineStr">
        <is>
          <t>2</t>
        </is>
      </c>
      <c r="T193" s="2" t="inlineStr">
        <is>
          <t/>
        </is>
      </c>
      <c r="U193" t="inlineStr">
        <is>
          <t/>
        </is>
      </c>
      <c r="V193" s="2" t="inlineStr">
        <is>
          <t>σύνδικος</t>
        </is>
      </c>
      <c r="W193" s="2" t="inlineStr">
        <is>
          <t>3</t>
        </is>
      </c>
      <c r="X193" s="2" t="inlineStr">
        <is>
          <t/>
        </is>
      </c>
      <c r="Y193" t="inlineStr">
        <is>
          <t>ως "σύνδικος", νοείται 
&lt;br&gt;(i) κάθε πρόσωπο ή όργανο αρμόδιο να διοικεί ή να ρευστοποιεί την πτωχευτικήπεριουσία ή να επιβλέπει τη διαχείριση των υποθέσεων του οφειλέτη. Τα εν λόγωπρόσωπα ή όργανα απαριθμούνται στο παράρτημα Β·
&lt;br&gt;(ii) στις περιπτώσεις για τις οποίες δεν προβλέπεται ο διορισμός συνδίκου ή ημεταβίβαση των εξουσιών του οφειλέτη σε αυτόν, ο οφειλέτης που διατηρεί τοδικαίωμα διαχείρισης της περιουσίας του.</t>
        </is>
      </c>
      <c r="Z193" s="2" t="inlineStr">
        <is>
          <t>insolvency practitioner</t>
        </is>
      </c>
      <c r="AA193" s="2" t="inlineStr">
        <is>
          <t>4</t>
        </is>
      </c>
      <c r="AB193" s="2" t="inlineStr">
        <is>
          <t/>
        </is>
      </c>
      <c r="AC193" t="inlineStr">
        <is>
          <t>person or body whose function, including on an interim basis, is to: (i)verify and admit claims submitted in insolvency proceedings; (ii) represent the collective interest of the creditors; (iii) administer, either in full or in part, assets of which the debtor has been divested; (iv)liquidate the assets referred to in point (iii); (v) supervise the administration of the debtor's affairs</t>
        </is>
      </c>
      <c r="AD193" s="2" t="inlineStr">
        <is>
          <t>administrador concursal</t>
        </is>
      </c>
      <c r="AE193" s="2" t="inlineStr">
        <is>
          <t>4</t>
        </is>
      </c>
      <c r="AF193" s="2" t="inlineStr">
        <is>
          <t/>
        </is>
      </c>
      <c r="AG193" t="inlineStr">
        <is>
          <t>Cualquier persona u organismo cuya función, incluso de manera provisional, sea
&lt;br&gt;- comprobar y admitir pretensiones formuladas en procedimientos de insolvencia;&lt;br&gt;- representar el interés general de los acreedores; &lt;br&gt;- administrar, total o parcialmente, los bienes de los que se ha desapoderado al deudor;&lt;br&gt;- liquidar los bienes de los que se ha desapoderado al deudor, o
&lt;br&gt;. supervisar la administración de los negocios del deudor.</t>
        </is>
      </c>
      <c r="AH193" s="2" t="inlineStr">
        <is>
          <t>pankrotihaldur</t>
        </is>
      </c>
      <c r="AI193" s="2" t="inlineStr">
        <is>
          <t>3</t>
        </is>
      </c>
      <c r="AJ193" s="2" t="inlineStr">
        <is>
          <t/>
        </is>
      </c>
      <c r="AK193" t="inlineStr">
        <is>
          <t>kohtu usaldusisik, kes kontrollib maksejõuetu võlgniku majandustegevust, valitseb pankrotivara ja kaitseb kõigi võlausaldajate, samuti võlgniku õigusi ja huve</t>
        </is>
      </c>
      <c r="AL193" s="2" t="inlineStr">
        <is>
          <t>maksukyvyttömyysmenettelyn selvittäjä|
selvittäjä</t>
        </is>
      </c>
      <c r="AM193" s="2" t="inlineStr">
        <is>
          <t>3|
3</t>
        </is>
      </c>
      <c r="AN193" s="2" t="inlineStr">
        <is>
          <t xml:space="preserve">|
</t>
        </is>
      </c>
      <c r="AO193" t="inlineStr">
        <is>
          <t>henkilö tai elin, jonka tehtävänä, väliaikaiset tehtävät mukaan luettuina, on (i) tarkastaa ja hyväksyä maksukyvyttömyysmenettelyyn ilmoitetut saatavat; (ii) edustaa velkojien yhteistä etua; (iii) hallinnoida menettelyn piiriin kuuluvaa omaisuutta kokonaan tai osittain; (iv) muuttaa iii alakohdassa tarkoitettu omaisuus rahaksi; tai (v) valvoa velallisen liiketoimintaa</t>
        </is>
      </c>
      <c r="AP193" s="2" t="inlineStr">
        <is>
          <t>praticien de l'insolvabilité</t>
        </is>
      </c>
      <c r="AQ193" s="2" t="inlineStr">
        <is>
          <t>3</t>
        </is>
      </c>
      <c r="AR193" s="2" t="inlineStr">
        <is>
          <t/>
        </is>
      </c>
      <c r="AS193" t="inlineStr">
        <is>
          <t/>
        </is>
      </c>
      <c r="AT193" s="2" t="inlineStr">
        <is>
          <t>cleachtóir dócmhainneachta</t>
        </is>
      </c>
      <c r="AU193" s="2" t="inlineStr">
        <is>
          <t>3</t>
        </is>
      </c>
      <c r="AV193" s="2" t="inlineStr">
        <is>
          <t/>
        </is>
      </c>
      <c r="AW193" t="inlineStr">
        <is>
          <t/>
        </is>
      </c>
      <c r="AX193" s="2" t="inlineStr">
        <is>
          <t>upravitelj u slučaju nesolventnosti</t>
        </is>
      </c>
      <c r="AY193" s="2" t="inlineStr">
        <is>
          <t>3</t>
        </is>
      </c>
      <c r="AZ193" s="2" t="inlineStr">
        <is>
          <t/>
        </is>
      </c>
      <c r="BA193" t="inlineStr">
        <is>
          <t>osoba ovlaštena za djelovanje u postupku u slučaju nesolventnosti</t>
        </is>
      </c>
      <c r="BB193" s="2" t="inlineStr">
        <is>
          <t>fizetésképtelenségi szakértő</t>
        </is>
      </c>
      <c r="BC193" s="2" t="inlineStr">
        <is>
          <t>4</t>
        </is>
      </c>
      <c r="BD193" s="2" t="inlineStr">
        <is>
          <t/>
        </is>
      </c>
      <c r="BE193" t="inlineStr">
        <is>
          <t/>
        </is>
      </c>
      <c r="BF193" s="2" t="inlineStr">
        <is>
          <t>amministratore delle procedure di insolvenza</t>
        </is>
      </c>
      <c r="BG193" s="2" t="inlineStr">
        <is>
          <t>2</t>
        </is>
      </c>
      <c r="BH193" s="2" t="inlineStr">
        <is>
          <t/>
        </is>
      </c>
      <c r="BI193" t="inlineStr">
        <is>
          <t/>
        </is>
      </c>
      <c r="BJ193" s="2" t="inlineStr">
        <is>
          <t>nemokumo specialistas</t>
        </is>
      </c>
      <c r="BK193" s="2" t="inlineStr">
        <is>
          <t>3</t>
        </is>
      </c>
      <c r="BL193" s="2" t="inlineStr">
        <is>
          <t/>
        </is>
      </c>
      <c r="BM193" t="inlineStr">
        <is>
          <t>bet kuris asmuo ar institucija, kuris atlieka šias, įskaitant laikino pobūdžio, funkcijas:
&lt;br&gt;i) tikrina ir priima reikalavimus, pareikštus nemokumo byloje;
&lt;br&gt;ii) atstovauja kolektyviniams kreditorių interesams;
&lt;br&gt;iii) visiškai arba iš dalies administruoja turtą, kuriuo teisė disponuoti buvo atimta iš skolininko;
&lt;br&gt;iv) likviduoja iii punkte nurodytą turtą arba
&lt;br&gt;v) prižiūri skolininko reikalų administravimą</t>
        </is>
      </c>
      <c r="BN193" s="2" t="inlineStr">
        <is>
          <t>maksātnespējas procesa administrators</t>
        </is>
      </c>
      <c r="BO193" s="2" t="inlineStr">
        <is>
          <t>3</t>
        </is>
      </c>
      <c r="BP193" s="2" t="inlineStr">
        <is>
          <t/>
        </is>
      </c>
      <c r="BQ193" t="inlineStr">
        <is>
          <t/>
        </is>
      </c>
      <c r="BR193" s="2" t="inlineStr">
        <is>
          <t>prattikant fl-insolvenza</t>
        </is>
      </c>
      <c r="BS193" s="2" t="inlineStr">
        <is>
          <t>3</t>
        </is>
      </c>
      <c r="BT193" s="2" t="inlineStr">
        <is>
          <t/>
        </is>
      </c>
      <c r="BU193" t="inlineStr">
        <is>
          <t>kwalunkwe persuna jew korp li l-funzjoni tiegħu, inkluż fuq bażi interim, hija
&lt;br&gt;(i) li jivverifika u jammetti l-pretensjonijiet ippreżentati fi proċedimenti ta' insolvenza;
&lt;br&gt;(ia) li jirrappreżenta l-interess kollettiv tal-kredituri;
&lt;br&gt;(ii) li jamministra, kemm għalkollox jew parzjament, l-assi li ġew ipprivati lid-debitur;
&lt;br&gt;(iii) li jillikwida l-assi msemmija fi (ii); jew
&lt;br&gt;(iv) li jissorvelja l-amministrazzjoni tal-affarijiet tad-debitur</t>
        </is>
      </c>
      <c r="BV193" s="2" t="inlineStr">
        <is>
          <t>insolventiefunctionaris</t>
        </is>
      </c>
      <c r="BW193" s="2" t="inlineStr">
        <is>
          <t>2</t>
        </is>
      </c>
      <c r="BX193" s="2" t="inlineStr">
        <is>
          <t/>
        </is>
      </c>
      <c r="BY193" t="inlineStr">
        <is>
          <t/>
        </is>
      </c>
      <c r="BZ193" s="2" t="inlineStr">
        <is>
          <t>zarządca</t>
        </is>
      </c>
      <c r="CA193" s="2" t="inlineStr">
        <is>
          <t>3</t>
        </is>
      </c>
      <c r="CB193" s="2" t="inlineStr">
        <is>
          <t/>
        </is>
      </c>
      <c r="CC193" t="inlineStr">
        <is>
          <t>osoba lub podmiot, których zadaniem – także w postępowaniu przejściowym – jest: 
&lt;br&gt;(i) sprawdzenie i uznanie wierzytelności zgłoszonych w postępowaniu upadłościowym;
&lt;br&gt;(ii) reprezentowanie zbiorowego interesu wierzycieli;
&lt;br&gt;(iii) zarządzanie w całości lub w części majątkiem, co do którego odebrano zarząd dłużnikowi;
&lt;br&gt;(iv) przeprowadzenie likwidacji majątku, o którym mowa w ppkt (iii);
&lt;br&gt; lub(v) nadzorowanie zarządu własnego dłużnika.</t>
        </is>
      </c>
      <c r="CD193" s="2" t="inlineStr">
        <is>
          <t>administrador da insolvência|
administrador judicial</t>
        </is>
      </c>
      <c r="CE193" s="2" t="inlineStr">
        <is>
          <t>3|
2</t>
        </is>
      </c>
      <c r="CF193" s="2" t="inlineStr">
        <is>
          <t xml:space="preserve">preferred|
</t>
        </is>
      </c>
      <c r="CG193" t="inlineStr">
        <is>
          <t>Qualquer pessoa ou órgão cuja função, inclusive a título temporário, seja: i) verificar e admitir créditos reclamados em processos de insolvência, ii) representar o interesse coletivo dos credores, iii) administrar, no todo ou em parte, os bens de que o devedor foi privado, iv) liquidar os bens referidos na alínea iii), ou v) supervisionar a administração dos negócios do devedor.
&lt;br&gt;O Anexo B do Regulamento 2015/848 enumera os órgãos ou pessoas que são 
&lt;b&gt;administradores da insolvência&lt;/b&gt; nos Estados Membros. Para Portugal, trata-se do 
&lt;b&gt;administrador da insolvência&lt;/b&gt; e do 
&lt;b&gt;administrador judicial provisório&lt;/b&gt;.</t>
        </is>
      </c>
      <c r="CH193" s="2" t="inlineStr">
        <is>
          <t>practician în insolvență</t>
        </is>
      </c>
      <c r="CI193" s="2" t="inlineStr">
        <is>
          <t>3</t>
        </is>
      </c>
      <c r="CJ193" s="2" t="inlineStr">
        <is>
          <t/>
        </is>
      </c>
      <c r="CK193" t="inlineStr">
        <is>
          <t/>
        </is>
      </c>
      <c r="CL193" s="2" t="inlineStr">
        <is>
          <t>správca</t>
        </is>
      </c>
      <c r="CM193" s="2" t="inlineStr">
        <is>
          <t>3</t>
        </is>
      </c>
      <c r="CN193" s="2" t="inlineStr">
        <is>
          <t/>
        </is>
      </c>
      <c r="CO193" t="inlineStr">
        <is>
          <t>osoba alebo orgán, ktorého úlohou, a to aj na predbežnom základe, je:
&lt;br&gt;i) overiť a uznať pohľadávky prihlásené v insolvenčnom konaní;
&lt;br&gt;ii) zastupovať kolektívny záujem veriteľov;
&lt;br&gt;iii) spravovať, a to úplne alebo čiastočne, majetok, vo vzťahu ku ktorému bol dlžník zbavený práva nakladať;
&lt;br&gt;iv) likvidovať majetok uvedený v bode iii); alebo
&lt;br&gt;v) dohliadať na spravovanie záležitostí dlžníka</t>
        </is>
      </c>
      <c r="CP193" s="2" t="inlineStr">
        <is>
          <t>stečajni upravitelj</t>
        </is>
      </c>
      <c r="CQ193" s="2" t="inlineStr">
        <is>
          <t>2</t>
        </is>
      </c>
      <c r="CR193" s="2" t="inlineStr">
        <is>
          <t/>
        </is>
      </c>
      <c r="CS193" t="inlineStr">
        <is>
          <t/>
        </is>
      </c>
      <c r="CT193" s="2" t="inlineStr">
        <is>
          <t>förvaltare</t>
        </is>
      </c>
      <c r="CU193" s="2" t="inlineStr">
        <is>
          <t>2</t>
        </is>
      </c>
      <c r="CV193" s="2" t="inlineStr">
        <is>
          <t/>
        </is>
      </c>
      <c r="CW193" t="inlineStr">
        <is>
          <t>varje person eller institution som, även tillfälligt, har till
uppgift att i) kontrollera och godkänna fordringar som lämnats in i
insolvensförfarandet, ii) representera borgenärernas gemensamma intresse, iii) helt
eller delvis förvalta tillgångar över vilka gäldenären berövats sin rådighet, iv)
realisera de tillgångar som avses i led iii, eller v) övervaka förvaltningen av
gäldenärens verksamheter</t>
        </is>
      </c>
    </row>
    <row r="194">
      <c r="A194" s="1" t="str">
        <f>HYPERLINK("https://iate.europa.eu/entry/result/767467/all", "767467")</f>
        <v>767467</v>
      </c>
      <c r="B194" t="inlineStr">
        <is>
          <t>LAW</t>
        </is>
      </c>
      <c r="C194" t="inlineStr">
        <is>
          <t>LAW|organisation of the legal system</t>
        </is>
      </c>
      <c r="D194" t="inlineStr">
        <is>
          <t>yes</t>
        </is>
      </c>
      <c r="E194" t="inlineStr">
        <is>
          <t/>
        </is>
      </c>
      <c r="F194" s="2" t="inlineStr">
        <is>
          <t>орган на съдебната власт|
съдебен орган|
съд</t>
        </is>
      </c>
      <c r="G194" s="2" t="inlineStr">
        <is>
          <t>3|
3|
3</t>
        </is>
      </c>
      <c r="H194" s="2" t="inlineStr">
        <is>
          <t xml:space="preserve">|
|
</t>
        </is>
      </c>
      <c r="I194" t="inlineStr">
        <is>
          <t>Орган за защита на правата и интересите на гражданите, юридическите лица и държавата. В зависимост от естеството на правния спор и етапа на неговото разглеждане, правомощията на този орган могат да бъдат: 1. осъществяване на контрол за законност по отношение на актовете и действията на държавните органи, 2. решаване правни спорове със сила на пресъдено нещо, 3. упражняване на държавна принуда и налагане на наказания за извършени престъпления, 4. осъществяване на съдебен надзор за точно и еднакво прилагане на законите от всички съдилища.</t>
        </is>
      </c>
      <c r="J194" s="2" t="inlineStr">
        <is>
          <t>justiční orgán</t>
        </is>
      </c>
      <c r="K194" s="2" t="inlineStr">
        <is>
          <t>3</t>
        </is>
      </c>
      <c r="L194" s="2" t="inlineStr">
        <is>
          <t/>
        </is>
      </c>
      <c r="M194" t="inlineStr">
        <is>
          <t>soud nebo státní zastupitelství</t>
        </is>
      </c>
      <c r="N194" s="2" t="inlineStr">
        <is>
          <t>judiciel myndighed|
retlig myndighed|
retsmyndighed|
retslig myndighed|
retsinstans|
dømmende myndighed</t>
        </is>
      </c>
      <c r="O194" s="2" t="inlineStr">
        <is>
          <t>3|
3|
3|
3|
3|
3</t>
        </is>
      </c>
      <c r="P194" s="2" t="inlineStr">
        <is>
          <t xml:space="preserve">|
|
|
|
|
</t>
        </is>
      </c>
      <c r="Q194" t="inlineStr">
        <is>
          <t>"Ad artikel 24. Begrebet "&lt;b&gt;judicielle myndigheder&lt;/b&gt;" bestemmes for Danmarks vedkommende som omfattende domstolene samt anklagemyndigheden, der efter den danske retsplejelov omfatter Justitsministeriet, rigsadvokaten, statsadvokaterne, politidirektøren i København og politimestrene." &lt;br&gt;"Instans, et trin i en række af myndigheder, f.eks. af domstole."</t>
        </is>
      </c>
      <c r="R194" s="2" t="inlineStr">
        <is>
          <t>Justizbehörde|
Justizorgan|
Rechtsprechungsorgan|
Rechtsorgan|
Organ mit richterlichen Aufgaben|
rechtsprechende Instanz|
gerichtliche Instanz</t>
        </is>
      </c>
      <c r="S194" s="2" t="inlineStr">
        <is>
          <t>3|
3|
3|
3|
3|
2|
3</t>
        </is>
      </c>
      <c r="T194" s="2" t="inlineStr">
        <is>
          <t xml:space="preserve">|
|
|
|
|
|
</t>
        </is>
      </c>
      <c r="U194" t="inlineStr">
        <is>
          <t/>
        </is>
      </c>
      <c r="V194" s="2" t="inlineStr">
        <is>
          <t>δικαστική αρχή|
δικαιοδοτικό όργανο</t>
        </is>
      </c>
      <c r="W194" s="2" t="inlineStr">
        <is>
          <t>3|
3</t>
        </is>
      </c>
      <c r="X194" s="2" t="inlineStr">
        <is>
          <t xml:space="preserve">|
</t>
        </is>
      </c>
      <c r="Y194" t="inlineStr">
        <is>
          <t>πρόσωπο ή όργανο με δικαιοδοτικές αρμοδιότητες</t>
        </is>
      </c>
      <c r="Z194" s="2" t="inlineStr">
        <is>
          <t>judicial authority|
judicial body|
judicial organ</t>
        </is>
      </c>
      <c r="AA194" s="2" t="inlineStr">
        <is>
          <t>3|
3|
3</t>
        </is>
      </c>
      <c r="AB194" s="2" t="inlineStr">
        <is>
          <t xml:space="preserve">|
|
</t>
        </is>
      </c>
      <c r="AC194" t="inlineStr">
        <is>
          <t>person or institution responsible for dispensing justice</t>
        </is>
      </c>
      <c r="AD194" s="2" t="inlineStr">
        <is>
          <t>autoridad judicial|
órgano jurisdiccional|
órgano judicial</t>
        </is>
      </c>
      <c r="AE194" s="2" t="inlineStr">
        <is>
          <t>3|
3|
3</t>
        </is>
      </c>
      <c r="AF194" s="2" t="inlineStr">
        <is>
          <t xml:space="preserve">|
|
</t>
        </is>
      </c>
      <c r="AG194" t="inlineStr">
        <is>
          <t>Persona con autoridad y potestad para juzgar y sentenciar.</t>
        </is>
      </c>
      <c r="AH194" s="2" t="inlineStr">
        <is>
          <t>õigusasutus|
kohus|
kohtuorgan</t>
        </is>
      </c>
      <c r="AI194" s="2" t="inlineStr">
        <is>
          <t>3|
3|
2</t>
        </is>
      </c>
      <c r="AJ194" s="2" t="inlineStr">
        <is>
          <t xml:space="preserve">|
|
</t>
        </is>
      </c>
      <c r="AK194" t="inlineStr">
        <is>
          <t/>
        </is>
      </c>
      <c r="AL194" s="2" t="inlineStr">
        <is>
          <t>oikeusviranomainen|
lainkäyttöelin|
tuomiovaltaa käyttävä elin|
lainkäyttöviranomainen</t>
        </is>
      </c>
      <c r="AM194" s="2" t="inlineStr">
        <is>
          <t>3|
3|
3|
3</t>
        </is>
      </c>
      <c r="AN194" s="2" t="inlineStr">
        <is>
          <t xml:space="preserve">|
|
|
</t>
        </is>
      </c>
      <c r="AO194" t="inlineStr">
        <is>
          <t>"viranomainen, jonka tehtävänä on oikeudenkäytön hoitaminen"</t>
        </is>
      </c>
      <c r="AP194" s="2" t="inlineStr">
        <is>
          <t>autorité judiciaire|
instance judiciaire|
organe judiciaire</t>
        </is>
      </c>
      <c r="AQ194" s="2" t="inlineStr">
        <is>
          <t>3|
3|
3</t>
        </is>
      </c>
      <c r="AR194" s="2" t="inlineStr">
        <is>
          <t xml:space="preserve">|
|
</t>
        </is>
      </c>
      <c r="AS194" t="inlineStr">
        <is>
          <t>personne ou institution chargée de rendre la justice dans le cadre de l'ordre judiciaire</t>
        </is>
      </c>
      <c r="AT194" s="2" t="inlineStr">
        <is>
          <t>údarás breithiúnach|
comhlacht breithiúnach</t>
        </is>
      </c>
      <c r="AU194" s="2" t="inlineStr">
        <is>
          <t>3|
3</t>
        </is>
      </c>
      <c r="AV194" s="2" t="inlineStr">
        <is>
          <t xml:space="preserve">|
</t>
        </is>
      </c>
      <c r="AW194" t="inlineStr">
        <is>
          <t/>
        </is>
      </c>
      <c r="AX194" s="2" t="inlineStr">
        <is>
          <t>pravosudno tijelo</t>
        </is>
      </c>
      <c r="AY194" s="2" t="inlineStr">
        <is>
          <t>3</t>
        </is>
      </c>
      <c r="AZ194" s="2" t="inlineStr">
        <is>
          <t/>
        </is>
      </c>
      <c r="BA194" t="inlineStr">
        <is>
          <t/>
        </is>
      </c>
      <c r="BB194" s="2" t="inlineStr">
        <is>
          <t>igazságügyi hatóság</t>
        </is>
      </c>
      <c r="BC194" s="2" t="inlineStr">
        <is>
          <t>4</t>
        </is>
      </c>
      <c r="BD194" s="2" t="inlineStr">
        <is>
          <t/>
        </is>
      </c>
      <c r="BE194" t="inlineStr">
        <is>
          <t>igazságszolgáltatást végző személy vagy szerv</t>
        </is>
      </c>
      <c r="BF194" s="2" t="inlineStr">
        <is>
          <t>autorità giudiziaria|
organo giurisdizionale|
organo giudiziario</t>
        </is>
      </c>
      <c r="BG194" s="2" t="inlineStr">
        <is>
          <t>3|
3|
3</t>
        </is>
      </c>
      <c r="BH194" s="2" t="inlineStr">
        <is>
          <t xml:space="preserve">|
|
</t>
        </is>
      </c>
      <c r="BI194" t="inlineStr">
        <is>
          <t>complesso degli organi che esercitano la giurisdizione ordinaria, comprendente sia gli organi giudicanti sia quelli requirenti</t>
        </is>
      </c>
      <c r="BJ194" s="2" t="inlineStr">
        <is>
          <t>teisminė institucija</t>
        </is>
      </c>
      <c r="BK194" s="2" t="inlineStr">
        <is>
          <t>3</t>
        </is>
      </c>
      <c r="BL194" s="2" t="inlineStr">
        <is>
          <t/>
        </is>
      </c>
      <c r="BM194" t="inlineStr">
        <is>
          <t/>
        </is>
      </c>
      <c r="BN194" s="2" t="inlineStr">
        <is>
          <t>tiesu iestāde</t>
        </is>
      </c>
      <c r="BO194" s="2" t="inlineStr">
        <is>
          <t>3</t>
        </is>
      </c>
      <c r="BP194" s="2" t="inlineStr">
        <is>
          <t/>
        </is>
      </c>
      <c r="BQ194" t="inlineStr">
        <is>
          <t>par taisnīguma lemšanu atbildīgā persona vai institūcija</t>
        </is>
      </c>
      <c r="BR194" s="2" t="inlineStr">
        <is>
          <t>awtorità ġudizzjarja|
korp ġudizzjarju</t>
        </is>
      </c>
      <c r="BS194" s="2" t="inlineStr">
        <is>
          <t>3|
3</t>
        </is>
      </c>
      <c r="BT194" s="2" t="inlineStr">
        <is>
          <t xml:space="preserve">|
</t>
        </is>
      </c>
      <c r="BU194" t="inlineStr">
        <is>
          <t>persuna jew istituzzjoni responsabbli li tisma' każ u tiddeċiedi favur parti jew oħra</t>
        </is>
      </c>
      <c r="BV194" s="2" t="inlineStr">
        <is>
          <t>rechterlijke instantie|
justitiële autoriteit|
rechterlijke autoriteit|
gerechtelijke autoriteit|
rechterlijk orgaan|
rechterlijke overheid</t>
        </is>
      </c>
      <c r="BW194" s="2" t="inlineStr">
        <is>
          <t>3|
3|
3|
2|
2|
2</t>
        </is>
      </c>
      <c r="BX194" s="2" t="inlineStr">
        <is>
          <t xml:space="preserve">|
|
|
|
|
</t>
        </is>
      </c>
      <c r="BY194" t="inlineStr">
        <is>
          <t>persoon of instelling die recht spreekt</t>
        </is>
      </c>
      <c r="BZ194" s="2" t="inlineStr">
        <is>
          <t>organ sądowy|
organ wymiaru sprawiedliwości</t>
        </is>
      </c>
      <c r="CA194" s="2" t="inlineStr">
        <is>
          <t>3|
3</t>
        </is>
      </c>
      <c r="CB194" s="2" t="inlineStr">
        <is>
          <t xml:space="preserve">|
</t>
        </is>
      </c>
      <c r="CC194" t="inlineStr">
        <is>
          <t>zgodnie z Konstytucją Rzeczpospolitej Polskiej: Sąd Najwyższy, sądy powszechne, sądy administracyjne oraz sądy wojskowe</t>
        </is>
      </c>
      <c r="CD194" s="2" t="inlineStr">
        <is>
          <t>autoridade judicial|
autoridade judiciária|
corpo judiciário</t>
        </is>
      </c>
      <c r="CE194" s="2" t="inlineStr">
        <is>
          <t>4|
4|
3</t>
        </is>
      </c>
      <c r="CF194" s="2" t="inlineStr">
        <is>
          <t xml:space="preserve">|
|
</t>
        </is>
      </c>
      <c r="CG194" t="inlineStr">
        <is>
          <t>Pessoa ou instituição incumbida de administrar a justiça no quadro de um ordenamento jurídico.</t>
        </is>
      </c>
      <c r="CH194" s="2" t="inlineStr">
        <is>
          <t>autoritate judiciară</t>
        </is>
      </c>
      <c r="CI194" s="2" t="inlineStr">
        <is>
          <t>4</t>
        </is>
      </c>
      <c r="CJ194" s="2" t="inlineStr">
        <is>
          <t/>
        </is>
      </c>
      <c r="CK194" t="inlineStr">
        <is>
          <t>instanțele
 judecătorești și parchetele de pe lângă acestea, stabilite potrivit 
legii române, precum și autoritățile care au această calitate în statul 
solicitant, conform declarațiilor acestuia din urmă la instrumentele 
internaționale aplicabile</t>
        </is>
      </c>
      <c r="CL194" s="2" t="inlineStr">
        <is>
          <t>justičný orgán|
súdny orgán</t>
        </is>
      </c>
      <c r="CM194" s="2" t="inlineStr">
        <is>
          <t>3|
3</t>
        </is>
      </c>
      <c r="CN194" s="2" t="inlineStr">
        <is>
          <t xml:space="preserve">preferred|
</t>
        </is>
      </c>
      <c r="CO194" t="inlineStr">
        <is>
          <t/>
        </is>
      </c>
      <c r="CP194" s="2" t="inlineStr">
        <is>
          <t>pravosodni organ|
sodni organ</t>
        </is>
      </c>
      <c r="CQ194" s="2" t="inlineStr">
        <is>
          <t>3|
3</t>
        </is>
      </c>
      <c r="CR194" s="2" t="inlineStr">
        <is>
          <t xml:space="preserve">|
</t>
        </is>
      </c>
      <c r="CS194" t="inlineStr">
        <is>
          <t/>
        </is>
      </c>
      <c r="CT194" s="2" t="inlineStr">
        <is>
          <t>rättslig myndighet|
judiciell myndighet|
domstol|
rättsskipande organ</t>
        </is>
      </c>
      <c r="CU194" s="2" t="inlineStr">
        <is>
          <t>3|
3|
3|
3</t>
        </is>
      </c>
      <c r="CV194" s="2" t="inlineStr">
        <is>
          <t xml:space="preserve">|
|
|
</t>
        </is>
      </c>
      <c r="CW194" t="inlineStr">
        <is>
          <t>"judiciell" - det som avser domstolsväsendet (Juridikens termer, 8. uppl).</t>
        </is>
      </c>
    </row>
    <row r="195">
      <c r="A195" s="1" t="str">
        <f>HYPERLINK("https://iate.europa.eu/entry/result/789278/all", "789278")</f>
        <v>789278</v>
      </c>
      <c r="B195" t="inlineStr">
        <is>
          <t>LAW;ECONOMICS</t>
        </is>
      </c>
      <c r="C195" t="inlineStr">
        <is>
          <t>LAW;ECONOMICS</t>
        </is>
      </c>
      <c r="D195" t="inlineStr">
        <is>
          <t>yes</t>
        </is>
      </c>
      <c r="E195" t="inlineStr">
        <is>
          <t/>
        </is>
      </c>
      <c r="F195" s="2" t="inlineStr">
        <is>
          <t>суброгация</t>
        </is>
      </c>
      <c r="G195" s="2" t="inlineStr">
        <is>
          <t>4</t>
        </is>
      </c>
      <c r="H195" s="2" t="inlineStr">
        <is>
          <t/>
        </is>
      </c>
      <c r="I195" t="inlineStr">
        <is>
          <t>встъпване в право на кредитор</t>
        </is>
      </c>
      <c r="J195" s="2" t="inlineStr">
        <is>
          <t>subrogace</t>
        </is>
      </c>
      <c r="K195" s="2" t="inlineStr">
        <is>
          <t>3</t>
        </is>
      </c>
      <c r="L195" s="2" t="inlineStr">
        <is>
          <t/>
        </is>
      </c>
      <c r="M195" t="inlineStr">
        <is>
          <t>1. dosazení na místo jiného; situace, kdy třetí osoba zaplatí věřiteli jiného, ve kterémžto případě vstupuje v práva věřitelova; nastává buď smlouvou nebo zákonem (Ottův slovník naučný); &lt;br&gt; 2. situace, kdy osoba, která plnila namísto dlužníka, nabývá pohledávku v tom stavu, v jakém náležela původnímu věřiteli a může vymáhat její splnění dlužníkem (§ 1937 odst. 2 NOZ)</t>
        </is>
      </c>
      <c r="N195" s="2" t="inlineStr">
        <is>
          <t>subrogation|
indsættelse i rettigheder|
indtræden i rettigheder</t>
        </is>
      </c>
      <c r="O195" s="2" t="inlineStr">
        <is>
          <t>4|
4|
4</t>
        </is>
      </c>
      <c r="P195" s="2" t="inlineStr">
        <is>
          <t xml:space="preserve">|
|
</t>
        </is>
      </c>
      <c r="Q195" t="inlineStr">
        <is>
          <t>Subrogation: at sætte noget i stedet (cf. surrogat), således som det sker, når tredjemand erhverver en fordringsret ved at fyldestgøre fordringshaveren; fx indtræder en kautionist, der indfrier skyldnerens gæld, i kreditors (fx en banks) krav mod skyldneren, og kan kræve regres, ligesom et forsikringsselskab, der har ydet erstatning til skadelidte, i visse tilfælde kan kræve refusion af den udbetalte erstatning hos en tredjepart.</t>
        </is>
      </c>
      <c r="R195" s="2" t="inlineStr">
        <is>
          <t>Forderungsübergang|
Rechtseintritt</t>
        </is>
      </c>
      <c r="S195" s="2" t="inlineStr">
        <is>
          <t>3|
3</t>
        </is>
      </c>
      <c r="T195" s="2" t="inlineStr">
        <is>
          <t xml:space="preserve">|
</t>
        </is>
      </c>
      <c r="U195" t="inlineStr">
        <is>
          <t>1. Eintritt eines Dritten in die Rechte einer Vertragspartei; 2. Übertragung von Forderungen an einen Dritten; erfolgt i.d.R. durch Abtretung</t>
        </is>
      </c>
      <c r="V195" s="2" t="inlineStr">
        <is>
          <t>υποκατάσταση</t>
        </is>
      </c>
      <c r="W195" s="2" t="inlineStr">
        <is>
          <t>3</t>
        </is>
      </c>
      <c r="X195" s="2" t="inlineStr">
        <is>
          <t/>
        </is>
      </c>
      <c r="Y195" t="inlineStr">
        <is>
          <t/>
        </is>
      </c>
      <c r="Z195" s="2" t="inlineStr">
        <is>
          <t>subrogation</t>
        </is>
      </c>
      <c r="AA195" s="2" t="inlineStr">
        <is>
          <t>3</t>
        </is>
      </c>
      <c r="AB195" s="2" t="inlineStr">
        <is>
          <t/>
        </is>
      </c>
      <c r="AC195" t="inlineStr">
        <is>
          <t>1. The substitution of one party for another whose debt the party pays, entitling the paying party to rights, remedies or securities that would otherwise belong to the debtor. For example, a surety who has paid a debt is, by subrogation, entitled to any security for the debt held by the creditor and the benefit of any judgment the creditor has against the debtor, and may proceed against the debtor as the creditor would. 2. The principle under which an insurer that has paid a loss under an insurance policy is entitled to all the rights and remedies belonging to the insured against a third party with respect to any loss covered by the policy.</t>
        </is>
      </c>
      <c r="AD195" s="2" t="inlineStr">
        <is>
          <t>subrogación</t>
        </is>
      </c>
      <c r="AE195" s="2" t="inlineStr">
        <is>
          <t>4</t>
        </is>
      </c>
      <c r="AF195" s="2" t="inlineStr">
        <is>
          <t/>
        </is>
      </c>
      <c r="AG195" t="inlineStr">
        <is>
          <t>"Sustitución o colocación de una persona o cosa en lugar de otra. Ejercicio de los derechos de otro, por reemplazo del titular. Adquisición de ajenas obligaciones, en idéntica situación, en lugar del obligado anterior."</t>
        </is>
      </c>
      <c r="AH195" s="2" t="inlineStr">
        <is>
          <t>nõudeõiguse üleminek</t>
        </is>
      </c>
      <c r="AI195" s="2" t="inlineStr">
        <is>
          <t>3</t>
        </is>
      </c>
      <c r="AJ195" s="2" t="inlineStr">
        <is>
          <t/>
        </is>
      </c>
      <c r="AK195" t="inlineStr">
        <is>
          <t/>
        </is>
      </c>
      <c r="AL195" s="2" t="inlineStr">
        <is>
          <t>sijaantulo|
saatavan siirtyminen</t>
        </is>
      </c>
      <c r="AM195" s="2" t="inlineStr">
        <is>
          <t>3|
3</t>
        </is>
      </c>
      <c r="AN195" s="2" t="inlineStr">
        <is>
          <t xml:space="preserve">|
</t>
        </is>
      </c>
      <c r="AO195" t="inlineStr">
        <is>
          <t>henkilön tai asian korvaaminen toisella</t>
        </is>
      </c>
      <c r="AP195" s="2" t="inlineStr">
        <is>
          <t>subrogation</t>
        </is>
      </c>
      <c r="AQ195" s="2" t="inlineStr">
        <is>
          <t>3</t>
        </is>
      </c>
      <c r="AR195" s="2" t="inlineStr">
        <is>
          <t/>
        </is>
      </c>
      <c r="AS195" t="inlineStr">
        <is>
          <t>sens général : substitution; remplacement. La subrogation peut être personnelle (substitution d'une personne à une autre dans une relation juridique, &lt;a href="/entry/result/2233462/all" id="ENTRY_TO_ENTRY_CONVERTER" target="_blank"&gt;IATE:2233462&lt;/a&gt; ), réelle (fiction de droit par laquelle un bien en remplace un autre en lui empruntant ses qualités, &lt;a href="/entry/result/1133075/all" id="ENTRY_TO_ENTRY_CONVERTER" target="_blank"&gt;IATE:1133075&lt;/a&gt; ), conventionnelle (consentie par le créancier ou par le débiteur, &lt;a href="/entry/result/1133074/all" id="ENTRY_TO_ENTRY_CONVERTER" target="_blank"&gt;IATE:1133074&lt;/a&gt; ) ou légale (prévue par la loi, &lt;a href="/entry/result/2233455/all" id="ENTRY_TO_ENTRY_CONVERTER" target="_blank"&gt;IATE:2233455&lt;/a&gt; ).</t>
        </is>
      </c>
      <c r="AT195" s="2" t="inlineStr">
        <is>
          <t>seachaíocht</t>
        </is>
      </c>
      <c r="AU195" s="2" t="inlineStr">
        <is>
          <t>3</t>
        </is>
      </c>
      <c r="AV195" s="2" t="inlineStr">
        <is>
          <t/>
        </is>
      </c>
      <c r="AW195" t="inlineStr">
        <is>
          <t/>
        </is>
      </c>
      <c r="AX195" s="2" t="inlineStr">
        <is>
          <t>subrogacija</t>
        </is>
      </c>
      <c r="AY195" s="2" t="inlineStr">
        <is>
          <t>3</t>
        </is>
      </c>
      <c r="AZ195" s="2" t="inlineStr">
        <is>
          <t/>
        </is>
      </c>
      <c r="BA195" t="inlineStr">
        <is>
          <t>1. zamjena jedne osobe drugom kao vjerovnikom (ukoliko je ta druga osoba ispunila vjerovniku dužnikov dug)&lt;br&gt;2. pravo osiguravatelja da stupi u pravnu poziciju osiguranika u vezi sa štetom za koju je isplaćena osigurnina</t>
        </is>
      </c>
      <c r="BB195" s="2" t="inlineStr">
        <is>
          <t>jogok és kötelezettségek átszállása</t>
        </is>
      </c>
      <c r="BC195" s="2" t="inlineStr">
        <is>
          <t>4</t>
        </is>
      </c>
      <c r="BD195" s="2" t="inlineStr">
        <is>
          <t/>
        </is>
      </c>
      <c r="BE195" t="inlineStr">
        <is>
          <t/>
        </is>
      </c>
      <c r="BF195" s="2" t="inlineStr">
        <is>
          <t>surrogazione</t>
        </is>
      </c>
      <c r="BG195" s="2" t="inlineStr">
        <is>
          <t>2</t>
        </is>
      </c>
      <c r="BH195" s="2" t="inlineStr">
        <is>
          <t/>
        </is>
      </c>
      <c r="BI195" t="inlineStr">
        <is>
          <t>Rapporto giuridico che consente la sostituzione di una delle parti di un contratto con un terzo. Nel diritto civile, pagamento di un debito da parte di un soggetto diverso dall'obbligato. La surrogazione può essere convenzionale [ &lt;a href="/entry/result/1133074/all" id="ENTRY_TO_ENTRY_CONVERTER" target="_blank"&gt;IATE:1133074&lt;/a&gt; ] o legale [ &lt;a href="/entry/result/2233455/all" id="ENTRY_TO_ENTRY_CONVERTER" target="_blank"&gt;IATE:2233455&lt;/a&gt; ].</t>
        </is>
      </c>
      <c r="BJ195" s="2" t="inlineStr">
        <is>
          <t>subrogacija</t>
        </is>
      </c>
      <c r="BK195" s="2" t="inlineStr">
        <is>
          <t>3</t>
        </is>
      </c>
      <c r="BL195" s="2" t="inlineStr">
        <is>
          <t/>
        </is>
      </c>
      <c r="BM195" t="inlineStr">
        <is>
          <t>draudėjo teisių į žalos atlyginimą perėjimas draudikui</t>
        </is>
      </c>
      <c r="BN195" s="2" t="inlineStr">
        <is>
          <t>subrogācija</t>
        </is>
      </c>
      <c r="BO195" s="2" t="inlineStr">
        <is>
          <t>3</t>
        </is>
      </c>
      <c r="BP195" s="2" t="inlineStr">
        <is>
          <t/>
        </is>
      </c>
      <c r="BQ195" t="inlineStr">
        <is>
          <t>Saistības izpildījums citas personas (parādnieka) vietā, iegūstot prasījumu pret parādnieku šā izpildījuma apmērā.</t>
        </is>
      </c>
      <c r="BR195" s="2" t="inlineStr">
        <is>
          <t>surroga</t>
        </is>
      </c>
      <c r="BS195" s="2" t="inlineStr">
        <is>
          <t>3</t>
        </is>
      </c>
      <c r="BT195" s="2" t="inlineStr">
        <is>
          <t/>
        </is>
      </c>
      <c r="BU195" t="inlineStr">
        <is>
          <t/>
        </is>
      </c>
      <c r="BV195" s="2" t="inlineStr">
        <is>
          <t>subrogatie</t>
        </is>
      </c>
      <c r="BW195" s="2" t="inlineStr">
        <is>
          <t>3</t>
        </is>
      </c>
      <c r="BX195" s="2" t="inlineStr">
        <is>
          <t/>
        </is>
      </c>
      <c r="BY195" t="inlineStr">
        <is>
          <t>"een nieuwe schuldeiser in de plaats stellen van de bestaande op grond van de door de nieuwe schuldeiser gedane betaling aan de oude schuldeiser; bijvoorbeeld de verzekeraar wordt gesubrogeerd in de rechten van de verzekerde als hij diens schade heeft vergoed; (...) ook: het aanwijzen van een of meer personen ter opvolging in een door de aanwijzer beklede rechts- of bestuurshoedanigheid (ter onderscheiding van assumptie)."</t>
        </is>
      </c>
      <c r="BZ195" s="2" t="inlineStr">
        <is>
          <t>subrogacja|
wstąpienie osoby trzeciej w prawa zaspokojonego wierzyciela</t>
        </is>
      </c>
      <c r="CA195" s="2" t="inlineStr">
        <is>
          <t>3|
4</t>
        </is>
      </c>
      <c r="CB195" s="2" t="inlineStr">
        <is>
          <t xml:space="preserve">preferred|
</t>
        </is>
      </c>
      <c r="CC195" t="inlineStr">
        <is>
          <t>nabycie praw wierzyciela przez osobę, która zapłaciła cudzy dług.</t>
        </is>
      </c>
      <c r="CD195" s="2" t="inlineStr">
        <is>
          <t>sub-rogação</t>
        </is>
      </c>
      <c r="CE195" s="2" t="inlineStr">
        <is>
          <t>1</t>
        </is>
      </c>
      <c r="CF195" s="2" t="inlineStr">
        <is>
          <t/>
        </is>
      </c>
      <c r="CG195" t="inlineStr">
        <is>
          <t>Em sentido amplo, sub-rogação designa o fenómeno que consiste em uma coisa (sub-rogação real) ou uma pessoa (sub-rogação pessoal) virem substituir, na relação jurídica, uma outra coisa ou pessoa (PRATA)</t>
        </is>
      </c>
      <c r="CH195" s="2" t="inlineStr">
        <is>
          <t>subrogație|
subrogare</t>
        </is>
      </c>
      <c r="CI195" s="2" t="inlineStr">
        <is>
          <t>3|
3</t>
        </is>
      </c>
      <c r="CJ195" s="2" t="inlineStr">
        <is>
          <t xml:space="preserve">|
</t>
        </is>
      </c>
      <c r="CK195" t="inlineStr">
        <is>
          <t>înlocuirea creditorului dintr-un raport juridic
obligațional (creditor inițial) cu o altă persoană care, plătind datoria
debitorului, devine creditor al acestuia din urmă (subrogat, solvens sau
creditor prin subrogație), dobândind toate drepturile creditorului plătit</t>
        </is>
      </c>
      <c r="CL195" s="2" t="inlineStr">
        <is>
          <t>subrogácia</t>
        </is>
      </c>
      <c r="CM195" s="2" t="inlineStr">
        <is>
          <t>2</t>
        </is>
      </c>
      <c r="CN195" s="2" t="inlineStr">
        <is>
          <t/>
        </is>
      </c>
      <c r="CO195" t="inlineStr">
        <is>
          <t>"Ak má osoba („veriteľ“) mimozmluvnú pohľadávku voči inej osobe („dlžník“) a tretia osoba má povinnosť uspokojiť veriteľa alebo na základe takejto povinnosti veriteľa už uspokojila, právny poriadok, ktorým sa spravuje povinnosť tretej osoby uspokojiť veriteľa, určuje tiež, či a do akej miery si tretia osoba môže uplatniť voči dlžníkovi práva, ktoré mal veriteľ voči dlžníkovi podľa právneho poriadku, ktorým sa spravuje ich vzťah."</t>
        </is>
      </c>
      <c r="CP195" s="2" t="inlineStr">
        <is>
          <t>subrogacija</t>
        </is>
      </c>
      <c r="CQ195" s="2" t="inlineStr">
        <is>
          <t>2</t>
        </is>
      </c>
      <c r="CR195" s="2" t="inlineStr">
        <is>
          <t/>
        </is>
      </c>
      <c r="CS195" t="inlineStr">
        <is>
          <t>nadomestitev z drugo osebo; zamena, zamenjava (osebe, določil, pravic); prenos pravic</t>
        </is>
      </c>
      <c r="CT195" s="2" t="inlineStr">
        <is>
          <t>subrogation</t>
        </is>
      </c>
      <c r="CU195" s="2" t="inlineStr">
        <is>
          <t>3</t>
        </is>
      </c>
      <c r="CV195" s="2" t="inlineStr">
        <is>
          <t/>
        </is>
      </c>
      <c r="CW195" t="inlineStr">
        <is>
          <t>"subrogatio´n (senlat. subroga´tio 'val i någons ställe', av lat. su´brogo, su´rrogo 'låta välja i någons ställe'), försäkringsrättslig term för det fall att den försäkrade i samband med utbetalning av försäkringsersättning från försäkringsgivaren till denne överlåter sin rätt att kräva ersättning av annan som är ansvarig för den händelse som täckts genom försäkringen. Med stöd av en sådan överlåtelse kan försäkringsgivaren göra gällande anspråket mot den ansvarige."</t>
        </is>
      </c>
    </row>
    <row r="196">
      <c r="A196" s="1" t="str">
        <f>HYPERLINK("https://iate.europa.eu/entry/result/917735/all", "917735")</f>
        <v>917735</v>
      </c>
      <c r="B196" t="inlineStr">
        <is>
          <t>LAW</t>
        </is>
      </c>
      <c r="C196" t="inlineStr">
        <is>
          <t>LAW|justice</t>
        </is>
      </c>
      <c r="D196" t="inlineStr">
        <is>
          <t>yes</t>
        </is>
      </c>
      <c r="E196" t="inlineStr">
        <is>
          <t/>
        </is>
      </c>
      <c r="F196" s="2" t="inlineStr">
        <is>
          <t>алтернативeн способ за разрешаване на спорове|
алтернативно разрешаване на спорове|
алтернативно решаване на спорове|
извънсъдебно разрешаване на спорове</t>
        </is>
      </c>
      <c r="G196" s="2" t="inlineStr">
        <is>
          <t>4|
4|
4|
4</t>
        </is>
      </c>
      <c r="H196" s="2" t="inlineStr">
        <is>
          <t xml:space="preserve">|
|
|
</t>
        </is>
      </c>
      <c r="I196" t="inlineStr">
        <is>
          <t/>
        </is>
      </c>
      <c r="J196" s="2" t="inlineStr">
        <is>
          <t>alternativní řešení sporů|
ADR|
mimosoudní řešení sporů</t>
        </is>
      </c>
      <c r="K196" s="2" t="inlineStr">
        <is>
          <t>3|
3|
3</t>
        </is>
      </c>
      <c r="L196" s="2" t="inlineStr">
        <is>
          <t xml:space="preserve">|
|
</t>
        </is>
      </c>
      <c r="M196" t="inlineStr">
        <is>
          <t>druh řešení sporů, který zahrnuje zapojení neutrální a kvalifikované třetí strany</t>
        </is>
      </c>
      <c r="N196" s="2" t="inlineStr">
        <is>
          <t>alternativ tvistbilæggelse|
alternativ konfliktløsning|
udenretslig bilæggelse af tvister|
udenretslig tvistbilæggelse</t>
        </is>
      </c>
      <c r="O196" s="2" t="inlineStr">
        <is>
          <t>4|
4|
4|
4</t>
        </is>
      </c>
      <c r="P196" s="2" t="inlineStr">
        <is>
          <t xml:space="preserve">|
|
|
</t>
        </is>
      </c>
      <c r="Q196" t="inlineStr">
        <is>
          <t/>
        </is>
      </c>
      <c r="R196" s="2" t="inlineStr">
        <is>
          <t>alternatives Streitbeilegungsverfahren|
alternatives Verfahren zur Streitbeilegung|
alternative Streitbeilegung|
ADR|
AS|
außergerichtliche Beilegung von Rechtsstreitigkeiten</t>
        </is>
      </c>
      <c r="S196" s="2" t="inlineStr">
        <is>
          <t>3|
3|
3|
3|
3|
3</t>
        </is>
      </c>
      <c r="T196" s="2" t="inlineStr">
        <is>
          <t xml:space="preserve">|
|
|
|
|
</t>
        </is>
      </c>
      <c r="U196" t="inlineStr">
        <is>
          <t>Verfahren, das durch die aktive Intervention eines Dritten, der eine Lösung vorschlägt oder vorschreibt, zur Beilegung der Streitigkeit führt, wobei die Entscheidungen, Empfehlungen oder Vergleichsvorschläge der außergerichtlichen Einrichtung (Schlichter, Schiedsstelle usw.) für die Parteien bindend sind</t>
        </is>
      </c>
      <c r="V196" s="2" t="inlineStr">
        <is>
          <t>εναλλακτική επίλυση των διαφορών|
εναλλακτικοί τρόποι επίλυσης των διαφορών|
εξώδικη διευθέτηση των διαφορών</t>
        </is>
      </c>
      <c r="W196" s="2" t="inlineStr">
        <is>
          <t>4|
4|
3</t>
        </is>
      </c>
      <c r="X196" s="2" t="inlineStr">
        <is>
          <t xml:space="preserve">|
|
</t>
        </is>
      </c>
      <c r="Y196" t="inlineStr">
        <is>
          <t/>
        </is>
      </c>
      <c r="Z196" s="2" t="inlineStr">
        <is>
          <t>alternative dispute resolution|
alternative methods of dispute settlement|
ADR|
out-of-court dispute resolution|
out-of-court settlement of disputes|
extra-judicial settlement of disputes|
extrajudicial settlement of disputes</t>
        </is>
      </c>
      <c r="AA196" s="2" t="inlineStr">
        <is>
          <t>4|
1|
4|
3|
3|
1|
1</t>
        </is>
      </c>
      <c r="AB196" s="2" t="inlineStr">
        <is>
          <t xml:space="preserve">|
|
|
|
|
|
</t>
        </is>
      </c>
      <c r="AC196" t="inlineStr">
        <is>
          <t>methods of resolving disputes which do not involve resort to litigation</t>
        </is>
      </c>
      <c r="AD196" s="2" t="inlineStr">
        <is>
          <t>resolución alternativa de litigios|
RAL</t>
        </is>
      </c>
      <c r="AE196" s="2" t="inlineStr">
        <is>
          <t>3|
3</t>
        </is>
      </c>
      <c r="AF196" s="2" t="inlineStr">
        <is>
          <t xml:space="preserve">|
</t>
        </is>
      </c>
      <c r="AG196" t="inlineStr">
        <is>
          <t>Métodos para resolver situaciones contenciosas sin recurrir a la vía judicial.</t>
        </is>
      </c>
      <c r="AH196" s="2" t="inlineStr">
        <is>
          <t>vaidluste kohtuväline lahendamine|
alternatiivne vaidluste lahendamine</t>
        </is>
      </c>
      <c r="AI196" s="2" t="inlineStr">
        <is>
          <t>3|
3</t>
        </is>
      </c>
      <c r="AJ196" s="2" t="inlineStr">
        <is>
          <t xml:space="preserve">|
</t>
        </is>
      </c>
      <c r="AK196" t="inlineStr">
        <is>
          <t>erinevad, traditsioonilisest kohtusüsteemist väljapoole jäävad vaidluste lahendamise viisid</t>
        </is>
      </c>
      <c r="AL196" s="2" t="inlineStr">
        <is>
          <t>vaihtoehtoinen riidanratkaisu|
ADR|
tuomioistuimen ulkopuolinen riitojen ratkaisu</t>
        </is>
      </c>
      <c r="AM196" s="2" t="inlineStr">
        <is>
          <t>3|
2|
3</t>
        </is>
      </c>
      <c r="AN196" s="2" t="inlineStr">
        <is>
          <t xml:space="preserve">|
|
</t>
        </is>
      </c>
      <c r="AO196" t="inlineStr">
        <is>
          <t>kaikki sellaiset sopimusperusteiset riitojenratkaisumenettelyt, jotka eivät ole virallista tuomioistuinmenettelyä</t>
        </is>
      </c>
      <c r="AP196" s="2" t="inlineStr">
        <is>
          <t>règlement extrajudiciaire des litiges|
modes alternatifs de règlement des conflits|
modes alternatifs de résolution des conflits|
MARC</t>
        </is>
      </c>
      <c r="AQ196" s="2" t="inlineStr">
        <is>
          <t>3|
3|
3|
2</t>
        </is>
      </c>
      <c r="AR196" s="2" t="inlineStr">
        <is>
          <t xml:space="preserve">|
|
|
</t>
        </is>
      </c>
      <c r="AS196" t="inlineStr">
        <is>
          <t>processus extrajudiciaires de résolution des conflits conduits par une tierce partie neutre</t>
        </is>
      </c>
      <c r="AT196" s="2" t="inlineStr">
        <is>
          <t>réiteach malartach díospóidí|
RMD</t>
        </is>
      </c>
      <c r="AU196" s="2" t="inlineStr">
        <is>
          <t>3|
3</t>
        </is>
      </c>
      <c r="AV196" s="2" t="inlineStr">
        <is>
          <t xml:space="preserve">|
</t>
        </is>
      </c>
      <c r="AW196" t="inlineStr">
        <is>
          <t/>
        </is>
      </c>
      <c r="AX196" s="2" t="inlineStr">
        <is>
          <t>alternativno rješavanje sporova|
ARS|
izvansudsko rješavanje sporova</t>
        </is>
      </c>
      <c r="AY196" s="2" t="inlineStr">
        <is>
          <t>3|
3|
3</t>
        </is>
      </c>
      <c r="AZ196" s="2" t="inlineStr">
        <is>
          <t xml:space="preserve">|
|
</t>
        </is>
      </c>
      <c r="BA196" t="inlineStr">
        <is>
          <t/>
        </is>
      </c>
      <c r="BB196" s="2" t="inlineStr">
        <is>
          <t>alternatív vitarendezés|
AVR</t>
        </is>
      </c>
      <c r="BC196" s="2" t="inlineStr">
        <is>
          <t>4|
4</t>
        </is>
      </c>
      <c r="BD196" s="2" t="inlineStr">
        <is>
          <t>|
admitted</t>
        </is>
      </c>
      <c r="BE196" t="inlineStr">
        <is>
          <t>Vitás ügy peren kívüli rendezésére szolgáló eljárás egy olyan vitarendezési szervezet közreműködésével, amely megoldást javasol és ír elő, vagy amely összehívja a feleket békés megoldás elősegítése céljából.</t>
        </is>
      </c>
      <c r="BF196" s="2" t="inlineStr">
        <is>
          <t>ADR|
risoluzione alternativa delle controversie|
risoluzione extragiudiziale delle controversie</t>
        </is>
      </c>
      <c r="BG196" s="2" t="inlineStr">
        <is>
          <t>3|
3|
3</t>
        </is>
      </c>
      <c r="BH196" s="2" t="inlineStr">
        <is>
          <t xml:space="preserve">|
|
</t>
        </is>
      </c>
      <c r="BI196" t="inlineStr">
        <is>
          <t>Espressione generale indicante le diverse modalità di risoluzione di una vertenza che permettono di evitare il ricorso al sistema processuale statale.</t>
        </is>
      </c>
      <c r="BJ196" s="2" t="inlineStr">
        <is>
          <t>alternatyvus ginčų sprendimas|
neteisminis ginčų sprendimas</t>
        </is>
      </c>
      <c r="BK196" s="2" t="inlineStr">
        <is>
          <t>3|
3</t>
        </is>
      </c>
      <c r="BL196" s="2" t="inlineStr">
        <is>
          <t xml:space="preserve">|
</t>
        </is>
      </c>
      <c r="BM196" t="inlineStr">
        <is>
          <t>būdai spręsti ginčus nesikreipiant į teismą</t>
        </is>
      </c>
      <c r="BN196" s="2" t="inlineStr">
        <is>
          <t>strīdu alternatīva izšķiršana|
alternatīva strīdu izšķiršana|
strīdu izšķiršana ārpustiesas kārtībā</t>
        </is>
      </c>
      <c r="BO196" s="2" t="inlineStr">
        <is>
          <t>3|
3|
3</t>
        </is>
      </c>
      <c r="BP196" s="2" t="inlineStr">
        <is>
          <t xml:space="preserve">preferred|
|
</t>
        </is>
      </c>
      <c r="BQ196" t="inlineStr">
        <is>
          <t/>
        </is>
      </c>
      <c r="BR196" s="2" t="inlineStr">
        <is>
          <t>soluzzjoni alternattiva għat-tilwim|
metodi ta’ soluzzjoni alternattiva għat-tilwim|
ADR</t>
        </is>
      </c>
      <c r="BS196" s="2" t="inlineStr">
        <is>
          <t>2|
2|
3</t>
        </is>
      </c>
      <c r="BT196" s="2" t="inlineStr">
        <is>
          <t xml:space="preserve">|
|
</t>
        </is>
      </c>
      <c r="BU196" t="inlineStr">
        <is>
          <t>terminu li jiddeskrivi numru ta' metodi użati biex jiġu riżolti tilwim barra mill-qrati, inklużi n-negozjati, il-konċiljazzjoni u l-arbitraġġ</t>
        </is>
      </c>
      <c r="BV196" s="2" t="inlineStr">
        <is>
          <t>alternatieve geschilbeslechting|
alternatieve geschillenbeslechting|
ADR|
buitengerechtelijke geschilbeslechting|
buitengerechtelijke geschillenbeslechting</t>
        </is>
      </c>
      <c r="BW196" s="2" t="inlineStr">
        <is>
          <t>3|
3|
3|
3|
3</t>
        </is>
      </c>
      <c r="BX196" s="2" t="inlineStr">
        <is>
          <t xml:space="preserve">|
|
|
|
</t>
        </is>
      </c>
      <c r="BY196" t="inlineStr">
        <is>
          <t>alternatieve methode om geschillen buiten de rechter op te lossen</t>
        </is>
      </c>
      <c r="BZ196" s="2" t="inlineStr">
        <is>
          <t>alternatywne metody rozwiązywania sporów|
ADR|
pozasądowe rozstrzyganie sporów</t>
        </is>
      </c>
      <c r="CA196" s="2" t="inlineStr">
        <is>
          <t>3|
3|
3</t>
        </is>
      </c>
      <c r="CB196" s="2" t="inlineStr">
        <is>
          <t xml:space="preserve">|
|
</t>
        </is>
      </c>
      <c r="CC196" t="inlineStr">
        <is>
          <t/>
        </is>
      </c>
      <c r="CD196" s="2" t="inlineStr">
        <is>
          <t>resolução alternativa de litígios|
RAL</t>
        </is>
      </c>
      <c r="CE196" s="2" t="inlineStr">
        <is>
          <t>3|
3</t>
        </is>
      </c>
      <c r="CF196" s="2" t="inlineStr">
        <is>
          <t xml:space="preserve">|
</t>
        </is>
      </c>
      <c r="CG196" t="inlineStr">
        <is>
          <t>Processo de resolução de litígios sem recurso aos tribunais utilizando meios menos formais tais como a mediação, a arbitragem, a conciliação, a peritagem, a negociação, etc.</t>
        </is>
      </c>
      <c r="CH196" s="2" t="inlineStr">
        <is>
          <t>soluționarea alternativă a litigiilor|
SAL</t>
        </is>
      </c>
      <c r="CI196" s="2" t="inlineStr">
        <is>
          <t>3|
3</t>
        </is>
      </c>
      <c r="CJ196" s="2" t="inlineStr">
        <is>
          <t xml:space="preserve">|
</t>
        </is>
      </c>
      <c r="CK196" t="inlineStr">
        <is>
          <t/>
        </is>
      </c>
      <c r="CL196" s="2" t="inlineStr">
        <is>
          <t>alternatívne riešenie sporov|
ARS|
mimosúdne riešenie sporov|
mimosúdne urovnanie sporov</t>
        </is>
      </c>
      <c r="CM196" s="2" t="inlineStr">
        <is>
          <t>3|
3|
3|
3</t>
        </is>
      </c>
      <c r="CN196" s="2" t="inlineStr">
        <is>
          <t xml:space="preserve">|
|
|
</t>
        </is>
      </c>
      <c r="CO196" t="inlineStr">
        <is>
          <t>mimosúdne spôsoby riešenia sporov</t>
        </is>
      </c>
      <c r="CP196" s="2" t="inlineStr">
        <is>
          <t>alternativno reševanje sporov|
ARS</t>
        </is>
      </c>
      <c r="CQ196" s="2" t="inlineStr">
        <is>
          <t>4|
4</t>
        </is>
      </c>
      <c r="CR196" s="2" t="inlineStr">
        <is>
          <t xml:space="preserve">|
</t>
        </is>
      </c>
      <c r="CS196" t="inlineStr">
        <is>
          <t>oblike reševanja sporov zunaj sodišč (arbitraža, posredovanje, poravnavanje). Postopki alternativnega reševanja sporov so praviloma prostovoljni; če so obvezni, mora biti strankam zagotovljeno polno sodno varstvo.</t>
        </is>
      </c>
      <c r="CT196" s="2" t="inlineStr">
        <is>
          <t>alternativ tvistlösning|
tvistlösning utanför domstol</t>
        </is>
      </c>
      <c r="CU196" s="2" t="inlineStr">
        <is>
          <t>3|
3</t>
        </is>
      </c>
      <c r="CV196" s="2" t="inlineStr">
        <is>
          <t xml:space="preserve">|
</t>
        </is>
      </c>
      <c r="CW196" t="inlineStr">
        <is>
          <t>Lösning av rättstvister på annat sätt än genom traditionell rättegång och dom.</t>
        </is>
      </c>
    </row>
    <row r="197">
      <c r="A197" s="1" t="str">
        <f>HYPERLINK("https://iate.europa.eu/entry/result/893253/all", "893253")</f>
        <v>893253</v>
      </c>
      <c r="B197" t="inlineStr">
        <is>
          <t>BUSINESS AND COMPETITION</t>
        </is>
      </c>
      <c r="C197" t="inlineStr">
        <is>
          <t>BUSINESS AND COMPETITION|business organisation|business activity</t>
        </is>
      </c>
      <c r="D197" t="inlineStr">
        <is>
          <t>yes</t>
        </is>
      </c>
      <c r="E197" t="inlineStr">
        <is>
          <t/>
        </is>
      </c>
      <c r="F197" s="2" t="inlineStr">
        <is>
          <t>процедура по ликвидация|
производство по ликвидация</t>
        </is>
      </c>
      <c r="G197" s="2" t="inlineStr">
        <is>
          <t>3|
3</t>
        </is>
      </c>
      <c r="H197" s="2" t="inlineStr">
        <is>
          <t>|
preferred</t>
        </is>
      </c>
      <c r="I197" t="inlineStr">
        <is>
          <t>колективна процедура или производство за реализиране на активите на [застрахователно] дружество и разпределение на получените средства между кредиторите, акционерите или съдружниците, според случая, което предполага задължителна намеса на административен или съдебен орган на държава-членка, включително когато това колективно производство приключва с договореност или друга подобна мярка, независимо дали производството е заведено или не за неплатежоспособност, дали е доброволно или задължително</t>
        </is>
      </c>
      <c r="J197" s="2" t="inlineStr">
        <is>
          <t>likvidační řízení</t>
        </is>
      </c>
      <c r="K197" s="2" t="inlineStr">
        <is>
          <t>3</t>
        </is>
      </c>
      <c r="L197" s="2" t="inlineStr">
        <is>
          <t/>
        </is>
      </c>
      <c r="M197" t="inlineStr">
        <is>
          <t>úpadkové řízení ve smyslu písmene a) zahrnující zpeněžení majetku dlužníka, včetně případů, kdy řízení skončí vyrovnáním nebo jiným opatřením, kterým je platební neschopnost ukončena, nebo skončí pro nedostatek majetku dlužníka</t>
        </is>
      </c>
      <c r="N197" s="2" t="inlineStr">
        <is>
          <t>likvidationsprocedure|
likvidation|
likvidationsbehandling</t>
        </is>
      </c>
      <c r="O197" s="2" t="inlineStr">
        <is>
          <t>4|
4|
4</t>
        </is>
      </c>
      <c r="P197" s="2" t="inlineStr">
        <is>
          <t xml:space="preserve">|
|
</t>
        </is>
      </c>
      <c r="Q197" t="inlineStr">
        <is>
          <t>"Likvidationsprocedurer: Kollektive procedurer, der tager sigte på at realisere et (...)selskabs aktiver og udlodde provenuet heraf mellem kreditorerne og selskabsdeltagerne, evt. med det formål at afvikle selskabet, og som nødvendigvis indebærer en indgriben fra en medlemsstats retslige eller administrative myndigheder, herunder når denne procedure afsluttes med en tvangsakkord eller en anden tilsvarende foranstaltning."</t>
        </is>
      </c>
      <c r="R197" s="2" t="inlineStr">
        <is>
          <t>Liquidationsverfahren</t>
        </is>
      </c>
      <c r="S197" s="2" t="inlineStr">
        <is>
          <t>3</t>
        </is>
      </c>
      <c r="T197" s="2" t="inlineStr">
        <is>
          <t/>
        </is>
      </c>
      <c r="U197" t="inlineStr">
        <is>
          <t/>
        </is>
      </c>
      <c r="V197" s="2" t="inlineStr">
        <is>
          <t>διαδικασία εκκαθάρισης</t>
        </is>
      </c>
      <c r="W197" s="2" t="inlineStr">
        <is>
          <t>3</t>
        </is>
      </c>
      <c r="X197" s="2" t="inlineStr">
        <is>
          <t/>
        </is>
      </c>
      <c r="Y197" t="inlineStr">
        <is>
          <t/>
        </is>
      </c>
      <c r="Z197" s="2" t="inlineStr">
        <is>
          <t>winding-up proceedings</t>
        </is>
      </c>
      <c r="AA197" s="2" t="inlineStr">
        <is>
          <t>3</t>
        </is>
      </c>
      <c r="AB197" s="2" t="inlineStr">
        <is>
          <t/>
        </is>
      </c>
      <c r="AC197" t="inlineStr">
        <is>
          <t/>
        </is>
      </c>
      <c r="AD197" s="2" t="inlineStr">
        <is>
          <t>procedimiento de liquidación</t>
        </is>
      </c>
      <c r="AE197" s="2" t="inlineStr">
        <is>
          <t>3</t>
        </is>
      </c>
      <c r="AF197" s="2" t="inlineStr">
        <is>
          <t/>
        </is>
      </c>
      <c r="AG197" t="inlineStr">
        <is>
          <t/>
        </is>
      </c>
      <c r="AH197" s="2" t="inlineStr">
        <is>
          <t>likvideerimismenetlus</t>
        </is>
      </c>
      <c r="AI197" s="2" t="inlineStr">
        <is>
          <t>4</t>
        </is>
      </c>
      <c r="AJ197" s="2" t="inlineStr">
        <is>
          <t/>
        </is>
      </c>
      <c r="AK197" t="inlineStr">
        <is>
          <t>likvideerimismenetlus — punktis a nimetatud maksejõuetusmenetlus, mis hõlmab võlgniku varade realiseerimist, sealhulgas menetlused, mis lõpetatakse kompromissiga, mõne muu maksejõuetuse likvideerimiseks võetava meetme abil või varade ebapiisavuse tõttu.</t>
        </is>
      </c>
      <c r="AL197" s="2" t="inlineStr">
        <is>
          <t>likvidaatiomenettely</t>
        </is>
      </c>
      <c r="AM197" s="2" t="inlineStr">
        <is>
          <t>4</t>
        </is>
      </c>
      <c r="AN197" s="2" t="inlineStr">
        <is>
          <t/>
        </is>
      </c>
      <c r="AO197" t="inlineStr">
        <is>
          <t/>
        </is>
      </c>
      <c r="AP197" s="2" t="inlineStr">
        <is>
          <t>procédure de liquidation</t>
        </is>
      </c>
      <c r="AQ197" s="2" t="inlineStr">
        <is>
          <t>3</t>
        </is>
      </c>
      <c r="AR197" s="2" t="inlineStr">
        <is>
          <t/>
        </is>
      </c>
      <c r="AS197" t="inlineStr">
        <is>
          <t/>
        </is>
      </c>
      <c r="AT197" s="2" t="inlineStr">
        <is>
          <t>imeachtaí foirceanta</t>
        </is>
      </c>
      <c r="AU197" s="2" t="inlineStr">
        <is>
          <t>3</t>
        </is>
      </c>
      <c r="AV197" s="2" t="inlineStr">
        <is>
          <t/>
        </is>
      </c>
      <c r="AW197" t="inlineStr">
        <is>
          <t/>
        </is>
      </c>
      <c r="AX197" s="2" t="inlineStr">
        <is>
          <t>likvidacijski postupci|
postupak likvidacije</t>
        </is>
      </c>
      <c r="AY197" s="2" t="inlineStr">
        <is>
          <t>3|
3</t>
        </is>
      </c>
      <c r="AZ197" s="2" t="inlineStr">
        <is>
          <t xml:space="preserve">|
</t>
        </is>
      </c>
      <c r="BA197" t="inlineStr">
        <is>
          <t>zajednički postupci koji se odnose na određene institucije, a koji nužno uključuju intervenciju od strane pravosudnih tijela ili bilo kojeg drugog nadležnog tijela države članice sudionice s ciljem unovčenja imovine pod nadzorom tih tijela, uključujući slučaj kada su postupci prekinuti nagodbom ili kojom drugom analognom mjerom</t>
        </is>
      </c>
      <c r="BB197" s="2" t="inlineStr">
        <is>
          <t>felszámolási eljárás</t>
        </is>
      </c>
      <c r="BC197" s="2" t="inlineStr">
        <is>
          <t>4</t>
        </is>
      </c>
      <c r="BD197" s="2" t="inlineStr">
        <is>
          <t/>
        </is>
      </c>
      <c r="BE197" t="inlineStr">
        <is>
          <t/>
        </is>
      </c>
      <c r="BF197" s="2" t="inlineStr">
        <is>
          <t>procedura di liquidazione</t>
        </is>
      </c>
      <c r="BG197" s="2" t="inlineStr">
        <is>
          <t>2</t>
        </is>
      </c>
      <c r="BH197" s="2" t="inlineStr">
        <is>
          <t/>
        </is>
      </c>
      <c r="BI197" t="inlineStr">
        <is>
          <t/>
        </is>
      </c>
      <c r="BJ197" s="2" t="inlineStr">
        <is>
          <t>likvidavimo procedūra</t>
        </is>
      </c>
      <c r="BK197" s="2" t="inlineStr">
        <is>
          <t>2</t>
        </is>
      </c>
      <c r="BL197" s="2" t="inlineStr">
        <is>
          <t/>
        </is>
      </c>
      <c r="BM197" t="inlineStr">
        <is>
          <t>Kolektyvinis procesas, susijęs su draudimo įmonės turto realizavimu ir įplaukų paskirstymu atitinkamai kreditoriams, akcininkams ar nariams, kuriame būtinai dalyvauja kompetentingos institucijos, nepriklausomai nuo to, ar tas procesas yra pradėtas dėl nemokumo, savanoriškai ar priverstinai, taip pat toks kolektyvinis procesas, kuris nutraukiamas susitarus dėl dalinio skolų grąžinimo ar kitos panašios priemonės</t>
        </is>
      </c>
      <c r="BN197" s="2" t="inlineStr">
        <is>
          <t>likvidācijas procedūra</t>
        </is>
      </c>
      <c r="BO197" s="2" t="inlineStr">
        <is>
          <t>3</t>
        </is>
      </c>
      <c r="BP197" s="2" t="inlineStr">
        <is>
          <t/>
        </is>
      </c>
      <c r="BQ197" t="inlineStr">
        <is>
          <t/>
        </is>
      </c>
      <c r="BR197" s="2" t="inlineStr">
        <is>
          <t>proċedimenti ta' stralċ</t>
        </is>
      </c>
      <c r="BS197" s="2" t="inlineStr">
        <is>
          <t>3</t>
        </is>
      </c>
      <c r="BT197" s="2" t="inlineStr">
        <is>
          <t/>
        </is>
      </c>
      <c r="BU197" t="inlineStr">
        <is>
          <t/>
        </is>
      </c>
      <c r="BV197" s="2" t="inlineStr">
        <is>
          <t>liquidatieprocedure</t>
        </is>
      </c>
      <c r="BW197" s="2" t="inlineStr">
        <is>
          <t>3</t>
        </is>
      </c>
      <c r="BX197" s="2" t="inlineStr">
        <is>
          <t/>
        </is>
      </c>
      <c r="BY197" t="inlineStr">
        <is>
          <t>De collectieve procedures met betrekking tot een instelling, die per definitie maatregelen van het gerecht of elke andere bevoegde instantie van een deelnemende lidstaat met zich brengen en gericht zijn op het realiseren van activa onder toezicht van die instanties, inclusief gevallen waarbij de procedures worden beëindigd door middel van een akkoord of een andere analoge maatregel.</t>
        </is>
      </c>
      <c r="BZ197" s="2" t="inlineStr">
        <is>
          <t>postępowanie likwidacyjne</t>
        </is>
      </c>
      <c r="CA197" s="2" t="inlineStr">
        <is>
          <t>3</t>
        </is>
      </c>
      <c r="CB197" s="2" t="inlineStr">
        <is>
          <t/>
        </is>
      </c>
      <c r="CC197" t="inlineStr">
        <is>
          <t/>
        </is>
      </c>
      <c r="CD197" s="2" t="inlineStr">
        <is>
          <t>processo de liquidação</t>
        </is>
      </c>
      <c r="CE197" s="2" t="inlineStr">
        <is>
          <t>3</t>
        </is>
      </c>
      <c r="CF197" s="2" t="inlineStr">
        <is>
          <t/>
        </is>
      </c>
      <c r="CG197" t="inlineStr">
        <is>
          <t/>
        </is>
      </c>
      <c r="CH197" s="2" t="inlineStr">
        <is>
          <t>proceduri de lichidare</t>
        </is>
      </c>
      <c r="CI197" s="2" t="inlineStr">
        <is>
          <t>3</t>
        </is>
      </c>
      <c r="CJ197" s="2" t="inlineStr">
        <is>
          <t/>
        </is>
      </c>
      <c r="CK197" t="inlineStr">
        <is>
          <t/>
        </is>
      </c>
      <c r="CL197" s="2" t="inlineStr">
        <is>
          <t>likvidačné konanie</t>
        </is>
      </c>
      <c r="CM197" s="2" t="inlineStr">
        <is>
          <t>3</t>
        </is>
      </c>
      <c r="CN197" s="2" t="inlineStr">
        <is>
          <t/>
        </is>
      </c>
      <c r="CO197" t="inlineStr">
        <is>
          <t>konkurzné konanie, pri ktorom sa speňažuje majetok dlžníka vrátane prípadov, v ktorých sa toto konanie uzavrie vyrovnaním alebo iným opatrením na ukončenie platobnej neschopnosti, alebo v ktorých sa uzavrie pre nedostatočnú výšku majetku</t>
        </is>
      </c>
      <c r="CP197" s="2" t="inlineStr">
        <is>
          <t>postopek likvidacije|
likvidacijski postopek</t>
        </is>
      </c>
      <c r="CQ197" s="2" t="inlineStr">
        <is>
          <t>2|
2</t>
        </is>
      </c>
      <c r="CR197" s="2" t="inlineStr">
        <is>
          <t xml:space="preserve">|
</t>
        </is>
      </c>
      <c r="CS197" t="inlineStr">
        <is>
          <t/>
        </is>
      </c>
      <c r="CT197" s="2" t="inlineStr">
        <is>
          <t>likvidationsförfarande</t>
        </is>
      </c>
      <c r="CU197" s="2" t="inlineStr">
        <is>
          <t>3</t>
        </is>
      </c>
      <c r="CV197" s="2" t="inlineStr">
        <is>
          <t/>
        </is>
      </c>
      <c r="CW197" t="inlineStr">
        <is>
          <t/>
        </is>
      </c>
    </row>
    <row r="198">
      <c r="A198" s="1" t="str">
        <f>HYPERLINK("https://iate.europa.eu/entry/result/794769/all", "794769")</f>
        <v>794769</v>
      </c>
      <c r="B198" t="inlineStr">
        <is>
          <t>FINANCE;LAW;BUSINESS AND COMPETITION</t>
        </is>
      </c>
      <c r="C198" t="inlineStr">
        <is>
          <t>FINANCE|taxation;LAW|civil law|ownership;BUSINESS AND COMPETITION|accounting</t>
        </is>
      </c>
      <c r="D198" t="inlineStr">
        <is>
          <t>yes</t>
        </is>
      </c>
      <c r="E198" t="inlineStr">
        <is>
          <t/>
        </is>
      </c>
      <c r="F198" s="2" t="inlineStr">
        <is>
          <t>нематериален актив</t>
        </is>
      </c>
      <c r="G198" s="2" t="inlineStr">
        <is>
          <t>4</t>
        </is>
      </c>
      <c r="H198" s="2" t="inlineStr">
        <is>
          <t/>
        </is>
      </c>
      <c r="I198" t="inlineStr">
        <is>
          <t>разграничим непаричен актив без физическо съдържание</t>
        </is>
      </c>
      <c r="J198" s="2" t="inlineStr">
        <is>
          <t>nehmotné aktivum</t>
        </is>
      </c>
      <c r="K198" s="2" t="inlineStr">
        <is>
          <t>3</t>
        </is>
      </c>
      <c r="L198" s="2" t="inlineStr">
        <is>
          <t/>
        </is>
      </c>
      <c r="M198" t="inlineStr">
        <is>
          <t>identifikovatelné nepeněžní aktivum bez fyzické podstaty</t>
        </is>
      </c>
      <c r="N198" s="2" t="inlineStr">
        <is>
          <t>immaterielt aktiv|
immaterielt gode</t>
        </is>
      </c>
      <c r="O198" s="2" t="inlineStr">
        <is>
          <t>3|
3</t>
        </is>
      </c>
      <c r="P198" s="2" t="inlineStr">
        <is>
          <t xml:space="preserve">|
</t>
        </is>
      </c>
      <c r="Q198" t="inlineStr">
        <is>
          <t>aktiv, der ikke antager fysisk eller finansiel form, såsom patenter,
licenser, knowhow eller anden intellektuel ejendom</t>
        </is>
      </c>
      <c r="R198" s="2" t="inlineStr">
        <is>
          <t>nicht körperlicher Gegenstand|
immaterieller Vermögensgegenstand|
immaterielles Wirtschaftsgut</t>
        </is>
      </c>
      <c r="S198" s="2" t="inlineStr">
        <is>
          <t>3|
3|
3</t>
        </is>
      </c>
      <c r="T198" s="2" t="inlineStr">
        <is>
          <t xml:space="preserve">|
|
</t>
        </is>
      </c>
      <c r="U198" t="inlineStr">
        <is>
          <t>ein in Rechten (im Ggs. zu einem körperlichen Gegenstand = Sache) bestehender Vermögenswert</t>
        </is>
      </c>
      <c r="V198" s="2" t="inlineStr">
        <is>
          <t>άυλο αγαθό|
ασώματες ακινητοποιήσεις|
άυλο στοιχείο ενεργητικού|
άυλο περιουσιακό στοιχείο|
άυλες ακινητοποιήσεις</t>
        </is>
      </c>
      <c r="W198" s="2" t="inlineStr">
        <is>
          <t>3|
4|
4|
3|
3</t>
        </is>
      </c>
      <c r="X198" s="2" t="inlineStr">
        <is>
          <t xml:space="preserve">|
|
|
|
</t>
        </is>
      </c>
      <c r="Y198" t="inlineStr">
        <is>
          <t>στοιχεία ενεργητικού που δεν έχουν φυσική ή χρηματοοικονομική υπόσταση, όπως δικαιώματα ευρεσιτεχνίας, άδειες εκμετάλλευσης, τεχνογνωσία ή άλλη διανοητική ιδιοκτησία</t>
        </is>
      </c>
      <c r="Z198" s="2" t="inlineStr">
        <is>
          <t>intangible asset|
intangible property|
intangible|
incorporeal property</t>
        </is>
      </c>
      <c r="AA198" s="2" t="inlineStr">
        <is>
          <t>3|
3|
3|
3</t>
        </is>
      </c>
      <c r="AB198" s="2" t="inlineStr">
        <is>
          <t xml:space="preserve">|
|
|
</t>
        </is>
      </c>
      <c r="AC198" t="inlineStr">
        <is>
          <t>asset that does not have a physical or financial embodiment, such as a patent, licence, know-how or other intellectual property</t>
        </is>
      </c>
      <c r="AD198" s="2" t="inlineStr">
        <is>
          <t>activo intangible|
bien incorporal|
bien inmaterial</t>
        </is>
      </c>
      <c r="AE198" s="2" t="inlineStr">
        <is>
          <t>3|
3|
3</t>
        </is>
      </c>
      <c r="AF198" s="2" t="inlineStr">
        <is>
          <t xml:space="preserve">|
|
</t>
        </is>
      </c>
      <c r="AG198" t="inlineStr">
        <is>
          <t>Bien que constituye un derecho y existe solo intelectualmente porque carece de realidad sensible, es decir, no puede percibirse a través de los sentidos.</t>
        </is>
      </c>
      <c r="AH198" s="2" t="inlineStr">
        <is>
          <t>immateriaalne vara</t>
        </is>
      </c>
      <c r="AI198" s="2" t="inlineStr">
        <is>
          <t>3</t>
        </is>
      </c>
      <c r="AJ198" s="2" t="inlineStr">
        <is>
          <t/>
        </is>
      </c>
      <c r="AK198" t="inlineStr">
        <is>
          <t>vara, mis ei ole füüsiline objekt, selleks võib olla näiteks patent, kaubamärk või firmaväärtus</t>
        </is>
      </c>
      <c r="AL198" s="2" t="inlineStr">
        <is>
          <t>aineeton varallisuus|
aineeton omaisuus|
aineeton hyödyke</t>
        </is>
      </c>
      <c r="AM198" s="2" t="inlineStr">
        <is>
          <t>2|
3|
3</t>
        </is>
      </c>
      <c r="AN198" s="2" t="inlineStr">
        <is>
          <t xml:space="preserve">|
|
</t>
        </is>
      </c>
      <c r="AO198" t="inlineStr">
        <is>
          <t>omaisuuserä, joka muodostuu esimerkiksi tutkimuksesta ja kehityksestä, innovaatioista, patenteista ja tuotemerkeistä</t>
        </is>
      </c>
      <c r="AP198" s="2" t="inlineStr">
        <is>
          <t>actif incorporel|
bien incorporel|
immobilisation incorporelle</t>
        </is>
      </c>
      <c r="AQ198" s="2" t="inlineStr">
        <is>
          <t>3|
3|
3</t>
        </is>
      </c>
      <c r="AR198" s="2" t="inlineStr">
        <is>
          <t xml:space="preserve">preferred|
|
</t>
        </is>
      </c>
      <c r="AS198" t="inlineStr">
        <is>
          <t>actif sans support matériel tel qu'un fonds de commerce, un brevet, des droits d'auteur, une marque</t>
        </is>
      </c>
      <c r="AT198" s="2" t="inlineStr">
        <is>
          <t>sócmhainn dholáimhsithe</t>
        </is>
      </c>
      <c r="AU198" s="2" t="inlineStr">
        <is>
          <t>3</t>
        </is>
      </c>
      <c r="AV198" s="2" t="inlineStr">
        <is>
          <t/>
        </is>
      </c>
      <c r="AW198" t="inlineStr">
        <is>
          <t/>
        </is>
      </c>
      <c r="AX198" s="2" t="inlineStr">
        <is>
          <t>nematerijalna imovina</t>
        </is>
      </c>
      <c r="AY198" s="2" t="inlineStr">
        <is>
          <t>3</t>
        </is>
      </c>
      <c r="AZ198" s="2" t="inlineStr">
        <is>
          <t/>
        </is>
      </c>
      <c r="BA198" t="inlineStr">
        <is>
          <t/>
        </is>
      </c>
      <c r="BB198" s="2" t="inlineStr">
        <is>
          <t>immateriális javak</t>
        </is>
      </c>
      <c r="BC198" s="2" t="inlineStr">
        <is>
          <t>4</t>
        </is>
      </c>
      <c r="BD198" s="2" t="inlineStr">
        <is>
          <t/>
        </is>
      </c>
      <c r="BE198" t="inlineStr">
        <is>
          <t>a számvitelben az egy évnél hosszabb élettartamú, nem anyagi és nem pénzügyi jellegű eszközök gyűjtőneve</t>
        </is>
      </c>
      <c r="BF198" s="2" t="inlineStr">
        <is>
          <t>attività immateriale|
immobilizzazione immateriale|
bene immateriale</t>
        </is>
      </c>
      <c r="BG198" s="2" t="inlineStr">
        <is>
          <t>3|
3|
3</t>
        </is>
      </c>
      <c r="BH198" s="2" t="inlineStr">
        <is>
          <t xml:space="preserve">|
|
</t>
        </is>
      </c>
      <c r="BI198" t="inlineStr">
        <is>
          <t>attività non monetaria priva di consistenza fisica che soddisfa i requisiti di identificabilità, controllo e benefici economici futuri</t>
        </is>
      </c>
      <c r="BJ198" s="2" t="inlineStr">
        <is>
          <t>nematerialusis turtas</t>
        </is>
      </c>
      <c r="BK198" s="2" t="inlineStr">
        <is>
          <t>3</t>
        </is>
      </c>
      <c r="BL198" s="2" t="inlineStr">
        <is>
          <t/>
        </is>
      </c>
      <c r="BM198" t="inlineStr">
        <is>
          <t>piniginę vertę turintis fiziškai neapčiuopiamas turtas, pvz., prestižas, prekės ženklas, patentai</t>
        </is>
      </c>
      <c r="BN198" s="2" t="inlineStr">
        <is>
          <t>nemateriāls īpašums|
bezķermeniska lieta|
nemateriālie aktīvi</t>
        </is>
      </c>
      <c r="BO198" s="2" t="inlineStr">
        <is>
          <t>3|
3|
2</t>
        </is>
      </c>
      <c r="BP198" s="2" t="inlineStr">
        <is>
          <t xml:space="preserve">|
|
</t>
        </is>
      </c>
      <c r="BQ198" t="inlineStr">
        <is>
          <t>tiesību subjektam piemītošas subjektīvās tiesības, kurām ir mantiska vērtība.</t>
        </is>
      </c>
      <c r="BR198" s="2" t="inlineStr">
        <is>
          <t>ass intanġibbli|
proprjetà intanġibbli</t>
        </is>
      </c>
      <c r="BS198" s="2" t="inlineStr">
        <is>
          <t>3|
3</t>
        </is>
      </c>
      <c r="BT198" s="2" t="inlineStr">
        <is>
          <t xml:space="preserve">|
</t>
        </is>
      </c>
      <c r="BU198" t="inlineStr">
        <is>
          <t>ass li ma għandux tfassil fiżiku jew finanzjarju bħal privattivi, liċenzi, kompetenzi jew proprjetà intellettwali oħra</t>
        </is>
      </c>
      <c r="BV198" s="2" t="inlineStr">
        <is>
          <t>immaterieel activum|
onlichamelijke zaak</t>
        </is>
      </c>
      <c r="BW198" s="2" t="inlineStr">
        <is>
          <t>3|
3</t>
        </is>
      </c>
      <c r="BX198" s="2" t="inlineStr">
        <is>
          <t xml:space="preserve">|
</t>
        </is>
      </c>
      <c r="BY198" t="inlineStr">
        <is>
          <t>"bezittingen van een onderneming die niet tastbaar zijn maar die wel waarde vertegenwoordigen. Bijv.: patenten, intellectuele eigendom, knowhow, goodwill, auteursrechten, vergunningen, de waarde van merknamen, internationale uitstraling, toegang tot bepaalde markten, een sterke marktpositie, managementvaardigheden, bepaalde synergieën, schaalvoordelen, klanten- en leveranciersnetwerken, e.d."</t>
        </is>
      </c>
      <c r="BZ198" s="2" t="inlineStr">
        <is>
          <t>wartości niematerialne i prawne</t>
        </is>
      </c>
      <c r="CA198" s="2" t="inlineStr">
        <is>
          <t>3</t>
        </is>
      </c>
      <c r="CB198" s="2" t="inlineStr">
        <is>
          <t/>
        </is>
      </c>
      <c r="CC198" t="inlineStr">
        <is>
          <t>nabyte przez jednostkę, zaliczane do aktywów trwałych, prawa majątkowe nadające się do gospodarczego wykorzystania, o przewidywanym okresie ekonomicznej użyteczności dłuższym niż rok, przeznaczone do używania na potrzeby jednostki, a w szczególności: a) autorskie prawa majątkowe, prawa pokrewne, licencje, koncesje, b) prawa do wynalazków, patentów, znaków towarowych, wzorów użytkowych oraz zdobniczych, c) know-how</t>
        </is>
      </c>
      <c r="CD198" s="2" t="inlineStr">
        <is>
          <t>ativo intangível|
ativo incorpóreo|
bem incorpóreo</t>
        </is>
      </c>
      <c r="CE198" s="2" t="inlineStr">
        <is>
          <t>3|
3|
3</t>
        </is>
      </c>
      <c r="CF198" s="2" t="inlineStr">
        <is>
          <t xml:space="preserve">preferred|
|
</t>
        </is>
      </c>
      <c r="CG198" t="inlineStr">
        <is>
          <t>&lt;a href="https://iate.europa.eu/entry/result/3519215/pt" target="_blank"&gt;Ativo&lt;/a&gt; não monetário identificável sem substância física (ex. contrato de &lt;i&gt;franchising,&lt;/i&gt; licença, &lt;i&gt;software &lt;/i&gt;de computadores, patente, direitos de autor).</t>
        </is>
      </c>
      <c r="CH198" s="2" t="inlineStr">
        <is>
          <t>activ necorporal|
imobilizare necorporală</t>
        </is>
      </c>
      <c r="CI198" s="2" t="inlineStr">
        <is>
          <t>3|
3</t>
        </is>
      </c>
      <c r="CJ198" s="2" t="inlineStr">
        <is>
          <t xml:space="preserve">|
</t>
        </is>
      </c>
      <c r="CK198" t="inlineStr">
        <is>
          <t>activ identificabil, nemonetar, fără suport material și care este deținut pentru a fi utilizat în procesul de producție sau furnizare de bunuri sau servicii, pentru a fi închiriat terților sau pentru scopuri administrative</t>
        </is>
      </c>
      <c r="CL198" s="2" t="inlineStr">
        <is>
          <t>nehmotný majetok|
nehmotné aktíva</t>
        </is>
      </c>
      <c r="CM198" s="2" t="inlineStr">
        <is>
          <t>3|
3</t>
        </is>
      </c>
      <c r="CN198" s="2" t="inlineStr">
        <is>
          <t xml:space="preserve">|
</t>
        </is>
      </c>
      <c r="CO198" t="inlineStr">
        <is>
          <t>identifikovateľný nepeňažný majetok bez fyzickej podstaty</t>
        </is>
      </c>
      <c r="CP198" s="2" t="inlineStr">
        <is>
          <t>neopredmeteno sredstvo|
neopredmeteno premoženje</t>
        </is>
      </c>
      <c r="CQ198" s="2" t="inlineStr">
        <is>
          <t>3|
2</t>
        </is>
      </c>
      <c r="CR198" s="2" t="inlineStr">
        <is>
          <t xml:space="preserve">|
</t>
        </is>
      </c>
      <c r="CS198" t="inlineStr">
        <is>
          <t>prepoznavno nedenarno sredstvo, ki fizično ne obstaja in ga ima kdo v lasti zaradi proizvajanja ali dobavljanja proizvodov oz. storitev, dajanja v najem ali za pisarniške potrebe: pomeni pravico v okviru stalnih sredstev ali gibljivih sredstev, ki se ne šteje kot finančna naložba</t>
        </is>
      </c>
      <c r="CT198" s="2" t="inlineStr">
        <is>
          <t>immateriell tillgång</t>
        </is>
      </c>
      <c r="CU198" s="2" t="inlineStr">
        <is>
          <t>3</t>
        </is>
      </c>
      <c r="CV198" s="2" t="inlineStr">
        <is>
          <t/>
        </is>
      </c>
      <c r="CW198" t="inlineStr">
        <is>
          <t/>
        </is>
      </c>
    </row>
    <row r="199">
      <c r="A199" s="1" t="str">
        <f>HYPERLINK("https://iate.europa.eu/entry/result/764433/all", "764433")</f>
        <v>764433</v>
      </c>
      <c r="B199" t="inlineStr">
        <is>
          <t>FINANCE;LAW</t>
        </is>
      </c>
      <c r="C199" t="inlineStr">
        <is>
          <t>FINANCE|taxation;LAW|civil law|ownership</t>
        </is>
      </c>
      <c r="D199" t="inlineStr">
        <is>
          <t>yes</t>
        </is>
      </c>
      <c r="E199" t="inlineStr">
        <is>
          <t/>
        </is>
      </c>
      <c r="F199" s="2" t="inlineStr">
        <is>
          <t>движимо имущество|
движими вещи</t>
        </is>
      </c>
      <c r="G199" s="2" t="inlineStr">
        <is>
          <t>3|
3</t>
        </is>
      </c>
      <c r="H199" s="2" t="inlineStr">
        <is>
          <t xml:space="preserve">|
</t>
        </is>
      </c>
      <c r="I199" t="inlineStr">
        <is>
          <t/>
        </is>
      </c>
      <c r="J199" s="2" t="inlineStr">
        <is>
          <t>movitá věc|
movitý majetek</t>
        </is>
      </c>
      <c r="K199" s="2" t="inlineStr">
        <is>
          <t>3|
3</t>
        </is>
      </c>
      <c r="L199" s="2" t="inlineStr">
        <is>
          <t xml:space="preserve">|
</t>
        </is>
      </c>
      <c r="M199" t="inlineStr">
        <is>
          <t>věci, jež nelze zahrnout do definice věci nemovité, ale jejich podstata může být i nehmotná (např. práva)</t>
        </is>
      </c>
      <c r="N199" s="2" t="inlineStr">
        <is>
          <t>løsøregenstand|
løsøre</t>
        </is>
      </c>
      <c r="O199" s="2" t="inlineStr">
        <is>
          <t>3|
3</t>
        </is>
      </c>
      <c r="P199" s="2" t="inlineStr">
        <is>
          <t xml:space="preserve">|
</t>
        </is>
      </c>
      <c r="Q199" t="inlineStr">
        <is>
          <t>flytbare fysiske formuegenstande</t>
        </is>
      </c>
      <c r="R199" s="2" t="inlineStr">
        <is>
          <t>bewegliche Sache|
beweglicher Gegenstand|
bewegliches Vermögen|
beweglicher Vermögensgegenstand|
beweglicher Vermögenswert|
Fahrnis|
bewegliches Aktivum|
bewegliches Eigentum</t>
        </is>
      </c>
      <c r="S199" s="2" t="inlineStr">
        <is>
          <t>3|
3|
3|
3|
3|
2|
2|
2</t>
        </is>
      </c>
      <c r="T199" s="2" t="inlineStr">
        <is>
          <t xml:space="preserve">|
|
|
|
|
|
|
</t>
        </is>
      </c>
      <c r="U199" t="inlineStr">
        <is>
          <t>etwas, das ohne Verletzung seiner Substanz von einer Stelle zur anderen versetzt werden kann</t>
        </is>
      </c>
      <c r="V199" s="2" t="inlineStr">
        <is>
          <t>κινητό αγαθό|
κινητά αγαθά|
κινητά|
κινητά περιουσιακά στοιχεία|
κινητή περιουσία</t>
        </is>
      </c>
      <c r="W199" s="2" t="inlineStr">
        <is>
          <t>4|
3|
3|
2|
3</t>
        </is>
      </c>
      <c r="X199" s="2" t="inlineStr">
        <is>
          <t xml:space="preserve">|
|
|
|
</t>
        </is>
      </c>
      <c r="Y199" t="inlineStr">
        <is>
          <t/>
        </is>
      </c>
      <c r="Z199" s="2" t="inlineStr">
        <is>
          <t>movable property|
personal property|
movables|
movable goods|
movable assets|
chattel|
moveables|
moveable property|
moveable goods|
moveable assets</t>
        </is>
      </c>
      <c r="AA199" s="2" t="inlineStr">
        <is>
          <t>3|
3|
3|
3|
3|
3|
1|
1|
1|
1</t>
        </is>
      </c>
      <c r="AB199" s="2" t="inlineStr">
        <is>
          <t xml:space="preserve">|
|
|
|
|
|
|
|
|
</t>
        </is>
      </c>
      <c r="AC199" t="inlineStr">
        <is>
          <t>property that can be moved or displaced, such as personal goods</t>
        </is>
      </c>
      <c r="AD199" s="2" t="inlineStr">
        <is>
          <t>bien mueble</t>
        </is>
      </c>
      <c r="AE199" s="2" t="inlineStr">
        <is>
          <t>3</t>
        </is>
      </c>
      <c r="AF199" s="2" t="inlineStr">
        <is>
          <t/>
        </is>
      </c>
      <c r="AG199" t="inlineStr">
        <is>
          <t>Bien que puede ser trasladado sin alterarse ni deteriorarse.</t>
        </is>
      </c>
      <c r="AH199" s="2" t="inlineStr">
        <is>
          <t>vallasasi|
vallasvara</t>
        </is>
      </c>
      <c r="AI199" s="2" t="inlineStr">
        <is>
          <t>3|
3</t>
        </is>
      </c>
      <c r="AJ199" s="2" t="inlineStr">
        <is>
          <t xml:space="preserve">|
</t>
        </is>
      </c>
      <c r="AK199" t="inlineStr">
        <is>
          <t>asi, mis ei ole kinnisasi</t>
        </is>
      </c>
      <c r="AL199" s="2" t="inlineStr">
        <is>
          <t>irtain omaisuus|
irtain esine|
irtaimisto|
siirrettävä tavara</t>
        </is>
      </c>
      <c r="AM199" s="2" t="inlineStr">
        <is>
          <t>3|
3|
3|
3</t>
        </is>
      </c>
      <c r="AN199" s="2" t="inlineStr">
        <is>
          <t xml:space="preserve">|
|
|
</t>
        </is>
      </c>
      <c r="AO199" t="inlineStr">
        <is>
          <t>"kaikki varallisuusoikeudet, joita ei lueta kiinteäksi omaisuudeksi"</t>
        </is>
      </c>
      <c r="AP199" s="2" t="inlineStr">
        <is>
          <t>bien meuble|
bien mobilier|
meuble|
chatel personnel</t>
        </is>
      </c>
      <c r="AQ199" s="2" t="inlineStr">
        <is>
          <t>3|
3|
3|
2</t>
        </is>
      </c>
      <c r="AR199" s="2" t="inlineStr">
        <is>
          <t xml:space="preserve">|
|
|
</t>
        </is>
      </c>
      <c r="AS199" t="inlineStr">
        <is>
          <t>bien qui peut se déplacer ou qui a pour objet des sommes exigibles (placements financiers tels que les actions, obligations, bons du Trésor, livret de caisse d’épargne)</t>
        </is>
      </c>
      <c r="AT199" s="2" t="inlineStr">
        <is>
          <t>maoin inchorraithe</t>
        </is>
      </c>
      <c r="AU199" s="2" t="inlineStr">
        <is>
          <t>3</t>
        </is>
      </c>
      <c r="AV199" s="2" t="inlineStr">
        <is>
          <t/>
        </is>
      </c>
      <c r="AW199" t="inlineStr">
        <is>
          <t/>
        </is>
      </c>
      <c r="AX199" s="2" t="inlineStr">
        <is>
          <t>pokretna imovina|
osobna imovina|
pokretnina|
pokretna roba|
pokretna imovina</t>
        </is>
      </c>
      <c r="AY199" s="2" t="inlineStr">
        <is>
          <t>3|
3|
3|
3|
3</t>
        </is>
      </c>
      <c r="AZ199" s="2" t="inlineStr">
        <is>
          <t xml:space="preserve">|
|
|
|
</t>
        </is>
      </c>
      <c r="BA199" t="inlineStr">
        <is>
          <t/>
        </is>
      </c>
      <c r="BB199" s="2" t="inlineStr">
        <is>
          <t>ingó javak|
ingó termékek|
ingó dolog|
ingók</t>
        </is>
      </c>
      <c r="BC199" s="2" t="inlineStr">
        <is>
          <t>3|
3|
3|
3</t>
        </is>
      </c>
      <c r="BD199" s="2" t="inlineStr">
        <is>
          <t xml:space="preserve">|
|
|
</t>
        </is>
      </c>
      <c r="BE199" t="inlineStr">
        <is>
          <t>szállítható vagy elmozdítható javak, például személyes javak</t>
        </is>
      </c>
      <c r="BF199" s="2" t="inlineStr">
        <is>
          <t>bene mobile</t>
        </is>
      </c>
      <c r="BG199" s="2" t="inlineStr">
        <is>
          <t>3</t>
        </is>
      </c>
      <c r="BH199" s="2" t="inlineStr">
        <is>
          <t/>
        </is>
      </c>
      <c r="BI199" t="inlineStr">
        <is>
          <t>bene, proprietà trasportabile (ad es. il denaro)</t>
        </is>
      </c>
      <c r="BJ199" s="2" t="inlineStr">
        <is>
          <t>kilnojamasis turtas|
kilnojamosios prekės</t>
        </is>
      </c>
      <c r="BK199" s="2" t="inlineStr">
        <is>
          <t>3|
3</t>
        </is>
      </c>
      <c r="BL199" s="2" t="inlineStr">
        <is>
          <t xml:space="preserve">|
</t>
        </is>
      </c>
      <c r="BM199" t="inlineStr">
        <is>
          <t/>
        </is>
      </c>
      <c r="BN199" s="2" t="inlineStr">
        <is>
          <t>kustams īpašums</t>
        </is>
      </c>
      <c r="BO199" s="2" t="inlineStr">
        <is>
          <t>3</t>
        </is>
      </c>
      <c r="BP199" s="2" t="inlineStr">
        <is>
          <t/>
        </is>
      </c>
      <c r="BQ199" t="inlineStr">
        <is>
          <t>īpašums, kas nav tieši saistīts ar zemi, nav tai piestiprināts; par kustamu īpašumu var uzskatīt mašīnas un iekārtas, transportlīdzekļus, dažādus priekšmetus, lopus, naudu, vērtspapīrus, ilgtermiņa aizdevumus u.c.</t>
        </is>
      </c>
      <c r="BR199" s="2" t="inlineStr">
        <is>
          <t>ben mobbli|
ħwejjeġ mobbli|
proprjetà mobbli|
assi mobbli|
mobbli</t>
        </is>
      </c>
      <c r="BS199" s="2" t="inlineStr">
        <is>
          <t>4|
3|
3|
3|
3</t>
        </is>
      </c>
      <c r="BT199" s="2" t="inlineStr">
        <is>
          <t xml:space="preserve">|
|
|
|
</t>
        </is>
      </c>
      <c r="BU199" t="inlineStr">
        <is>
          <t>il-ħwejjeġ kollha, bil-ħajja jew bla ħajja, illi, mingħajr ma titbiddel is-sustanza tagħhom, jistgħu jmorru waħidhom jew jinġarru minn banda għal oħra, huma mobbli minnhom infushom, ukoll jekk dawk il-ħwejjeġ ikunu jagħmlu flimkien kollezzjoni jew stock ta’ kummerċ</t>
        </is>
      </c>
      <c r="BV199" s="2" t="inlineStr">
        <is>
          <t>roerende zaak|
roerend goed</t>
        </is>
      </c>
      <c r="BW199" s="2" t="inlineStr">
        <is>
          <t>3|
3</t>
        </is>
      </c>
      <c r="BX199" s="2" t="inlineStr">
        <is>
          <t xml:space="preserve">|
</t>
        </is>
      </c>
      <c r="BY199" t="inlineStr">
        <is>
          <t>vermogensbestanddeel dat niet onroerend is, waarbij onroerende zaken zijn: de grond en alles wat daarmee een geheel vormt zoals gebouwen en beplantingen, de goederen die door de eigenaar blijvend bestemd zijn om een onroerende zaak te dienen en alle zakelijke rechten op onroerende zaken</t>
        </is>
      </c>
      <c r="BZ199" s="2" t="inlineStr">
        <is>
          <t>majątek ruchomy|
ruchomość|
rzecz ruchoma|
mienie ruchome</t>
        </is>
      </c>
      <c r="CA199" s="2" t="inlineStr">
        <is>
          <t>3|
2|
2|
2</t>
        </is>
      </c>
      <c r="CB199" s="2" t="inlineStr">
        <is>
          <t xml:space="preserve">|
|
|
</t>
        </is>
      </c>
      <c r="CC199" t="inlineStr">
        <is>
          <t>rzecz stanowiąca czyjąś własność, dająca się przenosić</t>
        </is>
      </c>
      <c r="CD199" s="2" t="inlineStr">
        <is>
          <t>bem móvel|
bem pessoal|
coisa móvel</t>
        </is>
      </c>
      <c r="CE199" s="2" t="inlineStr">
        <is>
          <t>3|
3|
3</t>
        </is>
      </c>
      <c r="CF199" s="2" t="inlineStr">
        <is>
          <t xml:space="preserve">|
|
</t>
        </is>
      </c>
      <c r="CG199" t="inlineStr">
        <is>
          <t>Bem susceptível de ser deslocado.</t>
        </is>
      </c>
      <c r="CH199" s="2" t="inlineStr">
        <is>
          <t>bunuri mobile</t>
        </is>
      </c>
      <c r="CI199" s="2" t="inlineStr">
        <is>
          <t>3</t>
        </is>
      </c>
      <c r="CJ199" s="2" t="inlineStr">
        <is>
          <t/>
        </is>
      </c>
      <c r="CK199" t="inlineStr">
        <is>
          <t/>
        </is>
      </c>
      <c r="CL199" s="2" t="inlineStr">
        <is>
          <t>hnuteľnosť|
hnuteľná vec|
hnuteľný majetok</t>
        </is>
      </c>
      <c r="CM199" s="2" t="inlineStr">
        <is>
          <t>3|
3|
3</t>
        </is>
      </c>
      <c r="CN199" s="2" t="inlineStr">
        <is>
          <t xml:space="preserve">|
|
</t>
        </is>
      </c>
      <c r="CO199" t="inlineStr">
        <is>
          <t>každá vec okrem pozemkov a stavieb spojených so zemou pevným základom</t>
        </is>
      </c>
      <c r="CP199" s="2" t="inlineStr">
        <is>
          <t>premičnina|
premično premoženje|
premično blago|
premična sredstva</t>
        </is>
      </c>
      <c r="CQ199" s="2" t="inlineStr">
        <is>
          <t>3|
3|
3|
3</t>
        </is>
      </c>
      <c r="CR199" s="2" t="inlineStr">
        <is>
          <t xml:space="preserve">|
|
|
</t>
        </is>
      </c>
      <c r="CS199" t="inlineStr">
        <is>
          <t>Kategorija stvari, za katero veljajo posebna pravna pravila (npr. glede pridobitve lastninske pravice, ureditve zastavne pravice, pravnega prometa itd.). Stvar velja za premičnino glede na svoje naravne lastnosti (lahko se premika brez poškodbe) ter glede na posebne določbe pravnega reda.</t>
        </is>
      </c>
      <c r="CT199" s="2" t="inlineStr">
        <is>
          <t>lös egendom</t>
        </is>
      </c>
      <c r="CU199" s="2" t="inlineStr">
        <is>
          <t>3</t>
        </is>
      </c>
      <c r="CV199" s="2" t="inlineStr">
        <is>
          <t/>
        </is>
      </c>
      <c r="CW199" t="inlineStr">
        <is>
          <t>"egendom som inte är fast egendom och för vilken särskilda rättsregler gäller. Till lös egendom räknas inte bara lösa saker utan också pengar, värdepapper och rättigheter såsom andelar, aktier, nyttjanderätter och immateriella rättigheter samt dessutom byggnad på ofri grund. […]"</t>
        </is>
      </c>
    </row>
    <row r="200">
      <c r="A200" s="1" t="str">
        <f>HYPERLINK("https://iate.europa.eu/entry/result/3519228/all", "3519228")</f>
        <v>3519228</v>
      </c>
      <c r="B200" t="inlineStr">
        <is>
          <t>LAW;FINANCE;BUSINESS AND COMPETITION</t>
        </is>
      </c>
      <c r="C200" t="inlineStr">
        <is>
          <t>LAW;FINANCE|financial institutions and credit;BUSINESS AND COMPETITION|business organisation|business activity</t>
        </is>
      </c>
      <c r="D200" t="inlineStr">
        <is>
          <t>yes</t>
        </is>
      </c>
      <c r="E200" t="inlineStr">
        <is>
          <t/>
        </is>
      </c>
      <c r="F200" s="2" t="inlineStr">
        <is>
          <t>несъстоятелност</t>
        </is>
      </c>
      <c r="G200" s="2" t="inlineStr">
        <is>
          <t>4</t>
        </is>
      </c>
      <c r="H200" s="2" t="inlineStr">
        <is>
          <t/>
        </is>
      </c>
      <c r="I200" t="inlineStr">
        <is>
          <t/>
        </is>
      </c>
      <c r="J200" s="2" t="inlineStr">
        <is>
          <t>úpadek</t>
        </is>
      </c>
      <c r="K200" s="2" t="inlineStr">
        <is>
          <t>3</t>
        </is>
      </c>
      <c r="L200" s="2" t="inlineStr">
        <is>
          <t/>
        </is>
      </c>
      <c r="M200" t="inlineStr">
        <is>
          <t>důsledek 
&lt;i&gt;platební neschopnosti&lt;/i&gt; [ &lt;a href="/entry/result/1071847/all" id="ENTRY_TO_ENTRY_CONVERTER" target="_blank"&gt;IATE:1071847&lt;/a&gt; ] dlužníka nebo jeho předlužení</t>
        </is>
      </c>
      <c r="N200" s="2" t="inlineStr">
        <is>
          <t>konkurs</t>
        </is>
      </c>
      <c r="O200" s="2" t="inlineStr">
        <is>
          <t>3</t>
        </is>
      </c>
      <c r="P200" s="2" t="inlineStr">
        <is>
          <t/>
        </is>
      </c>
      <c r="Q200" t="inlineStr">
        <is>
          <t>kollektiv tvangsforfølgning overfor en skyldner (person eller selskab), som ikke kan betale sin gæld og derfor er insolvent. Hele skyldnerens formue inddrages til fordel for samtlige kreditorer</t>
        </is>
      </c>
      <c r="R200" s="2" t="inlineStr">
        <is>
          <t>Konkurs|
Insolvenz</t>
        </is>
      </c>
      <c r="S200" s="2" t="inlineStr">
        <is>
          <t>3|
3</t>
        </is>
      </c>
      <c r="T200" s="2" t="inlineStr">
        <is>
          <t xml:space="preserve">|
</t>
        </is>
      </c>
      <c r="U200" t="inlineStr">
        <is>
          <t>"bankruptcy" bezeichnet im UK -ausser in Schottland, wo statt dessen "sequestration" verwendet wird - nur den Konkurs von natürlichen Personen und Personengesellschaften, in Irland sogar nur den Konkurs natürlicher Personen, in Gemeinschaftstexten dagegen ganz allgemein den Konkurs.</t>
        </is>
      </c>
      <c r="V200" s="2" t="inlineStr">
        <is>
          <t>χρεωκοπία|
πτώχευση</t>
        </is>
      </c>
      <c r="W200" s="2" t="inlineStr">
        <is>
          <t>3|
3</t>
        </is>
      </c>
      <c r="X200" s="2" t="inlineStr">
        <is>
          <t xml:space="preserve">|
</t>
        </is>
      </c>
      <c r="Y200" t="inlineStr">
        <is>
          <t/>
        </is>
      </c>
      <c r="Z200" s="2" t="inlineStr">
        <is>
          <t>bankruptcy</t>
        </is>
      </c>
      <c r="AA200" s="2" t="inlineStr">
        <is>
          <t>3</t>
        </is>
      </c>
      <c r="AB200" s="2" t="inlineStr">
        <is>
          <t/>
        </is>
      </c>
      <c r="AC200" t="inlineStr">
        <is>
          <t>state of a person who has been adjudged by a court to be insolvent</t>
        </is>
      </c>
      <c r="AD200" s="2" t="inlineStr">
        <is>
          <t>quiebra</t>
        </is>
      </c>
      <c r="AE200" s="2" t="inlineStr">
        <is>
          <t>3</t>
        </is>
      </c>
      <c r="AF200" s="2" t="inlineStr">
        <is>
          <t/>
        </is>
      </c>
      <c r="AG200" t="inlineStr">
        <is>
          <t>Situación en la que se encuentra una persona física o jurídica que no puede hacer frente a sus obligaciones de pago, por lo que se procede a ejecutar sus bienes en favor de sus acreedores.</t>
        </is>
      </c>
      <c r="AH200" t="inlineStr">
        <is>
          <t/>
        </is>
      </c>
      <c r="AI200" t="inlineStr">
        <is>
          <t/>
        </is>
      </c>
      <c r="AJ200" t="inlineStr">
        <is>
          <t/>
        </is>
      </c>
      <c r="AK200" t="inlineStr">
        <is>
          <t/>
        </is>
      </c>
      <c r="AL200" s="2" t="inlineStr">
        <is>
          <t>konkurssi</t>
        </is>
      </c>
      <c r="AM200" s="2" t="inlineStr">
        <is>
          <t>3</t>
        </is>
      </c>
      <c r="AN200" s="2" t="inlineStr">
        <is>
          <t/>
        </is>
      </c>
      <c r="AO200" t="inlineStr">
        <is>
          <t>"menettely jolla velallisen omaisuus luovutetaan velkojien jaettavaksi"</t>
        </is>
      </c>
      <c r="AP200" s="2" t="inlineStr">
        <is>
          <t>faillite</t>
        </is>
      </c>
      <c r="AQ200" s="2" t="inlineStr">
        <is>
          <t>3</t>
        </is>
      </c>
      <c r="AR200" s="2" t="inlineStr">
        <is>
          <t/>
        </is>
      </c>
      <c r="AS200" t="inlineStr">
        <is>
          <t>procédure légale qui, antérieurement à 1967,était appliquée aux entreprises en état de cessation de paiements et qui est remplacée maintenant par la liquidation de biens</t>
        </is>
      </c>
      <c r="AT200" s="2" t="inlineStr">
        <is>
          <t>féimheacht</t>
        </is>
      </c>
      <c r="AU200" s="2" t="inlineStr">
        <is>
          <t>3</t>
        </is>
      </c>
      <c r="AV200" s="2" t="inlineStr">
        <is>
          <t/>
        </is>
      </c>
      <c r="AW200" t="inlineStr">
        <is>
          <t/>
        </is>
      </c>
      <c r="AX200" t="inlineStr">
        <is>
          <t/>
        </is>
      </c>
      <c r="AY200" t="inlineStr">
        <is>
          <t/>
        </is>
      </c>
      <c r="AZ200" t="inlineStr">
        <is>
          <t/>
        </is>
      </c>
      <c r="BA200" t="inlineStr">
        <is>
          <t/>
        </is>
      </c>
      <c r="BB200" s="2" t="inlineStr">
        <is>
          <t>csőd</t>
        </is>
      </c>
      <c r="BC200" s="2" t="inlineStr">
        <is>
          <t>3</t>
        </is>
      </c>
      <c r="BD200" s="2" t="inlineStr">
        <is>
          <t/>
        </is>
      </c>
      <c r="BE200" t="inlineStr">
        <is>
          <t/>
        </is>
      </c>
      <c r="BF200" s="2" t="inlineStr">
        <is>
          <t>fallimento</t>
        </is>
      </c>
      <c r="BG200" s="2" t="inlineStr">
        <is>
          <t>3</t>
        </is>
      </c>
      <c r="BH200" s="2" t="inlineStr">
        <is>
          <t/>
        </is>
      </c>
      <c r="BI200" t="inlineStr">
        <is>
          <t>procedura concorsuale applicata quando l'imprenditore si trovi in stato di insolvenza e rivolta, attraverso la liquidazione delle attività esistenti nel patrimonio del debitore, alla realizzazione coattiva e paritaria dei diritti dei creditori.(...) Si applica solo agli imprenditori commerciali (ne sono esclusi il piccolo imprenditore; l'imprenditore agricolo; gli enti pubblici, per i quali è prevista una procedura analoga detta liquidazione coatta amministrativa; le grande aziende in crisi). Organi del fallimento sono : il tribunale fallimentare, il giudice delegato, il curatore, il comitato dei creditori.</t>
        </is>
      </c>
      <c r="BJ200" s="2" t="inlineStr">
        <is>
          <t>bankrotas</t>
        </is>
      </c>
      <c r="BK200" s="2" t="inlineStr">
        <is>
          <t>3</t>
        </is>
      </c>
      <c r="BL200" s="2" t="inlineStr">
        <is>
          <t/>
        </is>
      </c>
      <c r="BM200" t="inlineStr">
        <is>
          <t>teisės aktų nustatyta tvarka pripažinta įmonės nemokumo būsena, kai siekiama šios būsenos pabaigos iš įmonės turto tenkinant kreditorių reikalavimus ir užtikrinant kreditorių ir įmonės interesų pusiausvyrą</t>
        </is>
      </c>
      <c r="BN200" t="inlineStr">
        <is>
          <t/>
        </is>
      </c>
      <c r="BO200" t="inlineStr">
        <is>
          <t/>
        </is>
      </c>
      <c r="BP200" t="inlineStr">
        <is>
          <t/>
        </is>
      </c>
      <c r="BQ200" t="inlineStr">
        <is>
          <t/>
        </is>
      </c>
      <c r="BR200" s="2" t="inlineStr">
        <is>
          <t>falliment</t>
        </is>
      </c>
      <c r="BS200" s="2" t="inlineStr">
        <is>
          <t>3</t>
        </is>
      </c>
      <c r="BT200" s="2" t="inlineStr">
        <is>
          <t/>
        </is>
      </c>
      <c r="BU200" t="inlineStr">
        <is>
          <t>l-istat ta' persuna li ġiet dikjarata insolventi mill-qorti</t>
        </is>
      </c>
      <c r="BV200" s="2" t="inlineStr">
        <is>
          <t>faillissement</t>
        </is>
      </c>
      <c r="BW200" s="2" t="inlineStr">
        <is>
          <t>3</t>
        </is>
      </c>
      <c r="BX200" s="2" t="inlineStr">
        <is>
          <t/>
        </is>
      </c>
      <c r="BY200" t="inlineStr">
        <is>
          <t/>
        </is>
      </c>
      <c r="BZ200" s="2" t="inlineStr">
        <is>
          <t>upadłość</t>
        </is>
      </c>
      <c r="CA200" s="2" t="inlineStr">
        <is>
          <t>3</t>
        </is>
      </c>
      <c r="CB200" s="2" t="inlineStr">
        <is>
          <t/>
        </is>
      </c>
      <c r="CC200" t="inlineStr">
        <is>
          <t>stan, jaki ogłasza się w stosunku do dłużnika, który stał się niewypłacalny</t>
        </is>
      </c>
      <c r="CD200" s="2" t="inlineStr">
        <is>
          <t>insolvência|
falência</t>
        </is>
      </c>
      <c r="CE200" s="2" t="inlineStr">
        <is>
          <t>3|
3</t>
        </is>
      </c>
      <c r="CF200" s="2" t="inlineStr">
        <is>
          <t xml:space="preserve">|
</t>
        </is>
      </c>
      <c r="CG200" t="inlineStr">
        <is>
          <t>Situação jurídica decorrente de uma sentença decretatória proferida por um magistrado onde uma empresa ou sociedade comercial se omite quanto ao cumprimento de determinada obrigação patrimonial e sendo os seus bens alienados para satisfazer os credores.</t>
        </is>
      </c>
      <c r="CH200" s="2" t="inlineStr">
        <is>
          <t>faliment</t>
        </is>
      </c>
      <c r="CI200" s="2" t="inlineStr">
        <is>
          <t>3</t>
        </is>
      </c>
      <c r="CJ200" s="2" t="inlineStr">
        <is>
          <t/>
        </is>
      </c>
      <c r="CK200" t="inlineStr">
        <is>
          <t>Stare de insolvabilitate a unei persoane fizice sau juridice, stabilită prin hotărâre judecătorească</t>
        </is>
      </c>
      <c r="CL200" s="2" t="inlineStr">
        <is>
          <t>konkurz</t>
        </is>
      </c>
      <c r="CM200" s="2" t="inlineStr">
        <is>
          <t>3</t>
        </is>
      </c>
      <c r="CN200" s="2" t="inlineStr">
        <is>
          <t/>
        </is>
      </c>
      <c r="CO200" t="inlineStr">
        <is>
          <t>usporiadanie majetkových pomerov dlžníka, ktorý nie je scholný platiť veriteľom svoje splatné záväzky, prostredníctvom súdu</t>
        </is>
      </c>
      <c r="CP200" s="2" t="inlineStr">
        <is>
          <t>stečaj</t>
        </is>
      </c>
      <c r="CQ200" s="2" t="inlineStr">
        <is>
          <t>3</t>
        </is>
      </c>
      <c r="CR200" s="2" t="inlineStr">
        <is>
          <t/>
        </is>
      </c>
      <c r="CS200" t="inlineStr">
        <is>
          <t>sodno ugotavljanje možnosti podjetja za poplačilo vseh obveznosti; predlagajo ga upniki, ne pride pa v poštev, če dolžnikovo premoženje, ki bi prišlo v stečajno premoženje (stečajno maso), ne bi zadoščalo niti za stroške stečajnega postopka ali če je neznatne vrednosti</t>
        </is>
      </c>
      <c r="CT200" s="2" t="inlineStr">
        <is>
          <t>konkurs</t>
        </is>
      </c>
      <c r="CU200" s="2" t="inlineStr">
        <is>
          <t>3</t>
        </is>
      </c>
      <c r="CV200" s="2" t="inlineStr">
        <is>
          <t/>
        </is>
      </c>
      <c r="CW200" t="inlineStr">
        <is>
          <t/>
        </is>
      </c>
    </row>
    <row r="201">
      <c r="A201" s="1" t="str">
        <f>HYPERLINK("https://iate.europa.eu/entry/result/792622/all", "792622")</f>
        <v>792622</v>
      </c>
      <c r="B201" t="inlineStr">
        <is>
          <t>LAW;FINANCE;BUSINESS AND COMPETITION;PRODUCTION, TECHNOLOGY AND RESEARCH</t>
        </is>
      </c>
      <c r="C201" t="inlineStr">
        <is>
          <t>LAW;FINANCE|insurance|insurance;BUSINESS AND COMPETITION|business organisation;PRODUCTION, TECHNOLOGY AND RESEARCH|research and intellectual property|intellectual property</t>
        </is>
      </c>
      <c r="D201" t="inlineStr">
        <is>
          <t>yes</t>
        </is>
      </c>
      <c r="E201" t="inlineStr">
        <is>
          <t/>
        </is>
      </c>
      <c r="F201" s="2" t="inlineStr">
        <is>
          <t>седалище|
главно управление</t>
        </is>
      </c>
      <c r="G201" s="2" t="inlineStr">
        <is>
          <t>2|
3</t>
        </is>
      </c>
      <c r="H201" s="2" t="inlineStr">
        <is>
          <t xml:space="preserve">|
</t>
        </is>
      </c>
      <c r="I201" t="inlineStr">
        <is>
          <t/>
        </is>
      </c>
      <c r="J201" s="2" t="inlineStr">
        <is>
          <t>sídlo|
správní ústředí</t>
        </is>
      </c>
      <c r="K201" s="2" t="inlineStr">
        <is>
          <t>3|
3</t>
        </is>
      </c>
      <c r="L201" s="2" t="inlineStr">
        <is>
          <t xml:space="preserve">|
</t>
        </is>
      </c>
      <c r="M201" t="inlineStr">
        <is>
          <t/>
        </is>
      </c>
      <c r="N201" s="2" t="inlineStr">
        <is>
          <t>hjemsted|
hovedkontor|
hovedsæde|
sæde</t>
        </is>
      </c>
      <c r="O201" s="2" t="inlineStr">
        <is>
          <t>4|
4|
4|
4</t>
        </is>
      </c>
      <c r="P201" s="2" t="inlineStr">
        <is>
          <t xml:space="preserve">|
|
|
</t>
        </is>
      </c>
      <c r="Q201" t="inlineStr">
        <is>
          <t/>
        </is>
      </c>
      <c r="R201" s="2" t="inlineStr">
        <is>
          <t>Sitz|
Gesellschaftssitz</t>
        </is>
      </c>
      <c r="S201" s="2" t="inlineStr">
        <is>
          <t>3|
3</t>
        </is>
      </c>
      <c r="T201" s="2" t="inlineStr">
        <is>
          <t xml:space="preserve">|
</t>
        </is>
      </c>
      <c r="U201" t="inlineStr">
        <is>
          <t>in DE und Ö bestimmt die Satzung e. AG bzw. d. Gesellschaftsvertrag e. GmbH den Sitz der Gesellschaft; dieser ist Anknüpfungspunkt für die gerichtl. Zuständigkeit</t>
        </is>
      </c>
      <c r="V201" s="2" t="inlineStr">
        <is>
          <t>εταιρική έδρα</t>
        </is>
      </c>
      <c r="W201" s="2" t="inlineStr">
        <is>
          <t>3</t>
        </is>
      </c>
      <c r="X201" s="2" t="inlineStr">
        <is>
          <t/>
        </is>
      </c>
      <c r="Y201" t="inlineStr">
        <is>
          <t/>
        </is>
      </c>
      <c r="Z201" s="2" t="inlineStr">
        <is>
          <t>head office</t>
        </is>
      </c>
      <c r="AA201" s="2" t="inlineStr">
        <is>
          <t>3</t>
        </is>
      </c>
      <c r="AB201" s="2" t="inlineStr">
        <is>
          <t/>
        </is>
      </c>
      <c r="AC201" t="inlineStr">
        <is>
          <t/>
        </is>
      </c>
      <c r="AD201" s="2" t="inlineStr">
        <is>
          <t>domicilio social</t>
        </is>
      </c>
      <c r="AE201" s="2" t="inlineStr">
        <is>
          <t>4</t>
        </is>
      </c>
      <c r="AF201" s="2" t="inlineStr">
        <is>
          <t/>
        </is>
      </c>
      <c r="AG201" t="inlineStr">
        <is>
          <t>El que sirve para determinar el domicilio legal o de derecho de una persona jurídica. Puede ser el que conste en su escritura social o estatutos y en el registro mercantil correspondiente o, en caso de no constar esta circunstancia, el del lugar donde radique el centro de sus operaciones o efectiva administración.</t>
        </is>
      </c>
      <c r="AH201" s="2" t="inlineStr">
        <is>
          <t>registrijärgne asukoht|
peakontor</t>
        </is>
      </c>
      <c r="AI201" s="2" t="inlineStr">
        <is>
          <t>3|
3</t>
        </is>
      </c>
      <c r="AJ201" s="2" t="inlineStr">
        <is>
          <t xml:space="preserve">|
</t>
        </is>
      </c>
      <c r="AK201" t="inlineStr">
        <is>
          <t>vt EN ja FR</t>
        </is>
      </c>
      <c r="AL201" s="2" t="inlineStr">
        <is>
          <t>kotipaikka|
rekisteröity toimipaikka|
päätoimipaikka</t>
        </is>
      </c>
      <c r="AM201" s="2" t="inlineStr">
        <is>
          <t>3|
2|
3</t>
        </is>
      </c>
      <c r="AN201" s="2" t="inlineStr">
        <is>
          <t xml:space="preserve">|
|
</t>
        </is>
      </c>
      <c r="AO201" t="inlineStr">
        <is>
          <t>" 
&lt;i&gt;&lt;b&gt;oik.&lt;/b&gt;&lt;/i&gt; (...) paikkakunta jossa jk yhtiö, yhdistys tms. toimii t. jossa se on rekisteröity"</t>
        </is>
      </c>
      <c r="AP201" s="2" t="inlineStr">
        <is>
          <t>siège social|
siège|
siège de société</t>
        </is>
      </c>
      <c r="AQ201" s="2" t="inlineStr">
        <is>
          <t>3|
3|
2</t>
        </is>
      </c>
      <c r="AR201" s="2" t="inlineStr">
        <is>
          <t xml:space="preserve">|
|
</t>
        </is>
      </c>
      <c r="AS201" t="inlineStr">
        <is>
          <t/>
        </is>
      </c>
      <c r="AT201" s="2" t="inlineStr">
        <is>
          <t>oifig chláraithe|
ceannoifig</t>
        </is>
      </c>
      <c r="AU201" s="2" t="inlineStr">
        <is>
          <t>3|
3</t>
        </is>
      </c>
      <c r="AV201" s="2" t="inlineStr">
        <is>
          <t xml:space="preserve">|
</t>
        </is>
      </c>
      <c r="AW201" t="inlineStr">
        <is>
          <t/>
        </is>
      </c>
      <c r="AX201" s="2" t="inlineStr">
        <is>
          <t>registrirano sjedište</t>
        </is>
      </c>
      <c r="AY201" s="2" t="inlineStr">
        <is>
          <t>3</t>
        </is>
      </c>
      <c r="AZ201" s="2" t="inlineStr">
        <is>
          <t/>
        </is>
      </c>
      <c r="BA201" t="inlineStr">
        <is>
          <t/>
        </is>
      </c>
      <c r="BB201" s="2" t="inlineStr">
        <is>
          <t>központi iroda|
központi ügyintézés helye|
központi ügyintézési hely</t>
        </is>
      </c>
      <c r="BC201" s="2" t="inlineStr">
        <is>
          <t>4|
3|
3</t>
        </is>
      </c>
      <c r="BD201" s="2" t="inlineStr">
        <is>
          <t xml:space="preserve">|
|
</t>
        </is>
      </c>
      <c r="BE201" t="inlineStr">
        <is>
          <t/>
        </is>
      </c>
      <c r="BF201" s="2" t="inlineStr">
        <is>
          <t>sede sociale|
amministrazione centrale|
sede</t>
        </is>
      </c>
      <c r="BG201" s="2" t="inlineStr">
        <is>
          <t>4|
4|
4</t>
        </is>
      </c>
      <c r="BH201" s="2" t="inlineStr">
        <is>
          <t xml:space="preserve">|
|
</t>
        </is>
      </c>
      <c r="BI201" t="inlineStr">
        <is>
          <t>Il luogo o l'edificio in cui risiedono gli uffici di un ente o di una società, si riuniscono i soci e si svolge l'attività sociale.</t>
        </is>
      </c>
      <c r="BJ201" s="2" t="inlineStr">
        <is>
          <t>pagrindinė buveinė</t>
        </is>
      </c>
      <c r="BK201" s="2" t="inlineStr">
        <is>
          <t>3</t>
        </is>
      </c>
      <c r="BL201" s="2" t="inlineStr">
        <is>
          <t/>
        </is>
      </c>
      <c r="BM201" t="inlineStr">
        <is>
          <t/>
        </is>
      </c>
      <c r="BN201" s="2" t="inlineStr">
        <is>
          <t>galvenais birojs</t>
        </is>
      </c>
      <c r="BO201" s="2" t="inlineStr">
        <is>
          <t>3</t>
        </is>
      </c>
      <c r="BP201" s="2" t="inlineStr">
        <is>
          <t/>
        </is>
      </c>
      <c r="BQ201" t="inlineStr">
        <is>
          <t/>
        </is>
      </c>
      <c r="BR201" s="2" t="inlineStr">
        <is>
          <t>uffiċċju reġistrat|
uffiċċju prinċipali</t>
        </is>
      </c>
      <c r="BS201" s="2" t="inlineStr">
        <is>
          <t>4|
4</t>
        </is>
      </c>
      <c r="BT201" s="2" t="inlineStr">
        <is>
          <t xml:space="preserve">|
</t>
        </is>
      </c>
      <c r="BU201" t="inlineStr">
        <is>
          <t/>
        </is>
      </c>
      <c r="BV201" s="2" t="inlineStr">
        <is>
          <t>hoofdkantoor|
zetel</t>
        </is>
      </c>
      <c r="BW201" s="2" t="inlineStr">
        <is>
          <t>3|
3</t>
        </is>
      </c>
      <c r="BX201" s="2" t="inlineStr">
        <is>
          <t xml:space="preserve">|
</t>
        </is>
      </c>
      <c r="BY201" t="inlineStr">
        <is>
          <t>verplicht in de statuten aan te geven adres waar de vennootschap kan bereikt worden</t>
        </is>
      </c>
      <c r="BZ201" s="2" t="inlineStr">
        <is>
          <t>siedziba zarządu</t>
        </is>
      </c>
      <c r="CA201" s="2" t="inlineStr">
        <is>
          <t>3</t>
        </is>
      </c>
      <c r="CB201" s="2" t="inlineStr">
        <is>
          <t/>
        </is>
      </c>
      <c r="CC201" t="inlineStr">
        <is>
          <t>Oficjalny adres przedsiębiorstwa.</t>
        </is>
      </c>
      <c r="CD201" s="2" t="inlineStr">
        <is>
          <t>sede social</t>
        </is>
      </c>
      <c r="CE201" s="2" t="inlineStr">
        <is>
          <t>3</t>
        </is>
      </c>
      <c r="CF201" s="2" t="inlineStr">
        <is>
          <t/>
        </is>
      </c>
      <c r="CG201" t="inlineStr">
        <is>
          <t>Lugar, especificado nos estatutos de uma sociedade, que constitui o seu domicílio e que determina, em princípio, a sua nacionalidade.</t>
        </is>
      </c>
      <c r="CH201" s="2" t="inlineStr">
        <is>
          <t>sediu|
sediu social</t>
        </is>
      </c>
      <c r="CI201" s="2" t="inlineStr">
        <is>
          <t>4|
3</t>
        </is>
      </c>
      <c r="CJ201" s="2" t="inlineStr">
        <is>
          <t xml:space="preserve">|
</t>
        </is>
      </c>
      <c r="CK201" t="inlineStr">
        <is>
          <t>clădire sau loc unde își are administrația și unde își desfășoară activitatea o instituție sau o organizație</t>
        </is>
      </c>
      <c r="CL201" s="2" t="inlineStr">
        <is>
          <t>ústredie</t>
        </is>
      </c>
      <c r="CM201" s="2" t="inlineStr">
        <is>
          <t>3</t>
        </is>
      </c>
      <c r="CN201" s="2" t="inlineStr">
        <is>
          <t/>
        </is>
      </c>
      <c r="CO201" t="inlineStr">
        <is>
          <t/>
        </is>
      </c>
      <c r="CP201" s="2" t="inlineStr">
        <is>
          <t>(glavni) sedež (družbe/podjetja)</t>
        </is>
      </c>
      <c r="CQ201" s="2" t="inlineStr">
        <is>
          <t>3</t>
        </is>
      </c>
      <c r="CR201" s="2" t="inlineStr">
        <is>
          <t/>
        </is>
      </c>
      <c r="CS201" t="inlineStr">
        <is>
          <t>1) formalni sedež podjetja; 
&lt;br&gt;2) kot je vpisan v sodni register; 
&lt;br&gt;3) kraj, prostor, kjer je osredotočeno poslovodenje podjetja</t>
        </is>
      </c>
      <c r="CT201" s="2" t="inlineStr">
        <is>
          <t>huvudkontor|
säte</t>
        </is>
      </c>
      <c r="CU201" s="2" t="inlineStr">
        <is>
          <t>3|
3</t>
        </is>
      </c>
      <c r="CV201" s="2" t="inlineStr">
        <is>
          <t xml:space="preserve">|
</t>
        </is>
      </c>
      <c r="CW201" t="inlineStr">
        <is>
          <t/>
        </is>
      </c>
    </row>
    <row r="202">
      <c r="A202" s="1" t="str">
        <f>HYPERLINK("https://iate.europa.eu/entry/result/1230876/all", "1230876")</f>
        <v>1230876</v>
      </c>
      <c r="B202" t="inlineStr">
        <is>
          <t>LAW;PRODUCTION, TECHNOLOGY AND RESEARCH;SOCIAL QUESTIONS</t>
        </is>
      </c>
      <c r="C202" t="inlineStr">
        <is>
          <t>LAW;PRODUCTION, TECHNOLOGY AND RESEARCH|research and intellectual property|intellectual property;SOCIAL QUESTIONS|culture and religion;PRODUCTION, TECHNOLOGY AND RESEARCH|research and intellectual property</t>
        </is>
      </c>
      <c r="D202" t="inlineStr">
        <is>
          <t>yes</t>
        </is>
      </c>
      <c r="E202" t="inlineStr">
        <is>
          <t/>
        </is>
      </c>
      <c r="F202" s="2" t="inlineStr">
        <is>
          <t>право на препродажба</t>
        </is>
      </c>
      <c r="G202" s="2" t="inlineStr">
        <is>
          <t>3</t>
        </is>
      </c>
      <c r="H202" s="2" t="inlineStr">
        <is>
          <t/>
        </is>
      </c>
      <c r="I202" t="inlineStr">
        <is>
          <t/>
        </is>
      </c>
      <c r="J202" s="2" t="inlineStr">
        <is>
          <t>právo na opětný prodej</t>
        </is>
      </c>
      <c r="K202" s="2" t="inlineStr">
        <is>
          <t>3</t>
        </is>
      </c>
      <c r="L202" s="2" t="inlineStr">
        <is>
          <t/>
        </is>
      </c>
      <c r="M202" t="inlineStr">
        <is>
          <t>nezcizitelné právo, kterého se nelze do budoucna vzdát, na autorskou odměnu založenou na prodejní ceně získané z jakéhokoli opětného prodeje díla následujícího po prvním převodu díla autorem</t>
        </is>
      </c>
      <c r="N202" s="2" t="inlineStr">
        <is>
          <t>følgeret</t>
        </is>
      </c>
      <c r="O202" s="2" t="inlineStr">
        <is>
          <t>3</t>
        </is>
      </c>
      <c r="P202" s="2" t="inlineStr">
        <is>
          <t/>
        </is>
      </c>
      <c r="Q202" t="inlineStr">
        <is>
          <t>uoverdragelig og selv på forhånd ufrasigelig ret til et vederlag baseret på salgsprisen ved ethvert videresalg af det pågældende kunstværk efter ophavsmandens første afhændelse af det</t>
        </is>
      </c>
      <c r="R202" s="2" t="inlineStr">
        <is>
          <t>Folgerecht</t>
        </is>
      </c>
      <c r="S202" s="2" t="inlineStr">
        <is>
          <t>3</t>
        </is>
      </c>
      <c r="T202" s="2" t="inlineStr">
        <is>
          <t/>
        </is>
      </c>
      <c r="U202" t="inlineStr">
        <is>
          <t>unveräußerliches Recht, auf das der Urheber auch im Voraus nicht verzichten kann und das einen Anspruch auf Beteiligung am Verkaufspreis aus jeder Weiterveräußerung nach der ersten Veräußerung durch den Urheber gewährt</t>
        </is>
      </c>
      <c r="V202" s="2" t="inlineStr">
        <is>
          <t>δικαίωμα παρακολούθησης</t>
        </is>
      </c>
      <c r="W202" s="2" t="inlineStr">
        <is>
          <t>3</t>
        </is>
      </c>
      <c r="X202" s="2" t="inlineStr">
        <is>
          <t/>
        </is>
      </c>
      <c r="Y202" t="inlineStr">
        <is>
          <t>το ανεκχώρητο και αναπαλλοτρίωτο δικαίωμα του δημιουργού ενός πρωτότυπου έργου εικαστικών τεχνών να αποκομίσει οικονομικό όφελος από κάθε διαδοχική μεταπώληση του έργου του</t>
        </is>
      </c>
      <c r="Z202" s="2" t="inlineStr">
        <is>
          <t>resale right</t>
        </is>
      </c>
      <c r="AA202" s="2" t="inlineStr">
        <is>
          <t>3</t>
        </is>
      </c>
      <c r="AB202" s="2" t="inlineStr">
        <is>
          <t/>
        </is>
      </c>
      <c r="AC202" t="inlineStr">
        <is>
          <t>inalienable right, which cannot be waived, even in advance, to receive a royalty based on the sale price obtained for any resale of the work, subsequent to the first transfer of the work by the author</t>
        </is>
      </c>
      <c r="AD202" s="2" t="inlineStr">
        <is>
          <t>derecho de participación</t>
        </is>
      </c>
      <c r="AE202" s="2" t="inlineStr">
        <is>
          <t>3</t>
        </is>
      </c>
      <c r="AF202" s="2" t="inlineStr">
        <is>
          <t/>
        </is>
      </c>
      <c r="AG202" t="inlineStr">
        <is>
          <t>Derecho inalienable e irrenunciable, incluso por adelantado, a percibir 
un porcentaje sobre el precio de venta obtenido en cualquier reventa de 
que sea objeto la obra tras la primera cesión realizada por el autor.</t>
        </is>
      </c>
      <c r="AH202" s="2" t="inlineStr">
        <is>
          <t>edasimüügiõigus</t>
        </is>
      </c>
      <c r="AI202" s="2" t="inlineStr">
        <is>
          <t>3</t>
        </is>
      </c>
      <c r="AJ202" s="2" t="inlineStr">
        <is>
          <t/>
        </is>
      </c>
      <c r="AK202" t="inlineStr">
        <is>
          <t>varalise väärtusega õigus, mis võimaldab autoril/kunstnikul saada tasu kunstiteose korduvate üleminekute eest</t>
        </is>
      </c>
      <c r="AL202" s="2" t="inlineStr">
        <is>
          <t>oikeus jälleenmyyntikorvaukseen|
oikeus jälleenmyyntiin|
jälleenmyyntioikeus</t>
        </is>
      </c>
      <c r="AM202" s="2" t="inlineStr">
        <is>
          <t>3|
3|
3</t>
        </is>
      </c>
      <c r="AN202" s="2" t="inlineStr">
        <is>
          <t xml:space="preserve">|
|
</t>
        </is>
      </c>
      <c r="AO202" t="inlineStr">
        <is>
          <t>alkuperäisen kuvataideteoksen tekijälle kuuluva henkilökohtainen ja luovuttamaton oikeus saada taloudellista hyötyä kyseisen teoksen toistuvasta jälleenmyynnistä</t>
        </is>
      </c>
      <c r="AP202" s="2" t="inlineStr">
        <is>
          <t>droit de suite</t>
        </is>
      </c>
      <c r="AQ202" s="2" t="inlineStr">
        <is>
          <t>3</t>
        </is>
      </c>
      <c r="AR202" s="2" t="inlineStr">
        <is>
          <t/>
        </is>
      </c>
      <c r="AS202" t="inlineStr">
        <is>
          <t>droit inaliénable de l'auteur d'une oeuvre d'art originale à percevoir un pourcentage sur le prix obtenu
pour toute revente de cette œuvre après la première cession opérée par l'auteur</t>
        </is>
      </c>
      <c r="AT202" s="2" t="inlineStr">
        <is>
          <t>ceart athdhíola</t>
        </is>
      </c>
      <c r="AU202" s="2" t="inlineStr">
        <is>
          <t>3</t>
        </is>
      </c>
      <c r="AV202" s="2" t="inlineStr">
        <is>
          <t/>
        </is>
      </c>
      <c r="AW202" t="inlineStr">
        <is>
          <t/>
        </is>
      </c>
      <c r="AX202" s="2" t="inlineStr">
        <is>
          <t>pravo slijeđenja</t>
        </is>
      </c>
      <c r="AY202" s="2" t="inlineStr">
        <is>
          <t>3</t>
        </is>
      </c>
      <c r="AZ202" s="2" t="inlineStr">
        <is>
          <t/>
        </is>
      </c>
      <c r="BA202" t="inlineStr">
        <is>
          <t>neotuđivo pravo, kojeg se ne može odreći, čak ni unaprijed, na udio u prodajnoj cijeni ostvarenoj svakom preprodajom toga djela koja uslijedi nakon prvog otuđenja djela od strane autora</t>
        </is>
      </c>
      <c r="BB202" s="2" t="inlineStr">
        <is>
          <t>követő jog</t>
        </is>
      </c>
      <c r="BC202" s="2" t="inlineStr">
        <is>
          <t>4</t>
        </is>
      </c>
      <c r="BD202" s="2" t="inlineStr">
        <is>
          <t/>
        </is>
      </c>
      <c r="BE202" t="inlineStr">
        <is>
          <t>a művészek joga arra, hogy 
valamennyi eredeti műalkotásuk műkereskedő általi értékesítéséből az 
első értékesítést követően részesüljenek</t>
        </is>
      </c>
      <c r="BF202" s="2" t="inlineStr">
        <is>
          <t>diritto di seguito|
diritto sulle successive vendite</t>
        </is>
      </c>
      <c r="BG202" s="2" t="inlineStr">
        <is>
          <t>3|
3</t>
        </is>
      </c>
      <c r="BH202" s="2" t="inlineStr">
        <is>
          <t xml:space="preserve">|
</t>
        </is>
      </c>
      <c r="BI202" t="inlineStr">
        <is>
          <t>diritto inalienabile, cui non è possibile rinunciare nemmeno
anticipatamente, ad un compenso sul prezzo ottenuto per ogni vendita successiva
alla prima cessione da parte dell'autore</t>
        </is>
      </c>
      <c r="BJ202" s="2" t="inlineStr">
        <is>
          <t>perpardavimo teisė</t>
        </is>
      </c>
      <c r="BK202" s="2" t="inlineStr">
        <is>
          <t>3</t>
        </is>
      </c>
      <c r="BL202" s="2" t="inlineStr">
        <is>
          <t/>
        </is>
      </c>
      <c r="BM202" t="inlineStr">
        <is>
          <t>neatšaukiama teisė gauti kompensacinį atlyginimą už kiekvieną meno kūrinio originalo ir literatūros ar muzikos kūrinio rankraščio originalo perpardavimą, kai jie parduodami po pirmojo nuosavybės teisių į juos perleidimo, atlikto paties autoriaus</t>
        </is>
      </c>
      <c r="BN202" s="2" t="inlineStr">
        <is>
          <t>tālākpārdošanas tiesības</t>
        </is>
      </c>
      <c r="BO202" s="2" t="inlineStr">
        <is>
          <t>3</t>
        </is>
      </c>
      <c r="BP202" s="2" t="inlineStr">
        <is>
          <t/>
        </is>
      </c>
      <c r="BQ202" t="inlineStr">
        <is>
          <t>tādas neatsavināmas tiesības saņemt autoratlīdzību, no kā nevar atteikties arī iepriekš, kuras pamatā ir pārdošanas cena, kura iegūta no jebkādas darba turpmākas pārdošanas pēc tam, kad autors šo darbu pirmo reizi nodevis tālāk</t>
        </is>
      </c>
      <c r="BR202" s="2" t="inlineStr">
        <is>
          <t>bejgħ mill-ġdid</t>
        </is>
      </c>
      <c r="BS202" s="2" t="inlineStr">
        <is>
          <t>3</t>
        </is>
      </c>
      <c r="BT202" s="2" t="inlineStr">
        <is>
          <t/>
        </is>
      </c>
      <c r="BU202" t="inlineStr">
        <is>
          <t>dritt inaljenabbli, li ma jistax jiġi rrinunzjat, lanqas minn qabel, għal royalty ibbażat fuq il-prezz tal-bejgħ miksub għal kwalunkwe bejgħ mill-ġdid ta' xogħol, sussegwenti għall-ewwel trasferiment tax-xogħol mill-awtur</t>
        </is>
      </c>
      <c r="BV202" s="2" t="inlineStr">
        <is>
          <t>volgrecht</t>
        </is>
      </c>
      <c r="BW202" s="2" t="inlineStr">
        <is>
          <t>3</t>
        </is>
      </c>
      <c r="BX202" s="2" t="inlineStr">
        <is>
          <t/>
        </is>
      </c>
      <c r="BY202" t="inlineStr">
        <is>
          <t>onvervreemdbaar recht waarvan geen afstand kan worden gedaan, zelfs niet
 op voorhand, om telkens wanneer het kunstwerk na de eerste overdracht 
door de auteur wordt doorverkocht, een op de doorverkoopprijs berekend 
recht te ontvangen</t>
        </is>
      </c>
      <c r="BZ202" s="2" t="inlineStr">
        <is>
          <t>prawo do wynagrodzenia z tytułu odsprzedaży</t>
        </is>
      </c>
      <c r="CA202" s="2" t="inlineStr">
        <is>
          <t>3</t>
        </is>
      </c>
      <c r="CB202" s="2" t="inlineStr">
        <is>
          <t/>
        </is>
      </c>
      <c r="CC202" t="inlineStr">
        <is>
          <t>prawo niezbywalne, którego nie można się zrzec, nawet z góry, do otrzymania honorarium autorskiego opartego na cenie sprzedaży uzyskanej z każdej odsprzedaży dzieła, następującej po pierwszym rozporządzeniu dziełem przez autora</t>
        </is>
      </c>
      <c r="CD202" s="2" t="inlineStr">
        <is>
          <t>direito de sequência</t>
        </is>
      </c>
      <c r="CE202" s="2" t="inlineStr">
        <is>
          <t>3</t>
        </is>
      </c>
      <c r="CF202" s="2" t="inlineStr">
        <is>
          <t/>
        </is>
      </c>
      <c r="CG202" t="inlineStr">
        <is>
          <t>Direito irrenunciável e inalienável de que goza o autor de uma obra de arte gráfica ou plástica original, de beneficiar de uma participação económica sobre o preço de cada transação dessa obra.</t>
        </is>
      </c>
      <c r="CH202" s="2" t="inlineStr">
        <is>
          <t>drept de suită</t>
        </is>
      </c>
      <c r="CI202" s="2" t="inlineStr">
        <is>
          <t>3</t>
        </is>
      </c>
      <c r="CJ202" s="2" t="inlineStr">
        <is>
          <t/>
        </is>
      </c>
      <c r="CK202" t="inlineStr">
        <is>
          <t>autorul
unei opere originale de artă grafică sau plastică ori al unei opere fotografice
beneficiază de un drept de suită, reprezentând dreptul de a încasa o cotă din
prețul net de vânzare obținut la orice revânzare a operei, ulterioară primei
înstrăinări de către autor, precum și dreptul de a fi informat cu privire la
locul unde se află opera sa</t>
        </is>
      </c>
      <c r="CL202" s="2" t="inlineStr">
        <is>
          <t>právo na ďalší predaj</t>
        </is>
      </c>
      <c r="CM202" s="2" t="inlineStr">
        <is>
          <t>3</t>
        </is>
      </c>
      <c r="CN202" s="2" t="inlineStr">
        <is>
          <t/>
        </is>
      </c>
      <c r="CO202" t="inlineStr">
        <is>
          <t>nescudziteľné právo, ktorého sa nemožno vzdať, a to ani vopred, na poplatky za poskytnutie práv, vychádzajúce z predajnej ceny získanej za každý ďalší predaj diela po prvom prevode diela autorom</t>
        </is>
      </c>
      <c r="CP202" s="2" t="inlineStr">
        <is>
          <t>sledna pravica</t>
        </is>
      </c>
      <c r="CQ202" s="2" t="inlineStr">
        <is>
          <t>3</t>
        </is>
      </c>
      <c r="CR202" s="2" t="inlineStr">
        <is>
          <t/>
        </is>
      </c>
      <c r="CS202" t="inlineStr">
        <is>
          <t>neodtujljiva pravica, ki se ji ne da odpovedati niti vnaprej, do nadomestila, ki temelji na prodajni ceni ob vsaki nadaljnji odsvojitvi dela, ki sledi prvi odsvojitvi dela s strani avtorja</t>
        </is>
      </c>
      <c r="CT202" s="2" t="inlineStr">
        <is>
          <t>följerätt</t>
        </is>
      </c>
      <c r="CU202" s="2" t="inlineStr">
        <is>
          <t>3</t>
        </is>
      </c>
      <c r="CV202" s="2" t="inlineStr">
        <is>
          <t/>
        </is>
      </c>
      <c r="CW202" t="inlineStr">
        <is>
          <t>oförytterlig rätt som
upphovsmannen inte kan avstå från, inte ens på förhand, och som innebär rätt
till ersättning som är grundad på försäljningspriset vid all vidareförsäljning
av verket efter upphovsmannens första överlåtelse</t>
        </is>
      </c>
    </row>
    <row r="203">
      <c r="A203" s="1" t="str">
        <f>HYPERLINK("https://iate.europa.eu/entry/result/781580/all", "781580")</f>
        <v>781580</v>
      </c>
      <c r="B203" t="inlineStr">
        <is>
          <t>LAW;BUSINESS AND COMPETITION</t>
        </is>
      </c>
      <c r="C203" t="inlineStr">
        <is>
          <t>LAW;BUSINESS AND COMPETITION|business organisation</t>
        </is>
      </c>
      <c r="D203" t="inlineStr">
        <is>
          <t>no</t>
        </is>
      </c>
      <c r="E203" t="inlineStr">
        <is>
          <t/>
        </is>
      </c>
      <c r="F203" t="inlineStr">
        <is>
          <t/>
        </is>
      </c>
      <c r="G203" t="inlineStr">
        <is>
          <t/>
        </is>
      </c>
      <c r="H203" t="inlineStr">
        <is>
          <t/>
        </is>
      </c>
      <c r="I203" t="inlineStr">
        <is>
          <t/>
        </is>
      </c>
      <c r="J203" t="inlineStr">
        <is>
          <t/>
        </is>
      </c>
      <c r="K203" t="inlineStr">
        <is>
          <t/>
        </is>
      </c>
      <c r="L203" t="inlineStr">
        <is>
          <t/>
        </is>
      </c>
      <c r="M203" t="inlineStr">
        <is>
          <t/>
        </is>
      </c>
      <c r="N203" s="2" t="inlineStr">
        <is>
          <t>ejendomsforbehold</t>
        </is>
      </c>
      <c r="O203" s="2" t="inlineStr">
        <is>
          <t>4</t>
        </is>
      </c>
      <c r="P203" s="2" t="inlineStr">
        <is>
          <t/>
        </is>
      </c>
      <c r="Q203" t="inlineStr">
        <is>
          <t>"Ejendomsforbehold: en bestemmelse i en købeaftale, hvor sælgeren har betinget sig ret til at tage det solgte tilbage, hvis køberen ikke opfylder sine forpligtelser, eller har forbeholdt sig ejendomsret til det solgte, indtil der er sket hel eller delvis betaling ...".</t>
        </is>
      </c>
      <c r="R203" s="2" t="inlineStr">
        <is>
          <t>Eigentumsvorbehalt</t>
        </is>
      </c>
      <c r="S203" s="2" t="inlineStr">
        <is>
          <t>3</t>
        </is>
      </c>
      <c r="T203" s="2" t="inlineStr">
        <is>
          <t/>
        </is>
      </c>
      <c r="U203" t="inlineStr">
        <is>
          <t/>
        </is>
      </c>
      <c r="V203" s="2" t="inlineStr">
        <is>
          <t>επιφύλαξη κυριότητας</t>
        </is>
      </c>
      <c r="W203" s="2" t="inlineStr">
        <is>
          <t>3</t>
        </is>
      </c>
      <c r="X203" s="2" t="inlineStr">
        <is>
          <t/>
        </is>
      </c>
      <c r="Y203" t="inlineStr">
        <is>
          <t/>
        </is>
      </c>
      <c r="Z203" s="2" t="inlineStr">
        <is>
          <t>retention of title|
reservation of title</t>
        </is>
      </c>
      <c r="AA203" s="2" t="inlineStr">
        <is>
          <t>3|
3</t>
        </is>
      </c>
      <c r="AB203" s="2" t="inlineStr">
        <is>
          <t xml:space="preserve">|
</t>
        </is>
      </c>
      <c r="AC203" t="inlineStr">
        <is>
          <t>"retention of title" is a specific term in Scots law which is defined in legal dictionaries.</t>
        </is>
      </c>
      <c r="AD203" s="2" t="inlineStr">
        <is>
          <t>reserva de dominio</t>
        </is>
      </c>
      <c r="AE203" s="2" t="inlineStr">
        <is>
          <t>2</t>
        </is>
      </c>
      <c r="AF203" s="2" t="inlineStr">
        <is>
          <t/>
        </is>
      </c>
      <c r="AG203" t="inlineStr">
        <is>
          <t>Mecanismo jurídico que aplaza el traspaso de la propiedad de los bienes hasta el abono íntegro del precio de compra.</t>
        </is>
      </c>
      <c r="AH203" t="inlineStr">
        <is>
          <t/>
        </is>
      </c>
      <c r="AI203" t="inlineStr">
        <is>
          <t/>
        </is>
      </c>
      <c r="AJ203" t="inlineStr">
        <is>
          <t/>
        </is>
      </c>
      <c r="AK203" t="inlineStr">
        <is>
          <t/>
        </is>
      </c>
      <c r="AL203" s="2" t="inlineStr">
        <is>
          <t>omistuksenpidätys</t>
        </is>
      </c>
      <c r="AM203" s="2" t="inlineStr">
        <is>
          <t>3</t>
        </is>
      </c>
      <c r="AN203" s="2" t="inlineStr">
        <is>
          <t/>
        </is>
      </c>
      <c r="AO203" t="inlineStr">
        <is>
          <t>Vakuuskeino, jolla myyjälle annetaan kaupassa oikeus purkaa kauppa, jos ostaja laiminlyö maksuvelvollisuutensa.</t>
        </is>
      </c>
      <c r="AP203" s="2" t="inlineStr">
        <is>
          <t>réserve de propriété</t>
        </is>
      </c>
      <c r="AQ203" s="2" t="inlineStr">
        <is>
          <t>3</t>
        </is>
      </c>
      <c r="AR203" s="2" t="inlineStr">
        <is>
          <t/>
        </is>
      </c>
      <c r="AS203" t="inlineStr">
        <is>
          <t/>
        </is>
      </c>
      <c r="AT203" t="inlineStr">
        <is>
          <t/>
        </is>
      </c>
      <c r="AU203" t="inlineStr">
        <is>
          <t/>
        </is>
      </c>
      <c r="AV203" t="inlineStr">
        <is>
          <t/>
        </is>
      </c>
      <c r="AW203" t="inlineStr">
        <is>
          <t/>
        </is>
      </c>
      <c r="AX203" t="inlineStr">
        <is>
          <t/>
        </is>
      </c>
      <c r="AY203" t="inlineStr">
        <is>
          <t/>
        </is>
      </c>
      <c r="AZ203" t="inlineStr">
        <is>
          <t/>
        </is>
      </c>
      <c r="BA203" t="inlineStr">
        <is>
          <t/>
        </is>
      </c>
      <c r="BB203" t="inlineStr">
        <is>
          <t/>
        </is>
      </c>
      <c r="BC203" t="inlineStr">
        <is>
          <t/>
        </is>
      </c>
      <c r="BD203" t="inlineStr">
        <is>
          <t/>
        </is>
      </c>
      <c r="BE203" t="inlineStr">
        <is>
          <t/>
        </is>
      </c>
      <c r="BF203" s="2" t="inlineStr">
        <is>
          <t>riserva di proprietà</t>
        </is>
      </c>
      <c r="BG203" s="2" t="inlineStr">
        <is>
          <t>1</t>
        </is>
      </c>
      <c r="BH203" s="2" t="inlineStr">
        <is>
          <t/>
        </is>
      </c>
      <c r="BI203" t="inlineStr">
        <is>
          <t/>
        </is>
      </c>
      <c r="BJ203" t="inlineStr">
        <is>
          <t/>
        </is>
      </c>
      <c r="BK203" t="inlineStr">
        <is>
          <t/>
        </is>
      </c>
      <c r="BL203" t="inlineStr">
        <is>
          <t/>
        </is>
      </c>
      <c r="BM203" t="inlineStr">
        <is>
          <t/>
        </is>
      </c>
      <c r="BN203" t="inlineStr">
        <is>
          <t/>
        </is>
      </c>
      <c r="BO203" t="inlineStr">
        <is>
          <t/>
        </is>
      </c>
      <c r="BP203" t="inlineStr">
        <is>
          <t/>
        </is>
      </c>
      <c r="BQ203" t="inlineStr">
        <is>
          <t/>
        </is>
      </c>
      <c r="BR203" t="inlineStr">
        <is>
          <t/>
        </is>
      </c>
      <c r="BS203" t="inlineStr">
        <is>
          <t/>
        </is>
      </c>
      <c r="BT203" t="inlineStr">
        <is>
          <t/>
        </is>
      </c>
      <c r="BU203" t="inlineStr">
        <is>
          <t/>
        </is>
      </c>
      <c r="BV203" s="2" t="inlineStr">
        <is>
          <t>eigendomsvoorbehoud</t>
        </is>
      </c>
      <c r="BW203" s="2" t="inlineStr">
        <is>
          <t>3</t>
        </is>
      </c>
      <c r="BX203" s="2" t="inlineStr">
        <is>
          <t/>
        </is>
      </c>
      <c r="BY203" t="inlineStr">
        <is>
          <t>"Het eigendomsvoorbehoud houdt in dat een verkoper van een bepaalde zaak ondanks aflevering van deze zaak aan de koper de eigendom daarvan nog niet verliest. De eigendom van de zaak gaat pas verloren wanneer de koper de (volledige) koopprijs heeft betaald. Het eigendomsvoorbehoud moet in een koopovereenkomst of in de algemene voorwaarden worden opgenomen."</t>
        </is>
      </c>
      <c r="BZ203" t="inlineStr">
        <is>
          <t/>
        </is>
      </c>
      <c r="CA203" t="inlineStr">
        <is>
          <t/>
        </is>
      </c>
      <c r="CB203" t="inlineStr">
        <is>
          <t/>
        </is>
      </c>
      <c r="CC203" t="inlineStr">
        <is>
          <t/>
        </is>
      </c>
      <c r="CD203" s="2" t="inlineStr">
        <is>
          <t>reserva de propriedade</t>
        </is>
      </c>
      <c r="CE203" s="2" t="inlineStr">
        <is>
          <t>1</t>
        </is>
      </c>
      <c r="CF203" s="2" t="inlineStr">
        <is>
          <t/>
        </is>
      </c>
      <c r="CG203" t="inlineStr">
        <is>
          <t>"Cláusula pela qual as partes, num contrato de compra e venda (ou noutro contrato de alienação), estipulam que a propriedade da coisa não se transmite - ou não se transmite perfeitamente - com a celebração do contrato e até 'ao cumprimento total ou parcial das obrigações da outra parte ou até à verificação de qualquer outro evento'" (Ana Prata, Dicionário Jurídico, Almedina, Coimbra, 1995).</t>
        </is>
      </c>
      <c r="CH203" t="inlineStr">
        <is>
          <t/>
        </is>
      </c>
      <c r="CI203" t="inlineStr">
        <is>
          <t/>
        </is>
      </c>
      <c r="CJ203" t="inlineStr">
        <is>
          <t/>
        </is>
      </c>
      <c r="CK203" t="inlineStr">
        <is>
          <t/>
        </is>
      </c>
      <c r="CL203" t="inlineStr">
        <is>
          <t/>
        </is>
      </c>
      <c r="CM203" t="inlineStr">
        <is>
          <t/>
        </is>
      </c>
      <c r="CN203" t="inlineStr">
        <is>
          <t/>
        </is>
      </c>
      <c r="CO203" t="inlineStr">
        <is>
          <t/>
        </is>
      </c>
      <c r="CP203" t="inlineStr">
        <is>
          <t/>
        </is>
      </c>
      <c r="CQ203" t="inlineStr">
        <is>
          <t/>
        </is>
      </c>
      <c r="CR203" t="inlineStr">
        <is>
          <t/>
        </is>
      </c>
      <c r="CS203" t="inlineStr">
        <is>
          <t/>
        </is>
      </c>
      <c r="CT203" s="2" t="inlineStr">
        <is>
          <t>återtagandeförbehåll</t>
        </is>
      </c>
      <c r="CU203" s="2" t="inlineStr">
        <is>
          <t>2</t>
        </is>
      </c>
      <c r="CV203" s="2" t="inlineStr">
        <is>
          <t/>
        </is>
      </c>
      <c r="CW203" t="inlineStr">
        <is>
          <t>"återtagandeförbehåll, en köprättslig benämning på förbehåll som en säljare gör för att skydda sin rätt om köparen inte fullgör sin betalningsskyldighet."</t>
        </is>
      </c>
    </row>
    <row r="204">
      <c r="A204" s="1" t="str">
        <f>HYPERLINK("https://iate.europa.eu/entry/result/880503/all", "880503")</f>
        <v>880503</v>
      </c>
      <c r="B204" t="inlineStr">
        <is>
          <t>LAW;FINANCE;BUSINESS AND COMPETITION</t>
        </is>
      </c>
      <c r="C204" t="inlineStr">
        <is>
          <t>LAW;FINANCE;BUSINESS AND COMPETITION|business organisation</t>
        </is>
      </c>
      <c r="D204" t="inlineStr">
        <is>
          <t>no</t>
        </is>
      </c>
      <c r="E204" t="inlineStr">
        <is>
          <t/>
        </is>
      </c>
      <c r="F204" s="2" t="inlineStr">
        <is>
          <t>ред на вземанията</t>
        </is>
      </c>
      <c r="G204" s="2" t="inlineStr">
        <is>
          <t>4</t>
        </is>
      </c>
      <c r="H204" s="2" t="inlineStr">
        <is>
          <t/>
        </is>
      </c>
      <c r="I204" t="inlineStr">
        <is>
          <t/>
        </is>
      </c>
      <c r="J204" t="inlineStr">
        <is>
          <t/>
        </is>
      </c>
      <c r="K204" t="inlineStr">
        <is>
          <t/>
        </is>
      </c>
      <c r="L204" t="inlineStr">
        <is>
          <t/>
        </is>
      </c>
      <c r="M204" t="inlineStr">
        <is>
          <t/>
        </is>
      </c>
      <c r="N204" s="2" t="inlineStr">
        <is>
          <t>konkursorden</t>
        </is>
      </c>
      <c r="O204" s="2" t="inlineStr">
        <is>
          <t>4</t>
        </is>
      </c>
      <c r="P204" s="2" t="inlineStr">
        <is>
          <t/>
        </is>
      </c>
      <c r="Q204" t="inlineStr">
        <is>
          <t/>
        </is>
      </c>
      <c r="R204" s="2" t="inlineStr">
        <is>
          <t>Rang der Forderungen|
Rangfolge von Forderungen</t>
        </is>
      </c>
      <c r="S204" s="2" t="inlineStr">
        <is>
          <t>2|
2</t>
        </is>
      </c>
      <c r="T204" s="2" t="inlineStr">
        <is>
          <t xml:space="preserve">|
</t>
        </is>
      </c>
      <c r="U204" t="inlineStr">
        <is>
          <t/>
        </is>
      </c>
      <c r="V204" s="2" t="inlineStr">
        <is>
          <t>σειρά των απαιτήσεων</t>
        </is>
      </c>
      <c r="W204" s="2" t="inlineStr">
        <is>
          <t>1</t>
        </is>
      </c>
      <c r="X204" s="2" t="inlineStr">
        <is>
          <t/>
        </is>
      </c>
      <c r="Y204" t="inlineStr">
        <is>
          <t/>
        </is>
      </c>
      <c r="Z204" s="2" t="inlineStr">
        <is>
          <t>ranking of claims|
ranking of debts|
debt ranking|
ranking of a debt</t>
        </is>
      </c>
      <c r="AA204" s="2" t="inlineStr">
        <is>
          <t>1|
1|
1|
1</t>
        </is>
      </c>
      <c r="AB204" s="2" t="inlineStr">
        <is>
          <t xml:space="preserve">|
|
|
</t>
        </is>
      </c>
      <c r="AC204" t="inlineStr">
        <is>
          <t/>
        </is>
      </c>
      <c r="AD204" s="2" t="inlineStr">
        <is>
          <t>orden de prelación de los créditos</t>
        </is>
      </c>
      <c r="AE204" s="2" t="inlineStr">
        <is>
          <t>4</t>
        </is>
      </c>
      <c r="AF204" s="2" t="inlineStr">
        <is>
          <t/>
        </is>
      </c>
      <c r="AG204" t="inlineStr">
        <is>
          <t>Antelación o preferencia con que se debe atender a los diversos créditos concurrentes en caso de insolvencia.</t>
        </is>
      </c>
      <c r="AH204" t="inlineStr">
        <is>
          <t/>
        </is>
      </c>
      <c r="AI204" t="inlineStr">
        <is>
          <t/>
        </is>
      </c>
      <c r="AJ204" t="inlineStr">
        <is>
          <t/>
        </is>
      </c>
      <c r="AK204" t="inlineStr">
        <is>
          <t/>
        </is>
      </c>
      <c r="AL204" s="2" t="inlineStr">
        <is>
          <t>maksunsaantijärjestys</t>
        </is>
      </c>
      <c r="AM204" s="2" t="inlineStr">
        <is>
          <t>3</t>
        </is>
      </c>
      <c r="AN204" s="2" t="inlineStr">
        <is>
          <t/>
        </is>
      </c>
      <c r="AO204" t="inlineStr">
        <is>
          <t/>
        </is>
      </c>
      <c r="AP204" s="2" t="inlineStr">
        <is>
          <t>rang des créances</t>
        </is>
      </c>
      <c r="AQ204" s="2" t="inlineStr">
        <is>
          <t>2</t>
        </is>
      </c>
      <c r="AR204" s="2" t="inlineStr">
        <is>
          <t/>
        </is>
      </c>
      <c r="AS204" t="inlineStr">
        <is>
          <t/>
        </is>
      </c>
      <c r="AT204" t="inlineStr">
        <is>
          <t/>
        </is>
      </c>
      <c r="AU204" t="inlineStr">
        <is>
          <t/>
        </is>
      </c>
      <c r="AV204" t="inlineStr">
        <is>
          <t/>
        </is>
      </c>
      <c r="AW204" t="inlineStr">
        <is>
          <t/>
        </is>
      </c>
      <c r="AX204" t="inlineStr">
        <is>
          <t/>
        </is>
      </c>
      <c r="AY204" t="inlineStr">
        <is>
          <t/>
        </is>
      </c>
      <c r="AZ204" t="inlineStr">
        <is>
          <t/>
        </is>
      </c>
      <c r="BA204" t="inlineStr">
        <is>
          <t/>
        </is>
      </c>
      <c r="BB204" t="inlineStr">
        <is>
          <t/>
        </is>
      </c>
      <c r="BC204" t="inlineStr">
        <is>
          <t/>
        </is>
      </c>
      <c r="BD204" t="inlineStr">
        <is>
          <t/>
        </is>
      </c>
      <c r="BE204" t="inlineStr">
        <is>
          <t/>
        </is>
      </c>
      <c r="BF204" s="2" t="inlineStr">
        <is>
          <t>grado del credito</t>
        </is>
      </c>
      <c r="BG204" s="2" t="inlineStr">
        <is>
          <t>1</t>
        </is>
      </c>
      <c r="BH204" s="2" t="inlineStr">
        <is>
          <t/>
        </is>
      </c>
      <c r="BI204" t="inlineStr">
        <is>
          <t/>
        </is>
      </c>
      <c r="BJ204" t="inlineStr">
        <is>
          <t/>
        </is>
      </c>
      <c r="BK204" t="inlineStr">
        <is>
          <t/>
        </is>
      </c>
      <c r="BL204" t="inlineStr">
        <is>
          <t/>
        </is>
      </c>
      <c r="BM204" t="inlineStr">
        <is>
          <t/>
        </is>
      </c>
      <c r="BN204" t="inlineStr">
        <is>
          <t/>
        </is>
      </c>
      <c r="BO204" t="inlineStr">
        <is>
          <t/>
        </is>
      </c>
      <c r="BP204" t="inlineStr">
        <is>
          <t/>
        </is>
      </c>
      <c r="BQ204" t="inlineStr">
        <is>
          <t/>
        </is>
      </c>
      <c r="BR204" s="2" t="inlineStr">
        <is>
          <t>gradazzjoni ta' pretensjonijiet</t>
        </is>
      </c>
      <c r="BS204" s="2" t="inlineStr">
        <is>
          <t>3</t>
        </is>
      </c>
      <c r="BT204" s="2" t="inlineStr">
        <is>
          <t/>
        </is>
      </c>
      <c r="BU204" t="inlineStr">
        <is>
          <t/>
        </is>
      </c>
      <c r="BV204" s="2" t="inlineStr">
        <is>
          <t>rangorde van de vorderingen</t>
        </is>
      </c>
      <c r="BW204" s="2" t="inlineStr">
        <is>
          <t>3</t>
        </is>
      </c>
      <c r="BX204" s="2" t="inlineStr">
        <is>
          <t/>
        </is>
      </c>
      <c r="BY204" t="inlineStr">
        <is>
          <t/>
        </is>
      </c>
      <c r="BZ204" s="2" t="inlineStr">
        <is>
          <t>kolejność spłacania wierzytelności|
kolejność zaspokajania wierzytelności</t>
        </is>
      </c>
      <c r="CA204" s="2" t="inlineStr">
        <is>
          <t>3|
3</t>
        </is>
      </c>
      <c r="CB204" s="2" t="inlineStr">
        <is>
          <t xml:space="preserve">|
</t>
        </is>
      </c>
      <c r="CC204" t="inlineStr">
        <is>
          <t>Należności podlegające zaspokojeniu z funduszów masy upadłosci dzieli się na szereg kategorii. Kolejność zaspokojenia wierzytelności zależy od kategorii, do której należą. Wierzytelności niższych kategorii są zaspokajane dopiero po zaspokojeniu wierzytelności należących do kategorii pierwszej itd.</t>
        </is>
      </c>
      <c r="CD204" t="inlineStr">
        <is>
          <t/>
        </is>
      </c>
      <c r="CE204" t="inlineStr">
        <is>
          <t/>
        </is>
      </c>
      <c r="CF204" t="inlineStr">
        <is>
          <t/>
        </is>
      </c>
      <c r="CG204" t="inlineStr">
        <is>
          <t/>
        </is>
      </c>
      <c r="CH204" t="inlineStr">
        <is>
          <t/>
        </is>
      </c>
      <c r="CI204" t="inlineStr">
        <is>
          <t/>
        </is>
      </c>
      <c r="CJ204" t="inlineStr">
        <is>
          <t/>
        </is>
      </c>
      <c r="CK204" t="inlineStr">
        <is>
          <t/>
        </is>
      </c>
      <c r="CL204" t="inlineStr">
        <is>
          <t/>
        </is>
      </c>
      <c r="CM204" t="inlineStr">
        <is>
          <t/>
        </is>
      </c>
      <c r="CN204" t="inlineStr">
        <is>
          <t/>
        </is>
      </c>
      <c r="CO204" t="inlineStr">
        <is>
          <t/>
        </is>
      </c>
      <c r="CP204" t="inlineStr">
        <is>
          <t/>
        </is>
      </c>
      <c r="CQ204" t="inlineStr">
        <is>
          <t/>
        </is>
      </c>
      <c r="CR204" t="inlineStr">
        <is>
          <t/>
        </is>
      </c>
      <c r="CS204" t="inlineStr">
        <is>
          <t/>
        </is>
      </c>
      <c r="CT204" s="2" t="inlineStr">
        <is>
          <t>företrädesordning|
rangordning av fordringar</t>
        </is>
      </c>
      <c r="CU204" s="2" t="inlineStr">
        <is>
          <t>1|
1</t>
        </is>
      </c>
      <c r="CV204" s="2" t="inlineStr">
        <is>
          <t xml:space="preserve">|
</t>
        </is>
      </c>
      <c r="CW204" t="inlineStr">
        <is>
          <t/>
        </is>
      </c>
    </row>
    <row r="205">
      <c r="A205" s="1" t="str">
        <f>HYPERLINK("https://iate.europa.eu/entry/result/1133563/all", "1133563")</f>
        <v>1133563</v>
      </c>
      <c r="B205" t="inlineStr">
        <is>
          <t>POLITICS;INTERNATIONAL RELATIONS;LAW;TRADE;PRODUCTION, TECHNOLOGY AND RESEARCH</t>
        </is>
      </c>
      <c r="C205" t="inlineStr">
        <is>
          <t>POLITICS|executive power and public service|administrative law;INTERNATIONAL RELATIONS|international affairs|international agreement;LAW;TRADE|international trade|international trade;PRODUCTION, TECHNOLOGY AND RESEARCH|research and intellectual property|intellectual property</t>
        </is>
      </c>
      <c r="D205" t="inlineStr">
        <is>
          <t>yes</t>
        </is>
      </c>
      <c r="E205" t="inlineStr">
        <is>
          <t/>
        </is>
      </c>
      <c r="F205" s="2" t="inlineStr">
        <is>
          <t>заверен препис|
заверено копие</t>
        </is>
      </c>
      <c r="G205" s="2" t="inlineStr">
        <is>
          <t>3|
3</t>
        </is>
      </c>
      <c r="H205" s="2" t="inlineStr">
        <is>
          <t xml:space="preserve">|
</t>
        </is>
      </c>
      <c r="I205" t="inlineStr">
        <is>
          <t>препис, за който с дата и подпис е удостоверено, че представлява точно копие на оригинала и съдържа същите характеристики и информация като него</t>
        </is>
      </c>
      <c r="J205" s="2" t="inlineStr">
        <is>
          <t>ověřená kopie|
ověřený opis</t>
        </is>
      </c>
      <c r="K205" s="2" t="inlineStr">
        <is>
          <t>3|
3</t>
        </is>
      </c>
      <c r="L205" s="2" t="inlineStr">
        <is>
          <t xml:space="preserve">|
</t>
        </is>
      </c>
      <c r="M205" t="inlineStr">
        <is>
          <t>kopie dokumentu s informacemi z původního dokumentu, která je ověřena, což je potvrzeno uvedením dne a podpisu, a je přesnou kopií se všemi atributy a informacemi obsaženými v originále</t>
        </is>
      </c>
      <c r="N205" s="2" t="inlineStr">
        <is>
          <t>genparter, hvis rigtighed er bekræftet|
bekræftet genpart</t>
        </is>
      </c>
      <c r="O205" s="2" t="inlineStr">
        <is>
          <t>3|
3</t>
        </is>
      </c>
      <c r="P205" s="2" t="inlineStr">
        <is>
          <t xml:space="preserve">|
</t>
        </is>
      </c>
      <c r="Q205" t="inlineStr">
        <is>
          <t>kopi af originalt dokument, som er forsynet med en officiel bekræftelse af, at indholdet i kopien stemmer nøje overens med originalen</t>
        </is>
      </c>
      <c r="R205" s="2" t="inlineStr">
        <is>
          <t>beglaubigte Kopie</t>
        </is>
      </c>
      <c r="S205" s="2" t="inlineStr">
        <is>
          <t>3</t>
        </is>
      </c>
      <c r="T205" s="2" t="inlineStr">
        <is>
          <t/>
        </is>
      </c>
      <c r="U205" t="inlineStr">
        <is>
          <t>Abschrift, deren Übereinstimmung mit dem Original amtlich bescheinigt wurde</t>
        </is>
      </c>
      <c r="V205" s="2" t="inlineStr">
        <is>
          <t>κυρωμένο αντίγραφο|
επικυρωμένο αντίγραφο|
πιστοποιημένο αντίγραφο</t>
        </is>
      </c>
      <c r="W205" s="2" t="inlineStr">
        <is>
          <t>3|
3|
3</t>
        </is>
      </c>
      <c r="X205" s="2" t="inlineStr">
        <is>
          <t xml:space="preserve">|
|
</t>
        </is>
      </c>
      <c r="Y205" t="inlineStr">
        <is>
          <t/>
        </is>
      </c>
      <c r="Z205" s="2" t="inlineStr">
        <is>
          <t>certified copy|
certified photocopy|
attested copy|
certified true copy</t>
        </is>
      </c>
      <c r="AA205" s="2" t="inlineStr">
        <is>
          <t>3|
3|
3|
1</t>
        </is>
      </c>
      <c r="AB205" s="2" t="inlineStr">
        <is>
          <t xml:space="preserve">preferred|
|
|
</t>
        </is>
      </c>
      <c r="AC205" t="inlineStr">
        <is>
          <t>copy of original information that has been verified, as 
indicated by a dated signature, as an exact copy having all of the same attributes and information 
as the original.</t>
        </is>
      </c>
      <c r="AD205" s="2" t="inlineStr">
        <is>
          <t>copia auténtica</t>
        </is>
      </c>
      <c r="AE205" s="2" t="inlineStr">
        <is>
          <t>3</t>
        </is>
      </c>
      <c r="AF205" s="2" t="inlineStr">
        <is>
          <t/>
        </is>
      </c>
      <c r="AG205" t="inlineStr">
        <is>
          <t>Reproducción exacta de un documento que acredita su autenticidad no solo desde la perspectiva de la identidad de la copia con el original sino que, además, tiene efectos certificantes en cuanto garantiza la autenticidad de los datos contenidos en este último, y tiene su misma validez y eficacia.</t>
        </is>
      </c>
      <c r="AH205" s="2" t="inlineStr">
        <is>
          <t>kinnitatud ärakiri|
tõestatud koopia|
kinnitatud koopia|
tõestatud ärakiri</t>
        </is>
      </c>
      <c r="AI205" s="2" t="inlineStr">
        <is>
          <t>3|
3|
2|
3</t>
        </is>
      </c>
      <c r="AJ205" s="2" t="inlineStr">
        <is>
          <t xml:space="preserve">|
|
|
</t>
        </is>
      </c>
      <c r="AK205" t="inlineStr">
        <is>
          <t/>
        </is>
      </c>
      <c r="AL205" s="2" t="inlineStr">
        <is>
          <t>oikeaksi todistettu jäljennös|
oikeaksi todistettu valokopio|
oikeaksi todistettu kopio</t>
        </is>
      </c>
      <c r="AM205" s="2" t="inlineStr">
        <is>
          <t>3|
3|
3</t>
        </is>
      </c>
      <c r="AN205" s="2" t="inlineStr">
        <is>
          <t xml:space="preserve">|
|
</t>
        </is>
      </c>
      <c r="AO205" t="inlineStr">
        <is>
          <t/>
        </is>
      </c>
      <c r="AP205" s="2" t="inlineStr">
        <is>
          <t>copie certifiée conforme|
copie certifiée|
copie officielle|
copie authentique|
copie conforme|
copie légalisée</t>
        </is>
      </c>
      <c r="AQ205" s="2" t="inlineStr">
        <is>
          <t>3|
3|
2|
2|
2|
2</t>
        </is>
      </c>
      <c r="AR205" s="2" t="inlineStr">
        <is>
          <t xml:space="preserve">|
|
|
|
|
</t>
        </is>
      </c>
      <c r="AS205" t="inlineStr">
        <is>
          <t>copie d'un document original, dont la conformité est attestée par un tampon d'une administration publique</t>
        </is>
      </c>
      <c r="AT205" s="2" t="inlineStr">
        <is>
          <t>cóip dheimhnithe|
cóip dhílis dheimhnithe</t>
        </is>
      </c>
      <c r="AU205" s="2" t="inlineStr">
        <is>
          <t>3|
2</t>
        </is>
      </c>
      <c r="AV205" s="2" t="inlineStr">
        <is>
          <t xml:space="preserve">|
</t>
        </is>
      </c>
      <c r="AW205" t="inlineStr">
        <is>
          <t/>
        </is>
      </c>
      <c r="AX205" s="2" t="inlineStr">
        <is>
          <t>ovjereni primjerak</t>
        </is>
      </c>
      <c r="AY205" s="2" t="inlineStr">
        <is>
          <t>3</t>
        </is>
      </c>
      <c r="AZ205" s="2" t="inlineStr">
        <is>
          <t/>
        </is>
      </c>
      <c r="BA205" t="inlineStr">
        <is>
          <t/>
        </is>
      </c>
      <c r="BB205" s="2" t="inlineStr">
        <is>
          <t>hiteles másolat|
hitelesített másolat</t>
        </is>
      </c>
      <c r="BC205" s="2" t="inlineStr">
        <is>
          <t>4|
3</t>
        </is>
      </c>
      <c r="BD205" s="2" t="inlineStr">
        <is>
          <t xml:space="preserve">|
</t>
        </is>
      </c>
      <c r="BE205" t="inlineStr">
        <is>
          <t>eredeti dokumentumnak aláírással és dátummal ellátott változata, amely azt tanúsítja, hogy a másolat az eredetivel mindenben megegyezik</t>
        </is>
      </c>
      <c r="BF205" s="2" t="inlineStr">
        <is>
          <t>copia conforme</t>
        </is>
      </c>
      <c r="BG205" s="2" t="inlineStr">
        <is>
          <t>3</t>
        </is>
      </c>
      <c r="BH205" s="2" t="inlineStr">
        <is>
          <t/>
        </is>
      </c>
      <c r="BI205" t="inlineStr">
        <is>
          <t/>
        </is>
      </c>
      <c r="BJ205" s="2" t="inlineStr">
        <is>
          <t>patvirtinta kopija</t>
        </is>
      </c>
      <c r="BK205" s="2" t="inlineStr">
        <is>
          <t>3</t>
        </is>
      </c>
      <c r="BL205" s="2" t="inlineStr">
        <is>
          <t/>
        </is>
      </c>
      <c r="BM205" t="inlineStr">
        <is>
          <t/>
        </is>
      </c>
      <c r="BN205" s="2" t="inlineStr">
        <is>
          <t>apliecināta kopija</t>
        </is>
      </c>
      <c r="BO205" s="2" t="inlineStr">
        <is>
          <t>3</t>
        </is>
      </c>
      <c r="BP205" s="2" t="inlineStr">
        <is>
          <t/>
        </is>
      </c>
      <c r="BQ205" t="inlineStr">
        <is>
          <t>dokumenta kopija, ko apstiprinājusi pilnvarota persona vai institūcija</t>
        </is>
      </c>
      <c r="BR205" s="2" t="inlineStr">
        <is>
          <t>kopja attestata</t>
        </is>
      </c>
      <c r="BS205" s="2" t="inlineStr">
        <is>
          <t>3</t>
        </is>
      </c>
      <c r="BT205" s="2" t="inlineStr">
        <is>
          <t/>
        </is>
      </c>
      <c r="BU205" t="inlineStr">
        <is>
          <t/>
        </is>
      </c>
      <c r="BV205" s="2" t="inlineStr">
        <is>
          <t>gewaarmerkt afschrift|
voor eensluidend gewaarmerkt afschrift|
gewaarmerkte kopie|
eensluidend afschrift</t>
        </is>
      </c>
      <c r="BW205" s="2" t="inlineStr">
        <is>
          <t>3|
3|
3|
3</t>
        </is>
      </c>
      <c r="BX205" s="2" t="inlineStr">
        <is>
          <t xml:space="preserve">|
preferred|
|
</t>
        </is>
      </c>
      <c r="BY205" t="inlineStr">
        <is>
          <t>verklaring dat het afschrift gelijk is aan het origineel</t>
        </is>
      </c>
      <c r="BZ205" s="2" t="inlineStr">
        <is>
          <t>autoryzowana kopia|
kopia poświadczona za zgodność z oryginałem|
poświadczona kopia|
uwierzytelniony odpis</t>
        </is>
      </c>
      <c r="CA205" s="2" t="inlineStr">
        <is>
          <t>3|
3|
3|
3</t>
        </is>
      </c>
      <c r="CB205" s="2" t="inlineStr">
        <is>
          <t xml:space="preserve">|
|
|
</t>
        </is>
      </c>
      <c r="CC205" t="inlineStr">
        <is>
          <t/>
        </is>
      </c>
      <c r="CD205" s="2" t="inlineStr">
        <is>
          <t>cópia autenticada</t>
        </is>
      </c>
      <c r="CE205" s="2" t="inlineStr">
        <is>
          <t>3</t>
        </is>
      </c>
      <c r="CF205" s="2" t="inlineStr">
        <is>
          <t/>
        </is>
      </c>
      <c r="CG205" t="inlineStr">
        <is>
          <t>Cópia de um documento, certificada como autêntica pela entidade que emitiu o original ou por uma entidade oficial competente e que, para efeitos administrativos ou legais, substitui o original.</t>
        </is>
      </c>
      <c r="CH205" s="2" t="inlineStr">
        <is>
          <t>copie legalizată|
copie certificată</t>
        </is>
      </c>
      <c r="CI205" s="2" t="inlineStr">
        <is>
          <t>3|
3</t>
        </is>
      </c>
      <c r="CJ205" s="2" t="inlineStr">
        <is>
          <t xml:space="preserve">|
</t>
        </is>
      </c>
      <c r="CK205" t="inlineStr">
        <is>
          <t/>
        </is>
      </c>
      <c r="CL205" s="2" t="inlineStr">
        <is>
          <t>overená kópia</t>
        </is>
      </c>
      <c r="CM205" s="2" t="inlineStr">
        <is>
          <t>3</t>
        </is>
      </c>
      <c r="CN205" s="2" t="inlineStr">
        <is>
          <t/>
        </is>
      </c>
      <c r="CO205" t="inlineStr">
        <is>
          <t>kópia originálu, ktorá sa zhoduje s originálom vo všetkých jeho vlastnostiach, pričom túto zhodu skonštatoval a potvrdil podpisom relevantný subjekt</t>
        </is>
      </c>
      <c r="CP205" s="2" t="inlineStr">
        <is>
          <t>overjena kopija</t>
        </is>
      </c>
      <c r="CQ205" s="2" t="inlineStr">
        <is>
          <t>3</t>
        </is>
      </c>
      <c r="CR205" s="2" t="inlineStr">
        <is>
          <t/>
        </is>
      </c>
      <c r="CS205" t="inlineStr">
        <is>
          <t>kopija [izvirnega dokumenta], overjena ali legalizirana na tak način, da bi bila lahko uporabna za namene dokazovanja v postopku pred sodiščem</t>
        </is>
      </c>
      <c r="CT205" s="2" t="inlineStr">
        <is>
          <t>bestyrkt kopia</t>
        </is>
      </c>
      <c r="CU205" s="2" t="inlineStr">
        <is>
          <t>3</t>
        </is>
      </c>
      <c r="CV205" s="2" t="inlineStr">
        <is>
          <t/>
        </is>
      </c>
      <c r="CW205" t="inlineStr">
        <is>
          <t/>
        </is>
      </c>
    </row>
    <row r="206">
      <c r="A206" s="1" t="str">
        <f>HYPERLINK("https://iate.europa.eu/entry/result/832365/all", "832365")</f>
        <v>832365</v>
      </c>
      <c r="B206" t="inlineStr">
        <is>
          <t>LAW;BUSINESS AND COMPETITION</t>
        </is>
      </c>
      <c r="C206" t="inlineStr">
        <is>
          <t>LAW;BUSINESS AND COMPETITION|business organisation</t>
        </is>
      </c>
      <c r="D206" t="inlineStr">
        <is>
          <t>yes</t>
        </is>
      </c>
      <c r="E206" t="inlineStr">
        <is>
          <t/>
        </is>
      </c>
      <c r="F206" t="inlineStr">
        <is>
          <t/>
        </is>
      </c>
      <c r="G206" t="inlineStr">
        <is>
          <t/>
        </is>
      </c>
      <c r="H206" t="inlineStr">
        <is>
          <t/>
        </is>
      </c>
      <c r="I206" t="inlineStr">
        <is>
          <t/>
        </is>
      </c>
      <c r="J206" t="inlineStr">
        <is>
          <t/>
        </is>
      </c>
      <c r="K206" t="inlineStr">
        <is>
          <t/>
        </is>
      </c>
      <c r="L206" t="inlineStr">
        <is>
          <t/>
        </is>
      </c>
      <c r="M206" t="inlineStr">
        <is>
          <t/>
        </is>
      </c>
      <c r="N206" s="2" t="inlineStr">
        <is>
          <t>afskæring af individualforfølgning</t>
        </is>
      </c>
      <c r="O206" s="2" t="inlineStr">
        <is>
          <t>4</t>
        </is>
      </c>
      <c r="P206" s="2" t="inlineStr">
        <is>
          <t/>
        </is>
      </c>
      <c r="Q206" t="inlineStr">
        <is>
          <t>"Den virkning af et gældssanerings- el. konkursbo, at kreditorerne forbydes at foretage retsforfølgning mod skyldneren".</t>
        </is>
      </c>
      <c r="R206" s="2" t="inlineStr">
        <is>
          <t>Unterbrechung der Rechtsverfolgung seitens einzelner Gläubiger|
Unterbrechung von Einzelklagen</t>
        </is>
      </c>
      <c r="S206" s="2" t="inlineStr">
        <is>
          <t>3|
3</t>
        </is>
      </c>
      <c r="T206" s="2" t="inlineStr">
        <is>
          <t xml:space="preserve">|
</t>
        </is>
      </c>
      <c r="U206" t="inlineStr">
        <is>
          <t>Unterbrechung eines Verfahrens ist anders als die Aussetzung ein Stillstand des Prozesses kraft Gesetzes. Die U. tritt bei bestimmten Ereignissen von selbst ein, z.B. beim Tod einer Partei od. bei der Eröffnung d. Insolvenzverfahrens. Im Strafprozess kennt man nur die U. der Hauptverhandlung. Sie ist im Gegensatz zur Aussetzung eine Vertagung auf kurze Zeit, nach der die begonnene Hauptverhandl. fortgesetzt wird.</t>
        </is>
      </c>
      <c r="V206" s="2" t="inlineStr">
        <is>
          <t>αναστολή της ατομικής διώξεως</t>
        </is>
      </c>
      <c r="W206" s="2" t="inlineStr">
        <is>
          <t>2</t>
        </is>
      </c>
      <c r="X206" s="2" t="inlineStr">
        <is>
          <t/>
        </is>
      </c>
      <c r="Y206" t="inlineStr">
        <is>
          <t/>
        </is>
      </c>
      <c r="Z206" s="2" t="inlineStr">
        <is>
          <t>stay of individual enforcement actions|
stay of individual enforcement proceedings|
stay of proceedings brought by individual creditors</t>
        </is>
      </c>
      <c r="AA206" s="2" t="inlineStr">
        <is>
          <t>3|
3|
2</t>
        </is>
      </c>
      <c r="AB206" s="2" t="inlineStr">
        <is>
          <t xml:space="preserve">|
|
</t>
        </is>
      </c>
      <c r="AC206" t="inlineStr">
        <is>
          <t>court ordered suspension of the right to enforce a claim by a creditor against a debtor</t>
        </is>
      </c>
      <c r="AD206" s="2" t="inlineStr">
        <is>
          <t>paralización de acciones individuales</t>
        </is>
      </c>
      <c r="AE206" s="2" t="inlineStr">
        <is>
          <t>3</t>
        </is>
      </c>
      <c r="AF206" s="2" t="inlineStr">
        <is>
          <t/>
        </is>
      </c>
      <c r="AG206" t="inlineStr">
        <is>
          <t>Suspensión de la posibilidad de los acreedores de promover acciones individuales contra el patrimonio del concursado, por quedar integrados aquellos en la masa pasiva del concurso desde el momento en que se efectúa la declaración de concurso.</t>
        </is>
      </c>
      <c r="AH206" t="inlineStr">
        <is>
          <t/>
        </is>
      </c>
      <c r="AI206" t="inlineStr">
        <is>
          <t/>
        </is>
      </c>
      <c r="AJ206" t="inlineStr">
        <is>
          <t/>
        </is>
      </c>
      <c r="AK206" t="inlineStr">
        <is>
          <t/>
        </is>
      </c>
      <c r="AL206" s="2" t="inlineStr">
        <is>
          <t>yksittäisten täytäntöönpanotoimien keskeyttäminen</t>
        </is>
      </c>
      <c r="AM206" s="2" t="inlineStr">
        <is>
          <t>3</t>
        </is>
      </c>
      <c r="AN206" s="2" t="inlineStr">
        <is>
          <t/>
        </is>
      </c>
      <c r="AO206" t="inlineStr">
        <is>
          <t/>
        </is>
      </c>
      <c r="AP206" s="2" t="inlineStr">
        <is>
          <t>suspension des poursuites individuelles</t>
        </is>
      </c>
      <c r="AQ206" s="2" t="inlineStr">
        <is>
          <t>3</t>
        </is>
      </c>
      <c r="AR206" s="2" t="inlineStr">
        <is>
          <t/>
        </is>
      </c>
      <c r="AS206" t="inlineStr">
        <is>
          <t>interdiction faite à tout créancier d'exercer isolément une action en justice ou une voie d'exécution lorsqu'une procédure de règlement collectif du passif est ouverte.</t>
        </is>
      </c>
      <c r="AT206" s="2" t="inlineStr">
        <is>
          <t>bac ar imeachtaí arna dtionscnamh ag creidiúnaithe aonair</t>
        </is>
      </c>
      <c r="AU206" s="2" t="inlineStr">
        <is>
          <t>3</t>
        </is>
      </c>
      <c r="AV206" s="2" t="inlineStr">
        <is>
          <t/>
        </is>
      </c>
      <c r="AW206" t="inlineStr">
        <is>
          <t/>
        </is>
      </c>
      <c r="AX206" t="inlineStr">
        <is>
          <t/>
        </is>
      </c>
      <c r="AY206" t="inlineStr">
        <is>
          <t/>
        </is>
      </c>
      <c r="AZ206" t="inlineStr">
        <is>
          <t/>
        </is>
      </c>
      <c r="BA206" t="inlineStr">
        <is>
          <t/>
        </is>
      </c>
      <c r="BB206" s="2" t="inlineStr">
        <is>
          <t>az egyes hitelezők által indított eljárások felfüggesztése</t>
        </is>
      </c>
      <c r="BC206" s="2" t="inlineStr">
        <is>
          <t>3</t>
        </is>
      </c>
      <c r="BD206" s="2" t="inlineStr">
        <is>
          <t/>
        </is>
      </c>
      <c r="BE206" t="inlineStr">
        <is>
          <t/>
        </is>
      </c>
      <c r="BF206" s="2" t="inlineStr">
        <is>
          <t>sospensione delle azioni individuali</t>
        </is>
      </c>
      <c r="BG206" s="2" t="inlineStr">
        <is>
          <t>2</t>
        </is>
      </c>
      <c r="BH206" s="2" t="inlineStr">
        <is>
          <t/>
        </is>
      </c>
      <c r="BI206" t="inlineStr">
        <is>
          <t>si tratta delle azioni intentate da singoli creditori nei confronti del debitore insolvente.</t>
        </is>
      </c>
      <c r="BJ206" t="inlineStr">
        <is>
          <t/>
        </is>
      </c>
      <c r="BK206" t="inlineStr">
        <is>
          <t/>
        </is>
      </c>
      <c r="BL206" t="inlineStr">
        <is>
          <t/>
        </is>
      </c>
      <c r="BM206" t="inlineStr">
        <is>
          <t/>
        </is>
      </c>
      <c r="BN206" t="inlineStr">
        <is>
          <t/>
        </is>
      </c>
      <c r="BO206" t="inlineStr">
        <is>
          <t/>
        </is>
      </c>
      <c r="BP206" t="inlineStr">
        <is>
          <t/>
        </is>
      </c>
      <c r="BQ206" t="inlineStr">
        <is>
          <t/>
        </is>
      </c>
      <c r="BR206" s="2" t="inlineStr">
        <is>
          <t>sospensjoni ta' azzjonijiet ta' infurzar individwali</t>
        </is>
      </c>
      <c r="BS206" s="2" t="inlineStr">
        <is>
          <t>3</t>
        </is>
      </c>
      <c r="BT206" s="2" t="inlineStr">
        <is>
          <t/>
        </is>
      </c>
      <c r="BU206" t="inlineStr">
        <is>
          <t>sospensjoni temporanja, mogħtija minn awtorità ġudizzjarja jew amministrattiva jew applikata permezz tal-operazzjoni tal-liġi, tad-dritt ta' kreditur li jinforza pretensjoni kontra debitur</t>
        </is>
      </c>
      <c r="BV206" s="2" t="inlineStr">
        <is>
          <t>schorsing van individuele rechtsvorderingen|
schorsing van individuele vervolgingen</t>
        </is>
      </c>
      <c r="BW206" s="2" t="inlineStr">
        <is>
          <t>2|
3</t>
        </is>
      </c>
      <c r="BX206" s="2" t="inlineStr">
        <is>
          <t xml:space="preserve">|
</t>
        </is>
      </c>
      <c r="BY206" t="inlineStr">
        <is>
          <t/>
        </is>
      </c>
      <c r="BZ206" t="inlineStr">
        <is>
          <t/>
        </is>
      </c>
      <c r="CA206" t="inlineStr">
        <is>
          <t/>
        </is>
      </c>
      <c r="CB206" t="inlineStr">
        <is>
          <t/>
        </is>
      </c>
      <c r="CC206" t="inlineStr">
        <is>
          <t/>
        </is>
      </c>
      <c r="CD206" t="inlineStr">
        <is>
          <t/>
        </is>
      </c>
      <c r="CE206" t="inlineStr">
        <is>
          <t/>
        </is>
      </c>
      <c r="CF206" t="inlineStr">
        <is>
          <t/>
        </is>
      </c>
      <c r="CG206" t="inlineStr">
        <is>
          <t/>
        </is>
      </c>
      <c r="CH206" t="inlineStr">
        <is>
          <t/>
        </is>
      </c>
      <c r="CI206" t="inlineStr">
        <is>
          <t/>
        </is>
      </c>
      <c r="CJ206" t="inlineStr">
        <is>
          <t/>
        </is>
      </c>
      <c r="CK206" t="inlineStr">
        <is>
          <t/>
        </is>
      </c>
      <c r="CL206" t="inlineStr">
        <is>
          <t/>
        </is>
      </c>
      <c r="CM206" t="inlineStr">
        <is>
          <t/>
        </is>
      </c>
      <c r="CN206" t="inlineStr">
        <is>
          <t/>
        </is>
      </c>
      <c r="CO206" t="inlineStr">
        <is>
          <t/>
        </is>
      </c>
      <c r="CP206" t="inlineStr">
        <is>
          <t/>
        </is>
      </c>
      <c r="CQ206" t="inlineStr">
        <is>
          <t/>
        </is>
      </c>
      <c r="CR206" t="inlineStr">
        <is>
          <t/>
        </is>
      </c>
      <c r="CS206" t="inlineStr">
        <is>
          <t/>
        </is>
      </c>
      <c r="CT206" s="2" t="inlineStr">
        <is>
          <t>avbrytande av enskilda verkställighetsåtgärder</t>
        </is>
      </c>
      <c r="CU206" s="2" t="inlineStr">
        <is>
          <t>2</t>
        </is>
      </c>
      <c r="CV206" s="2" t="inlineStr">
        <is>
          <t/>
        </is>
      </c>
      <c r="CW206" t="inlineStr">
        <is>
          <t>ett
tillfälligt upphävande, beviljat av en rättslig eller administrativ myndighet
eller tillämpat på grund av lag, av en borgenärs rätt att verkställa en fordran
mot en gäldenär och, om så föreskrivs i nationell rätt, mot en tredje part som
lämnat säkerhet, inom ramen för ett rättsligt, administrativt eller annat
förfarande, eller av rätten att beslagta eller utom rätta realisera gäldenärens
tillgångar eller verksamhet</t>
        </is>
      </c>
    </row>
    <row r="207">
      <c r="A207" s="1" t="str">
        <f>HYPERLINK("https://iate.europa.eu/entry/result/773320/all", "773320")</f>
        <v>773320</v>
      </c>
      <c r="B207" t="inlineStr">
        <is>
          <t>LAW</t>
        </is>
      </c>
      <c r="C207" t="inlineStr">
        <is>
          <t>LAW|international law;LAW|organisation of the legal system|legal system|jurisdiction|conflict of jurisdiction</t>
        </is>
      </c>
      <c r="D207" t="inlineStr">
        <is>
          <t>yes</t>
        </is>
      </c>
      <c r="E207" t="inlineStr">
        <is>
          <t/>
        </is>
      </c>
      <c r="F207" s="2" t="inlineStr">
        <is>
          <t>стълкновителна норма|
колизионна норма</t>
        </is>
      </c>
      <c r="G207" s="2" t="inlineStr">
        <is>
          <t>3|
3</t>
        </is>
      </c>
      <c r="H207" s="2" t="inlineStr">
        <is>
          <t>|
admitted</t>
        </is>
      </c>
      <c r="I207" t="inlineStr">
        <is>
          <t>Законово предписание, което урежда избора на приложимите норми, в случаите, в които дадено правоотношение е уредено от няколко правни системи.</t>
        </is>
      </c>
      <c r="J207" s="2" t="inlineStr">
        <is>
          <t>kolizní norma|
volba právní normy</t>
        </is>
      </c>
      <c r="K207" s="2" t="inlineStr">
        <is>
          <t>3|
3</t>
        </is>
      </c>
      <c r="L207" s="2" t="inlineStr">
        <is>
          <t xml:space="preserve">|
</t>
        </is>
      </c>
      <c r="M207" t="inlineStr">
        <is>
          <t>pravidlo určující, který z dotčených právních řádů se použije pro soukromoprávní vztah s mezinárodním prvkem</t>
        </is>
      </c>
      <c r="N207" s="2" t="inlineStr">
        <is>
          <t>lovvalgsregel|
kollisionsnorm</t>
        </is>
      </c>
      <c r="O207" s="2" t="inlineStr">
        <is>
          <t>4|
4</t>
        </is>
      </c>
      <c r="P207" s="2" t="inlineStr">
        <is>
          <t xml:space="preserve">|
</t>
        </is>
      </c>
      <c r="Q207" t="inlineStr">
        <is>
          <t>"Lovvalgsregel (tidl. betegnet som kollisionsnorm): retsregel, der afgør, hvilken af flere i betragtning kommende retsregler der skal anvendes ved en lovkonflikt."</t>
        </is>
      </c>
      <c r="R207" s="2" t="inlineStr">
        <is>
          <t>Kollisionsnorm</t>
        </is>
      </c>
      <c r="S207" s="2" t="inlineStr">
        <is>
          <t>3</t>
        </is>
      </c>
      <c r="T207" s="2" t="inlineStr">
        <is>
          <t/>
        </is>
      </c>
      <c r="U207" t="inlineStr">
        <is>
          <t>Regel im Bereich des Internationalen Privatrechts (IPR), nach der sich bestimmt, welche Rechtsordnung bei möglicher Anknüpfung an verschiedene Rechtsordnungen im Einzelfall anzuwenden ist</t>
        </is>
      </c>
      <c r="V207" s="2" t="inlineStr">
        <is>
          <t>κανόνας συγκρούσεως νόμων</t>
        </is>
      </c>
      <c r="W207" s="2" t="inlineStr">
        <is>
          <t>4</t>
        </is>
      </c>
      <c r="X207" s="2" t="inlineStr">
        <is>
          <t/>
        </is>
      </c>
      <c r="Y207" t="inlineStr">
        <is>
          <t/>
        </is>
      </c>
      <c r="Z207" s="2" t="inlineStr">
        <is>
          <t>rule of conflict of laws|
conflict-of-law-rule|
rule on conflict of law|
conflict of law rule|
conflict-of-laws rule|
conflict rule|
choice of law rule</t>
        </is>
      </c>
      <c r="AA207" s="2" t="inlineStr">
        <is>
          <t>4|
1|
1|
1|
4|
3|
2</t>
        </is>
      </c>
      <c r="AB207" s="2" t="inlineStr">
        <is>
          <t xml:space="preserve">|
|
|
|
|
|
</t>
        </is>
      </c>
      <c r="AC207" t="inlineStr">
        <is>
          <t>rule governing applicable law, jurisdiction and enforcement and recognition in cases with elements connected to more than one legal system</t>
        </is>
      </c>
      <c r="AD207" s="2" t="inlineStr">
        <is>
          <t>norma de conflicto de leyes</t>
        </is>
      </c>
      <c r="AE207" s="2" t="inlineStr">
        <is>
          <t>4</t>
        </is>
      </c>
      <c r="AF207" s="2" t="inlineStr">
        <is>
          <t/>
        </is>
      </c>
      <c r="AG207" t="inlineStr">
        <is>
          <t>Cuando una relación jurídica entre personas privadas tiene carácter internacional (p. ej. porque tienen diferente nacionalidad, residen en países distintos o participan en una transacción comercial internacional), las leyes de varios países pueden entrar en competencia para regir esa situación. Para decidir cuál de las leyes en juego se aplica a dicha situación, el juez aplica las normas conocidas como de conflicto de leyes.</t>
        </is>
      </c>
      <c r="AH207" s="2" t="inlineStr">
        <is>
          <t>kollisiooninorm</t>
        </is>
      </c>
      <c r="AI207" s="2" t="inlineStr">
        <is>
          <t>3</t>
        </is>
      </c>
      <c r="AJ207" s="2" t="inlineStr">
        <is>
          <t/>
        </is>
      </c>
      <c r="AK207" t="inlineStr">
        <is>
          <t/>
        </is>
      </c>
      <c r="AL207" s="2" t="inlineStr">
        <is>
          <t>lainvalintasääntö</t>
        </is>
      </c>
      <c r="AM207" s="2" t="inlineStr">
        <is>
          <t>3</t>
        </is>
      </c>
      <c r="AN207" s="2" t="inlineStr">
        <is>
          <t/>
        </is>
      </c>
      <c r="AO207" t="inlineStr">
        <is>
          <t/>
        </is>
      </c>
      <c r="AP207" s="2" t="inlineStr">
        <is>
          <t>règle de conflit de lois</t>
        </is>
      </c>
      <c r="AQ207" s="2" t="inlineStr">
        <is>
          <t>3</t>
        </is>
      </c>
      <c r="AR207" s="2" t="inlineStr">
        <is>
          <t/>
        </is>
      </c>
      <c r="AS207" t="inlineStr">
        <is>
          <t>Règle de droit législative ou jurisprudentielle qui, tenant compte des liens qu'une situation présente avec plusieurs systèmes juridiques, prescrit l'application à cette situation, ou à tel ou tel de ses éléments, d'un de ces systèmes, de préférence aux autres.</t>
        </is>
      </c>
      <c r="AT207" s="2" t="inlineStr">
        <is>
          <t>riail na heasaontachta dlíthe</t>
        </is>
      </c>
      <c r="AU207" s="2" t="inlineStr">
        <is>
          <t>3</t>
        </is>
      </c>
      <c r="AV207" s="2" t="inlineStr">
        <is>
          <t/>
        </is>
      </c>
      <c r="AW207" t="inlineStr">
        <is>
          <t/>
        </is>
      </c>
      <c r="AX207" t="inlineStr">
        <is>
          <t/>
        </is>
      </c>
      <c r="AY207" t="inlineStr">
        <is>
          <t/>
        </is>
      </c>
      <c r="AZ207" t="inlineStr">
        <is>
          <t/>
        </is>
      </c>
      <c r="BA207" t="inlineStr">
        <is>
          <t/>
        </is>
      </c>
      <c r="BB207" s="2" t="inlineStr">
        <is>
          <t>kollíziós szabály</t>
        </is>
      </c>
      <c r="BC207" s="2" t="inlineStr">
        <is>
          <t>4</t>
        </is>
      </c>
      <c r="BD207" s="2" t="inlineStr">
        <is>
          <t/>
        </is>
      </c>
      <c r="BE207" t="inlineStr">
        <is>
          <t>Minden olyan norma, amely jogszabályok összeütközését oldja fel, vagyis arról rendelkezik, hogy melyik állam jogát kell alkalmazni.</t>
        </is>
      </c>
      <c r="BF207" s="2" t="inlineStr">
        <is>
          <t>norma di conflitto|
norma di conflitto di leggi|
regola di conflitto di leggi</t>
        </is>
      </c>
      <c r="BG207" s="2" t="inlineStr">
        <is>
          <t>4|
4|
4</t>
        </is>
      </c>
      <c r="BH207" s="2" t="inlineStr">
        <is>
          <t xml:space="preserve">|
|
</t>
        </is>
      </c>
      <c r="BI207" t="inlineStr">
        <is>
          <t>Per norme di conflitto si intendono le norme di diritto internazionale privato mediante le quali lo Stato regola quei rapporti privatistici che presentano elementi di estraneità rispetto ad esso [e in presenza dei quali] si determina inevitabilmente un potenziale conflitto tra le disposizioni dei diversi ordinamenti (...). Le norme di diritto internazionale privato risolvono tale conflitto, stabilendo in quali casi il rapporto dovrà essere disciplinato dalla legislazione nazionale e in quali, invece si dovranno applicare (...) norme di un diritto straniero.</t>
        </is>
      </c>
      <c r="BJ207" s="2" t="inlineStr">
        <is>
          <t>kolizinė norma</t>
        </is>
      </c>
      <c r="BK207" s="2" t="inlineStr">
        <is>
          <t>3</t>
        </is>
      </c>
      <c r="BL207" s="2" t="inlineStr">
        <is>
          <t/>
        </is>
      </c>
      <c r="BM207" t="inlineStr">
        <is>
          <t>norma, pagal kurią reglamentuojama taikytina teisė, jurisdikcija ir vykdymas bei pripažinimas tais atvejais, kurie pasižymi su daugiau nei viena teisės sistema susijusiais elementais</t>
        </is>
      </c>
      <c r="BN207" s="2" t="inlineStr">
        <is>
          <t>tiesību kolīziju norma</t>
        </is>
      </c>
      <c r="BO207" s="2" t="inlineStr">
        <is>
          <t>3</t>
        </is>
      </c>
      <c r="BP207" s="2" t="inlineStr">
        <is>
          <t/>
        </is>
      </c>
      <c r="BQ207" t="inlineStr">
        <is>
          <t/>
        </is>
      </c>
      <c r="BR207" s="2" t="inlineStr">
        <is>
          <t>regola dwar il-konflitt ta' liġijiet|
regola dwar l-għażla tal-liġi</t>
        </is>
      </c>
      <c r="BS207" s="2" t="inlineStr">
        <is>
          <t>3|
3</t>
        </is>
      </c>
      <c r="BT207" s="2" t="inlineStr">
        <is>
          <t xml:space="preserve">|
</t>
        </is>
      </c>
      <c r="BU207" t="inlineStr">
        <is>
          <t>regola dwar il-liġi applikabbli, il-ġurisdizzjoni u l-eżekuzzjoni u r-rikonoxximent, li tiddetermina liema liġi ser tapplika f'kuntest fejn, f'kawża partikolari, ikun hemm elementi marbutin ma' sistemi ġuridiċi differenti. Regola dwar il-konflitt ta' liġijiet tfisser regola li tiddetermina liema liġi ser tkun prevalenti f'sitwazzjoni partikolari fejn japplikaw liġijiet konfliġġenti.</t>
        </is>
      </c>
      <c r="BV207" s="2" t="inlineStr">
        <is>
          <t>conflictregel</t>
        </is>
      </c>
      <c r="BW207" s="2" t="inlineStr">
        <is>
          <t>3</t>
        </is>
      </c>
      <c r="BX207" s="2" t="inlineStr">
        <is>
          <t/>
        </is>
      </c>
      <c r="BY207" t="inlineStr">
        <is>
          <t/>
        </is>
      </c>
      <c r="BZ207" s="2" t="inlineStr">
        <is>
          <t>norma kolizyjna|
przepis kolizyjny</t>
        </is>
      </c>
      <c r="CA207" s="2" t="inlineStr">
        <is>
          <t>3|
2</t>
        </is>
      </c>
      <c r="CB207" s="2" t="inlineStr">
        <is>
          <t xml:space="preserve">|
</t>
        </is>
      </c>
      <c r="CC207" t="inlineStr">
        <is>
          <t>(w prawie prywatnym międzynarodowym) norma wskazująca jakie prawo merytoryczne jest właściwe w danym wypadku</t>
        </is>
      </c>
      <c r="CD207" s="2" t="inlineStr">
        <is>
          <t>norma de conflito de leis</t>
        </is>
      </c>
      <c r="CE207" s="2" t="inlineStr">
        <is>
          <t>3</t>
        </is>
      </c>
      <c r="CF207" s="2" t="inlineStr">
        <is>
          <t/>
        </is>
      </c>
      <c r="CG207" t="inlineStr">
        <is>
          <t>Regra de direito que, perante um conflito de leis pertencentes a ordenamentos jurídicos diversos e aptas a regular uma mesma situação jurídica, determina qual a lei competente.</t>
        </is>
      </c>
      <c r="CH207" s="2" t="inlineStr">
        <is>
          <t>normă privind conflictul de legi|
normă care reglementează conflictul de legi|
normă conflictuală</t>
        </is>
      </c>
      <c r="CI207" s="2" t="inlineStr">
        <is>
          <t>3|
3|
3</t>
        </is>
      </c>
      <c r="CJ207" s="2" t="inlineStr">
        <is>
          <t xml:space="preserve">|
|
</t>
        </is>
      </c>
      <c r="CK207" t="inlineStr">
        <is>
          <t>regulă specifică dreptului internațional privat cu ajutorul căreia se determină legea/sistemul de drept aplicabile unui raport juridic cu elemente de extraneitate.</t>
        </is>
      </c>
      <c r="CL207" s="2" t="inlineStr">
        <is>
          <t>kolízna norma</t>
        </is>
      </c>
      <c r="CM207" s="2" t="inlineStr">
        <is>
          <t>3</t>
        </is>
      </c>
      <c r="CN207" s="2" t="inlineStr">
        <is>
          <t/>
        </is>
      </c>
      <c r="CO207" t="inlineStr">
        <is>
          <t>právna norma, ktorá právny pomer s cudzím prvkom nerieši meritórne, ale na základe kolíznych kritérií určuje rozhodné právo, teda ktorý z kolidujúcich právnych poriadkov je povolaný rozhodnúť o právach a povinnostiach subjektov právneho pomeru s cudzím prvkom, t. j. určuje, či sa majú dotknuté práva a povinnosti spravovať domácim právom alebo právnym poriadkom toho štátu, ku ktorému sa viaže cudzí prvok</t>
        </is>
      </c>
      <c r="CP207" s="2" t="inlineStr">
        <is>
          <t>kolizijsko pravilo</t>
        </is>
      </c>
      <c r="CQ207" s="2" t="inlineStr">
        <is>
          <t>3</t>
        </is>
      </c>
      <c r="CR207" s="2" t="inlineStr">
        <is>
          <t/>
        </is>
      </c>
      <c r="CS207" t="inlineStr">
        <is>
          <t>norma mednarodnega zasebnega prava, ki določa, katero pravo je treba uporabiti v razmerju s tujim elementom</t>
        </is>
      </c>
      <c r="CT207" s="2" t="inlineStr">
        <is>
          <t>lagvalsregel</t>
        </is>
      </c>
      <c r="CU207" s="2" t="inlineStr">
        <is>
          <t>3</t>
        </is>
      </c>
      <c r="CV207" s="2" t="inlineStr">
        <is>
          <t/>
        </is>
      </c>
      <c r="CW207" t="inlineStr">
        <is>
          <t>Regel som fastställer vilket lands lagstiftning som ska tillämpas i ett visst rättsförhållande.</t>
        </is>
      </c>
    </row>
    <row r="208">
      <c r="A208" s="1" t="str">
        <f>HYPERLINK("https://iate.europa.eu/entry/result/762561/all", "762561")</f>
        <v>762561</v>
      </c>
      <c r="B208" t="inlineStr">
        <is>
          <t>LAW</t>
        </is>
      </c>
      <c r="C208" t="inlineStr">
        <is>
          <t>LAW</t>
        </is>
      </c>
      <c r="D208" t="inlineStr">
        <is>
          <t>yes</t>
        </is>
      </c>
      <c r="E208" t="inlineStr">
        <is>
          <t/>
        </is>
      </c>
      <c r="F208" s="2" t="inlineStr">
        <is>
          <t>вещно право</t>
        </is>
      </c>
      <c r="G208" s="2" t="inlineStr">
        <is>
          <t>4</t>
        </is>
      </c>
      <c r="H208" s="2" t="inlineStr">
        <is>
          <t/>
        </is>
      </c>
      <c r="I208" t="inlineStr">
        <is>
          <t>конкретно субективно право върху определен обект, което е признато на правния субект от обективното право. Вещните права са уредени от закона и са точно определени по вид (numerus clausus). Правните субекти не могат да създават нови видове вещни права.&lt;br&gt;Основното вещно право е собствеността. Други вещни права са владението и правото на строеж. Суперфицията и сервитутът са двете ограничени вещни права върху чужди вещи.</t>
        </is>
      </c>
      <c r="J208" s="2" t="inlineStr">
        <is>
          <t>věcné právo</t>
        </is>
      </c>
      <c r="K208" s="2" t="inlineStr">
        <is>
          <t>3</t>
        </is>
      </c>
      <c r="L208" s="2" t="inlineStr">
        <is>
          <t/>
        </is>
      </c>
      <c r="M208" t="inlineStr">
        <is>
          <t/>
        </is>
      </c>
      <c r="N208" s="2" t="inlineStr">
        <is>
          <t>rettighed in rem|
tinglig rettighed</t>
        </is>
      </c>
      <c r="O208" s="2" t="inlineStr">
        <is>
          <t>4|
4</t>
        </is>
      </c>
      <c r="P208" s="2" t="inlineStr">
        <is>
          <t xml:space="preserve">|
</t>
        </is>
      </c>
      <c r="Q208" t="inlineStr">
        <is>
          <t>En ret, der kan udøves generelt, og som vedrører en ting (res).</t>
        </is>
      </c>
      <c r="R208" s="2" t="inlineStr">
        <is>
          <t>dingliches Recht</t>
        </is>
      </c>
      <c r="S208" s="2" t="inlineStr">
        <is>
          <t>3</t>
        </is>
      </c>
      <c r="T208" s="2" t="inlineStr">
        <is>
          <t/>
        </is>
      </c>
      <c r="U208" t="inlineStr">
        <is>
          <t>Recht, das einer Person an einer Sache ohne Rücksicht auf dritte Personen zusteht</t>
        </is>
      </c>
      <c r="V208" s="2" t="inlineStr">
        <is>
          <t>εμπράγματο δικαίωμα</t>
        </is>
      </c>
      <c r="W208" s="2" t="inlineStr">
        <is>
          <t>3</t>
        </is>
      </c>
      <c r="X208" s="2" t="inlineStr">
        <is>
          <t/>
        </is>
      </c>
      <c r="Y208" t="inlineStr">
        <is>
          <t/>
        </is>
      </c>
      <c r="Z208" s="2" t="inlineStr">
        <is>
          <t>right in rem</t>
        </is>
      </c>
      <c r="AA208" s="2" t="inlineStr">
        <is>
          <t>3</t>
        </is>
      </c>
      <c r="AB208" s="2" t="inlineStr">
        <is>
          <t/>
        </is>
      </c>
      <c r="AC208" t="inlineStr">
        <is>
          <t>a right involving or determining the status of a thing (the &lt;i&gt;res&lt;/i&gt;), exercisable against the world at large and not just the parties to the litigation concerned</t>
        </is>
      </c>
      <c r="AD208" s="2" t="inlineStr">
        <is>
          <t>derecho real</t>
        </is>
      </c>
      <c r="AE208" s="2" t="inlineStr">
        <is>
          <t>3</t>
        </is>
      </c>
      <c r="AF208" s="2" t="inlineStr">
        <is>
          <t/>
        </is>
      </c>
      <c r="AG208" t="inlineStr">
        <is>
          <t>En general: el que tienen las personas sobre las cosas; el que va unido a la cosa y no se extingue por la muerte del poseedor; poder directo e inmediato sobre una cosa, que confiere a su titular el dominio sobre ella.</t>
        </is>
      </c>
      <c r="AH208" s="2" t="inlineStr">
        <is>
          <t>asjaõigus</t>
        </is>
      </c>
      <c r="AI208" s="2" t="inlineStr">
        <is>
          <t>3</t>
        </is>
      </c>
      <c r="AJ208" s="2" t="inlineStr">
        <is>
          <t/>
        </is>
      </c>
      <c r="AK208" t="inlineStr">
        <is>
          <t>tsiviilõiguse osa, mis korraldab omaniku suhteid temale kuuluva vara valdamisel, kasutamisel ja käsutamisel</t>
        </is>
      </c>
      <c r="AL208" s="2" t="inlineStr">
        <is>
          <t>esineoikeus</t>
        </is>
      </c>
      <c r="AM208" s="2" t="inlineStr">
        <is>
          <t>3</t>
        </is>
      </c>
      <c r="AN208" s="2" t="inlineStr">
        <is>
          <t/>
        </is>
      </c>
      <c r="AO208" t="inlineStr">
        <is>
          <t>siviilioikeuden haara, jonka kohteena on irtaimia ja kiinteitä esineitä koskevien varallisuussuhteiden sääntely</t>
        </is>
      </c>
      <c r="AP208" s="2" t="inlineStr">
        <is>
          <t>droit réel</t>
        </is>
      </c>
      <c r="AQ208" s="2" t="inlineStr">
        <is>
          <t>3</t>
        </is>
      </c>
      <c r="AR208" s="2" t="inlineStr">
        <is>
          <t/>
        </is>
      </c>
      <c r="AS208" t="inlineStr">
        <is>
          <t>droit qui porte directement sur une chose</t>
        </is>
      </c>
      <c r="AT208" s="2" t="inlineStr">
        <is>
          <t>ceart in rem</t>
        </is>
      </c>
      <c r="AU208" s="2" t="inlineStr">
        <is>
          <t>3</t>
        </is>
      </c>
      <c r="AV208" s="2" t="inlineStr">
        <is>
          <t/>
        </is>
      </c>
      <c r="AW208" t="inlineStr">
        <is>
          <t/>
        </is>
      </c>
      <c r="AX208" s="2" t="inlineStr">
        <is>
          <t>stvarno pravo</t>
        </is>
      </c>
      <c r="AY208" s="2" t="inlineStr">
        <is>
          <t>3</t>
        </is>
      </c>
      <c r="AZ208" s="2" t="inlineStr">
        <is>
          <t/>
        </is>
      </c>
      <c r="BA208" t="inlineStr">
        <is>
          <t/>
        </is>
      </c>
      <c r="BB208" s="2" t="inlineStr">
        <is>
          <t>dologi jog|
dologi jogok</t>
        </is>
      </c>
      <c r="BC208" s="2" t="inlineStr">
        <is>
          <t>4|
3</t>
        </is>
      </c>
      <c r="BD208" s="2" t="inlineStr">
        <is>
          <t xml:space="preserve">|
</t>
        </is>
      </c>
      <c r="BE208" t="inlineStr">
        <is>
          <t>A vagyonjog azon része, amely a személyek számára abszolút jogokat biztosít vagyoni értékű javaik felett.</t>
        </is>
      </c>
      <c r="BF208" s="2" t="inlineStr">
        <is>
          <t>diritto reale</t>
        </is>
      </c>
      <c r="BG208" s="2" t="inlineStr">
        <is>
          <t>4</t>
        </is>
      </c>
      <c r="BH208" s="2" t="inlineStr">
        <is>
          <t/>
        </is>
      </c>
      <c r="BI208" t="inlineStr">
        <is>
          <t>Diritto che ha per oggetto una cosa, che segue indipendentemente dal suo proprietario. Caratteristiche dei diritti reali sono: l'assolutezza, cioè possono essere fatti valere erga omnes; l'immediatezza del potere sulla cosa; tipicità, cioè sono stabiliti dalla legge e patrimonialità, in quanto il contenuto è prevalentemente economico.</t>
        </is>
      </c>
      <c r="BJ208" s="2" t="inlineStr">
        <is>
          <t>daiktinė teisė|
teisė &lt;i&gt;in rem&lt;/i&gt;</t>
        </is>
      </c>
      <c r="BK208" s="2" t="inlineStr">
        <is>
          <t>3|
3</t>
        </is>
      </c>
      <c r="BL208" s="2" t="inlineStr">
        <is>
          <t xml:space="preserve">|
</t>
        </is>
      </c>
      <c r="BM208" t="inlineStr">
        <is>
          <t>Daiktinė teisė - tai absoliuti teisė, pasireiškianti teisės turėtojo galimybe įgyvendinti valdymo, naudojimo ir disponavimo teises ar tik kai kurias iš šių teisių.</t>
        </is>
      </c>
      <c r="BN208" s="2" t="inlineStr">
        <is>
          <t>lietu tiesības|
tiesības &lt;i&gt;in rem&lt;/i&gt;</t>
        </is>
      </c>
      <c r="BO208" s="2" t="inlineStr">
        <is>
          <t>3|
3</t>
        </is>
      </c>
      <c r="BP208" s="2" t="inlineStr">
        <is>
          <t xml:space="preserve">|
</t>
        </is>
      </c>
      <c r="BQ208" t="inlineStr">
        <is>
          <t>Civiltiesību normas, kas sabiedrībā regulē mantas - lietu piederību, valdījumu, lietojumu un rīcību ar to.</t>
        </is>
      </c>
      <c r="BR208" s="2" t="inlineStr">
        <is>
          <t>dritt &lt;i&gt;in rem&lt;/i&gt;</t>
        </is>
      </c>
      <c r="BS208" s="2" t="inlineStr">
        <is>
          <t>3</t>
        </is>
      </c>
      <c r="BT208" s="2" t="inlineStr">
        <is>
          <t/>
        </is>
      </c>
      <c r="BU208" t="inlineStr">
        <is>
          <t>dritt li jinvolvi jew jiddetermina l-istatus ta' oġġett (ir-&lt;i&gt;res&lt;/i&gt;) li jista' jiġi eżerċitat fuq l-oġġett fil-konfront ta' persuni terzi u mhux biss il-partijiet fit-tilwim ikkonċernat</t>
        </is>
      </c>
      <c r="BV208" s="2" t="inlineStr">
        <is>
          <t>zakelijk recht</t>
        </is>
      </c>
      <c r="BW208" s="2" t="inlineStr">
        <is>
          <t>3</t>
        </is>
      </c>
      <c r="BX208" s="2" t="inlineStr">
        <is>
          <t/>
        </is>
      </c>
      <c r="BY208" t="inlineStr">
        <is>
          <t>"recht op een zaak (stoffelijk voorwerp); absoluut, tegenover iedereen te handhaven recht, onderverdeeld in zakelijke genotsrechten (zoals erfpacht en opstal) en zakelijke zekerheidsrechten (pand en hypotheek)"</t>
        </is>
      </c>
      <c r="BZ208" s="2" t="inlineStr">
        <is>
          <t>prawo rzeczowe</t>
        </is>
      </c>
      <c r="CA208" s="2" t="inlineStr">
        <is>
          <t>3</t>
        </is>
      </c>
      <c r="CB208" s="2" t="inlineStr">
        <is>
          <t/>
        </is>
      </c>
      <c r="CC208" t="inlineStr">
        <is>
          <t>dział prawa cywilnego regulujący powstanie, treść, zmianę i ustanie prawa własności i innych praw do rzeczy</t>
        </is>
      </c>
      <c r="CD208" s="2" t="inlineStr">
        <is>
          <t>direito real</t>
        </is>
      </c>
      <c r="CE208" s="2" t="inlineStr">
        <is>
          <t>3</t>
        </is>
      </c>
      <c r="CF208" s="2" t="inlineStr">
        <is>
          <t/>
        </is>
      </c>
      <c r="CG208" t="inlineStr">
        <is>
          <t>Direito que incide diretamente sobre uma coisa, conferindo ao seu titular um poder sobre ela, oponível a todas as pessoas.&lt;br&gt;O exemplo mais emblemático de direito real é o direito de propriedade.</t>
        </is>
      </c>
      <c r="CH208" s="2" t="inlineStr">
        <is>
          <t>drept real</t>
        </is>
      </c>
      <c r="CI208" s="2" t="inlineStr">
        <is>
          <t>3</t>
        </is>
      </c>
      <c r="CJ208" s="2" t="inlineStr">
        <is>
          <t/>
        </is>
      </c>
      <c r="CK208" t="inlineStr">
        <is>
          <t>Drept subiectiv patrimonial care confera titularului posibilitatea exercitarii in mod direct a posesiei, folosintei si dispozitiei asupra unui lucru ori numai a unora din aceste atribute. Este un drept absolut, deoarece este opozabil tuturor celorlalte persoane, care au obligatia de a nu stanjeni libera lui exercitare. Se disting drepturi reale principale, care au o existenta de sine statatoare, de ex. dreptul de proprietate, dreptul de administrare directa etc, si drepturi reale accesorii, care sunt instituite pentru garantarea unor drepturi de creanta si a caror existenta depinde de acestea din urma ; dreptul de gaj, dreptul de ipoteca si privilegiile. Dreptule real implica dreptul de urmarire, care consta in posibilitatea tutularului de a urmari bunul in orice maini s-ar gasi, precum si dreptul de preferinta care confera titularului posibilitatea de a exercita cu intaietate atributele dreptului sau, fata de orice alta persoana care ar fi dobandit, ulterior, un alt drept mai real asupra aceluiasi lucru.</t>
        </is>
      </c>
      <c r="CL208" s="2" t="inlineStr">
        <is>
          <t>vecné práva</t>
        </is>
      </c>
      <c r="CM208" s="2" t="inlineStr">
        <is>
          <t>4</t>
        </is>
      </c>
      <c r="CN208" s="2" t="inlineStr">
        <is>
          <t/>
        </is>
      </c>
      <c r="CO208" t="inlineStr">
        <is>
          <t/>
        </is>
      </c>
      <c r="CP208" s="2" t="inlineStr">
        <is>
          <t>stvarna pravica|
stvarnopravna pravica</t>
        </is>
      </c>
      <c r="CQ208" s="2" t="inlineStr">
        <is>
          <t>3|
3</t>
        </is>
      </c>
      <c r="CR208" s="2" t="inlineStr">
        <is>
          <t xml:space="preserve">preferred|
</t>
        </is>
      </c>
      <c r="CS208" t="inlineStr">
        <is>
          <t>absolutna, premoženjska pravica, katere predmet je stvar</t>
        </is>
      </c>
      <c r="CT208" s="2" t="inlineStr">
        <is>
          <t>sakrätt i fast egendom</t>
        </is>
      </c>
      <c r="CU208" s="2" t="inlineStr">
        <is>
          <t>3</t>
        </is>
      </c>
      <c r="CV208" s="2" t="inlineStr">
        <is>
          <t/>
        </is>
      </c>
      <c r="CW208" t="inlineStr">
        <is>
          <t/>
        </is>
      </c>
    </row>
    <row r="209">
      <c r="A209" s="1" t="str">
        <f>HYPERLINK("https://iate.europa.eu/entry/result/842512/all", "842512")</f>
        <v>842512</v>
      </c>
      <c r="B209" t="inlineStr">
        <is>
          <t>LAW;BUSINESS AND COMPETITION</t>
        </is>
      </c>
      <c r="C209" t="inlineStr">
        <is>
          <t>LAW;BUSINESS AND COMPETITION|business organisation</t>
        </is>
      </c>
      <c r="D209" t="inlineStr">
        <is>
          <t>no</t>
        </is>
      </c>
      <c r="E209" t="inlineStr">
        <is>
          <t/>
        </is>
      </c>
      <c r="F209" t="inlineStr">
        <is>
          <t/>
        </is>
      </c>
      <c r="G209" t="inlineStr">
        <is>
          <t/>
        </is>
      </c>
      <c r="H209" t="inlineStr">
        <is>
          <t/>
        </is>
      </c>
      <c r="I209" t="inlineStr">
        <is>
          <t/>
        </is>
      </c>
      <c r="J209" t="inlineStr">
        <is>
          <t/>
        </is>
      </c>
      <c r="K209" t="inlineStr">
        <is>
          <t/>
        </is>
      </c>
      <c r="L209" t="inlineStr">
        <is>
          <t/>
        </is>
      </c>
      <c r="M209" t="inlineStr">
        <is>
          <t/>
        </is>
      </c>
      <c r="N209" s="2" t="inlineStr">
        <is>
          <t>massekrav</t>
        </is>
      </c>
      <c r="O209" s="2" t="inlineStr">
        <is>
          <t>4</t>
        </is>
      </c>
      <c r="P209" s="2" t="inlineStr">
        <is>
          <t/>
        </is>
      </c>
      <c r="Q209" t="inlineStr">
        <is>
          <t>"Massekrav: krav, der i konkursboer dækkes forud for konkurrencekreditorerne såvel privilegerede som simple, og efterstillede fordringer." (von Eyben, Juridisk Ordbog, 9. udg.)</t>
        </is>
      </c>
      <c r="R209" s="2" t="inlineStr">
        <is>
          <t>Masseansprüche|
Masseforderungen</t>
        </is>
      </c>
      <c r="S209" s="2" t="inlineStr">
        <is>
          <t>3|
3</t>
        </is>
      </c>
      <c r="T209" s="2" t="inlineStr">
        <is>
          <t xml:space="preserve">|
</t>
        </is>
      </c>
      <c r="U209" t="inlineStr">
        <is>
          <t>Masseansprüche bzw. -forderungen sind Ansprüche, deren Erfüllung unmittelbar aus der Konkursmasse verlangt werden kann und zu denen Massekosten und Masseschulden gehören.</t>
        </is>
      </c>
      <c r="V209" t="inlineStr">
        <is>
          <t/>
        </is>
      </c>
      <c r="W209" t="inlineStr">
        <is>
          <t/>
        </is>
      </c>
      <c r="X209" t="inlineStr">
        <is>
          <t/>
        </is>
      </c>
      <c r="Y209" t="inlineStr">
        <is>
          <t/>
        </is>
      </c>
      <c r="Z209" s="2" t="inlineStr">
        <is>
          <t>claim by a creditor in respect of debts incurred by the debtor's estate</t>
        </is>
      </c>
      <c r="AA209" s="2" t="inlineStr">
        <is>
          <t>1</t>
        </is>
      </c>
      <c r="AB209" s="2" t="inlineStr">
        <is>
          <t/>
        </is>
      </c>
      <c r="AC209" t="inlineStr">
        <is>
          <t/>
        </is>
      </c>
      <c r="AD209" t="inlineStr">
        <is>
          <t/>
        </is>
      </c>
      <c r="AE209" t="inlineStr">
        <is>
          <t/>
        </is>
      </c>
      <c r="AF209" t="inlineStr">
        <is>
          <t/>
        </is>
      </c>
      <c r="AG209" t="inlineStr">
        <is>
          <t/>
        </is>
      </c>
      <c r="AH209" t="inlineStr">
        <is>
          <t/>
        </is>
      </c>
      <c r="AI209" t="inlineStr">
        <is>
          <t/>
        </is>
      </c>
      <c r="AJ209" t="inlineStr">
        <is>
          <t/>
        </is>
      </c>
      <c r="AK209" t="inlineStr">
        <is>
          <t/>
        </is>
      </c>
      <c r="AL209" t="inlineStr">
        <is>
          <t/>
        </is>
      </c>
      <c r="AM209" t="inlineStr">
        <is>
          <t/>
        </is>
      </c>
      <c r="AN209" t="inlineStr">
        <is>
          <t/>
        </is>
      </c>
      <c r="AO209" t="inlineStr">
        <is>
          <t/>
        </is>
      </c>
      <c r="AP209" s="2" t="inlineStr">
        <is>
          <t>créances de masse</t>
        </is>
      </c>
      <c r="AQ209" s="2" t="inlineStr">
        <is>
          <t>1</t>
        </is>
      </c>
      <c r="AR209" s="2" t="inlineStr">
        <is>
          <t/>
        </is>
      </c>
      <c r="AS209" t="inlineStr">
        <is>
          <t/>
        </is>
      </c>
      <c r="AT209" t="inlineStr">
        <is>
          <t/>
        </is>
      </c>
      <c r="AU209" t="inlineStr">
        <is>
          <t/>
        </is>
      </c>
      <c r="AV209" t="inlineStr">
        <is>
          <t/>
        </is>
      </c>
      <c r="AW209" t="inlineStr">
        <is>
          <t/>
        </is>
      </c>
      <c r="AX209" t="inlineStr">
        <is>
          <t/>
        </is>
      </c>
      <c r="AY209" t="inlineStr">
        <is>
          <t/>
        </is>
      </c>
      <c r="AZ209" t="inlineStr">
        <is>
          <t/>
        </is>
      </c>
      <c r="BA209" t="inlineStr">
        <is>
          <t/>
        </is>
      </c>
      <c r="BB209" t="inlineStr">
        <is>
          <t/>
        </is>
      </c>
      <c r="BC209" t="inlineStr">
        <is>
          <t/>
        </is>
      </c>
      <c r="BD209" t="inlineStr">
        <is>
          <t/>
        </is>
      </c>
      <c r="BE209" t="inlineStr">
        <is>
          <t/>
        </is>
      </c>
      <c r="BF209" s="2" t="inlineStr">
        <is>
          <t>crediti della massa</t>
        </is>
      </c>
      <c r="BG209" s="2" t="inlineStr">
        <is>
          <t>2</t>
        </is>
      </c>
      <c r="BH209" s="2" t="inlineStr">
        <is>
          <t/>
        </is>
      </c>
      <c r="BI209" t="inlineStr">
        <is>
          <t/>
        </is>
      </c>
      <c r="BJ209" t="inlineStr">
        <is>
          <t/>
        </is>
      </c>
      <c r="BK209" t="inlineStr">
        <is>
          <t/>
        </is>
      </c>
      <c r="BL209" t="inlineStr">
        <is>
          <t/>
        </is>
      </c>
      <c r="BM209" t="inlineStr">
        <is>
          <t/>
        </is>
      </c>
      <c r="BN209" t="inlineStr">
        <is>
          <t/>
        </is>
      </c>
      <c r="BO209" t="inlineStr">
        <is>
          <t/>
        </is>
      </c>
      <c r="BP209" t="inlineStr">
        <is>
          <t/>
        </is>
      </c>
      <c r="BQ209" t="inlineStr">
        <is>
          <t/>
        </is>
      </c>
      <c r="BR209" t="inlineStr">
        <is>
          <t/>
        </is>
      </c>
      <c r="BS209" t="inlineStr">
        <is>
          <t/>
        </is>
      </c>
      <c r="BT209" t="inlineStr">
        <is>
          <t/>
        </is>
      </c>
      <c r="BU209" t="inlineStr">
        <is>
          <t/>
        </is>
      </c>
      <c r="BV209" s="2" t="inlineStr">
        <is>
          <t>boedelschuld</t>
        </is>
      </c>
      <c r="BW209" s="2" t="inlineStr">
        <is>
          <t>3</t>
        </is>
      </c>
      <c r="BX209" s="2" t="inlineStr">
        <is>
          <t/>
        </is>
      </c>
      <c r="BY209" t="inlineStr">
        <is>
          <t/>
        </is>
      </c>
      <c r="BZ209" t="inlineStr">
        <is>
          <t/>
        </is>
      </c>
      <c r="CA209" t="inlineStr">
        <is>
          <t/>
        </is>
      </c>
      <c r="CB209" t="inlineStr">
        <is>
          <t/>
        </is>
      </c>
      <c r="CC209" t="inlineStr">
        <is>
          <t/>
        </is>
      </c>
      <c r="CD209" t="inlineStr">
        <is>
          <t/>
        </is>
      </c>
      <c r="CE209" t="inlineStr">
        <is>
          <t/>
        </is>
      </c>
      <c r="CF209" t="inlineStr">
        <is>
          <t/>
        </is>
      </c>
      <c r="CG209" t="inlineStr">
        <is>
          <t/>
        </is>
      </c>
      <c r="CH209" t="inlineStr">
        <is>
          <t/>
        </is>
      </c>
      <c r="CI209" t="inlineStr">
        <is>
          <t/>
        </is>
      </c>
      <c r="CJ209" t="inlineStr">
        <is>
          <t/>
        </is>
      </c>
      <c r="CK209" t="inlineStr">
        <is>
          <t/>
        </is>
      </c>
      <c r="CL209" t="inlineStr">
        <is>
          <t/>
        </is>
      </c>
      <c r="CM209" t="inlineStr">
        <is>
          <t/>
        </is>
      </c>
      <c r="CN209" t="inlineStr">
        <is>
          <t/>
        </is>
      </c>
      <c r="CO209" t="inlineStr">
        <is>
          <t/>
        </is>
      </c>
      <c r="CP209" t="inlineStr">
        <is>
          <t/>
        </is>
      </c>
      <c r="CQ209" t="inlineStr">
        <is>
          <t/>
        </is>
      </c>
      <c r="CR209" t="inlineStr">
        <is>
          <t/>
        </is>
      </c>
      <c r="CS209" t="inlineStr">
        <is>
          <t/>
        </is>
      </c>
      <c r="CT209" t="inlineStr">
        <is>
          <t/>
        </is>
      </c>
      <c r="CU209" t="inlineStr">
        <is>
          <t/>
        </is>
      </c>
      <c r="CV209" t="inlineStr">
        <is>
          <t/>
        </is>
      </c>
      <c r="CW209" t="inlineStr">
        <is>
          <t/>
        </is>
      </c>
    </row>
    <row r="210">
      <c r="A210" s="1" t="str">
        <f>HYPERLINK("https://iate.europa.eu/entry/result/822920/all", "822920")</f>
        <v>822920</v>
      </c>
      <c r="B210" t="inlineStr">
        <is>
          <t>LAW;BUSINESS AND COMPETITION</t>
        </is>
      </c>
      <c r="C210" t="inlineStr">
        <is>
          <t>LAW;BUSINESS AND COMPETITION|business organisation</t>
        </is>
      </c>
      <c r="D210" t="inlineStr">
        <is>
          <t>yes</t>
        </is>
      </c>
      <c r="E210" t="inlineStr">
        <is>
          <t/>
        </is>
      </c>
      <c r="F210" t="inlineStr">
        <is>
          <t/>
        </is>
      </c>
      <c r="G210" t="inlineStr">
        <is>
          <t/>
        </is>
      </c>
      <c r="H210" t="inlineStr">
        <is>
          <t/>
        </is>
      </c>
      <c r="I210" t="inlineStr">
        <is>
          <t/>
        </is>
      </c>
      <c r="J210" t="inlineStr">
        <is>
          <t/>
        </is>
      </c>
      <c r="K210" t="inlineStr">
        <is>
          <t/>
        </is>
      </c>
      <c r="L210" t="inlineStr">
        <is>
          <t/>
        </is>
      </c>
      <c r="M210" t="inlineStr">
        <is>
          <t/>
        </is>
      </c>
      <c r="N210" s="2" t="inlineStr">
        <is>
          <t>centrum for skyldnerens hovedinteresser|
COMI</t>
        </is>
      </c>
      <c r="O210" s="2" t="inlineStr">
        <is>
          <t>4|
4</t>
        </is>
      </c>
      <c r="P210" s="2" t="inlineStr">
        <is>
          <t xml:space="preserve">|
</t>
        </is>
      </c>
      <c r="Q210" t="inlineStr">
        <is>
          <t>det sted, hvor skyldneren normalt forvalter sine interesser, og som således er identificerbart for tredjemand</t>
        </is>
      </c>
      <c r="R210" s="2" t="inlineStr">
        <is>
          <t>Mittelpunkt der hauptsächlichen Interessen des Schuldners</t>
        </is>
      </c>
      <c r="S210" s="2" t="inlineStr">
        <is>
          <t>3</t>
        </is>
      </c>
      <c r="T210" s="2" t="inlineStr">
        <is>
          <t/>
        </is>
      </c>
      <c r="U210" t="inlineStr">
        <is>
          <t>im Insolvenzrecht der Ort, an dem der Schuldner gewöhnlich der Verwaltung seiner Interessen nachgeht und der damit für Dritte feststellbar ist</t>
        </is>
      </c>
      <c r="V210" s="2" t="inlineStr">
        <is>
          <t>κέντρο των κυρίων συμφερόντων του οφειλέτη</t>
        </is>
      </c>
      <c r="W210" s="2" t="inlineStr">
        <is>
          <t>3</t>
        </is>
      </c>
      <c r="X210" s="2" t="inlineStr">
        <is>
          <t/>
        </is>
      </c>
      <c r="Y210" t="inlineStr">
        <is>
          <t/>
        </is>
      </c>
      <c r="Z210" s="2" t="inlineStr">
        <is>
          <t>centre of the debtor's main interests|
centre of main interests of a debtor|
centre of main interests|
COMI</t>
        </is>
      </c>
      <c r="AA210" s="2" t="inlineStr">
        <is>
          <t>3|
1|
3|
3</t>
        </is>
      </c>
      <c r="AB210" s="2" t="inlineStr">
        <is>
          <t xml:space="preserve">|
|
|
</t>
        </is>
      </c>
      <c r="AC210" t="inlineStr">
        <is>
          <t>place where the debtor conducts the administration of its interests on a regular basis and which is ascertainable by third parties</t>
        </is>
      </c>
      <c r="AD210" s="2" t="inlineStr">
        <is>
          <t>centro de los intereses principales del deudor|
centro de los intereses principales|
CIP</t>
        </is>
      </c>
      <c r="AE210" s="2" t="inlineStr">
        <is>
          <t>3|
3|
2</t>
        </is>
      </c>
      <c r="AF210" s="2" t="inlineStr">
        <is>
          <t xml:space="preserve">|
|
</t>
        </is>
      </c>
      <c r="AG210" t="inlineStr">
        <is>
          <t>En el marco del Reglamento sobre procedimientos de insolvencia, es el "lugar donde el deudor lleve a cabo de manera habitual la administración de sus intereses y que, por consiguiente, pueda ser averiguado por terceros."</t>
        </is>
      </c>
      <c r="AH210" s="2" t="inlineStr">
        <is>
          <t>põhihuvide kese</t>
        </is>
      </c>
      <c r="AI210" s="2" t="inlineStr">
        <is>
          <t>2</t>
        </is>
      </c>
      <c r="AJ210" s="2" t="inlineStr">
        <is>
          <t/>
        </is>
      </c>
      <c r="AK210" t="inlineStr">
        <is>
          <t>koht, kus võlgnik tegeleb regulaarselt oma huvide realiseerimisega ja on seetõttu kolmandate isikute poolt tuvastatav</t>
        </is>
      </c>
      <c r="AL210" s="2" t="inlineStr">
        <is>
          <t>velallisen pääintressien keskus|
pääintressien keskus</t>
        </is>
      </c>
      <c r="AM210" s="2" t="inlineStr">
        <is>
          <t>3|
3</t>
        </is>
      </c>
      <c r="AN210" s="2" t="inlineStr">
        <is>
          <t xml:space="preserve">|
</t>
        </is>
      </c>
      <c r="AO210" t="inlineStr">
        <is>
          <t>paikka, jossa velallinen hallinnoi säännöllisesti intressejään ja joka on kolmansien osapuolten todettavissa</t>
        </is>
      </c>
      <c r="AP210" s="2" t="inlineStr">
        <is>
          <t>centre des intérêts principaux du débiteur</t>
        </is>
      </c>
      <c r="AQ210" s="2" t="inlineStr">
        <is>
          <t>3</t>
        </is>
      </c>
      <c r="AR210" s="2" t="inlineStr">
        <is>
          <t/>
        </is>
      </c>
      <c r="AS210" t="inlineStr">
        <is>
          <t>lieu où le débiteur gère habituellement ses intérêts et qui est vérifiable par les tiers</t>
        </is>
      </c>
      <c r="AT210" t="inlineStr">
        <is>
          <t/>
        </is>
      </c>
      <c r="AU210" t="inlineStr">
        <is>
          <t/>
        </is>
      </c>
      <c r="AV210" t="inlineStr">
        <is>
          <t/>
        </is>
      </c>
      <c r="AW210" t="inlineStr">
        <is>
          <t/>
        </is>
      </c>
      <c r="AX210" t="inlineStr">
        <is>
          <t/>
        </is>
      </c>
      <c r="AY210" t="inlineStr">
        <is>
          <t/>
        </is>
      </c>
      <c r="AZ210" t="inlineStr">
        <is>
          <t/>
        </is>
      </c>
      <c r="BA210" t="inlineStr">
        <is>
          <t/>
        </is>
      </c>
      <c r="BB210" t="inlineStr">
        <is>
          <t/>
        </is>
      </c>
      <c r="BC210" t="inlineStr">
        <is>
          <t/>
        </is>
      </c>
      <c r="BD210" t="inlineStr">
        <is>
          <t/>
        </is>
      </c>
      <c r="BE210" t="inlineStr">
        <is>
          <t/>
        </is>
      </c>
      <c r="BF210" s="2" t="inlineStr">
        <is>
          <t>centro degli interessi principali del debitore</t>
        </is>
      </c>
      <c r="BG210" s="2" t="inlineStr">
        <is>
          <t>2</t>
        </is>
      </c>
      <c r="BH210" s="2" t="inlineStr">
        <is>
          <t/>
        </is>
      </c>
      <c r="BI210" t="inlineStr">
        <is>
          <t/>
        </is>
      </c>
      <c r="BJ210" s="2" t="inlineStr">
        <is>
          <t>pagrindinių interesų vieta|
pagrindinių turtinių interesų vieta</t>
        </is>
      </c>
      <c r="BK210" s="2" t="inlineStr">
        <is>
          <t>3|
3</t>
        </is>
      </c>
      <c r="BL210" s="2" t="inlineStr">
        <is>
          <t xml:space="preserve">preferred|
</t>
        </is>
      </c>
      <c r="BM210" t="inlineStr">
        <is>
          <t/>
        </is>
      </c>
      <c r="BN210" s="2" t="inlineStr">
        <is>
          <t>parādnieka galveno interešu centrs|
galveno interešu centrs</t>
        </is>
      </c>
      <c r="BO210" s="2" t="inlineStr">
        <is>
          <t>3|
3</t>
        </is>
      </c>
      <c r="BP210" s="2" t="inlineStr">
        <is>
          <t xml:space="preserve">|
</t>
        </is>
      </c>
      <c r="BQ210" t="inlineStr">
        <is>
          <t>vieta, kur parādnieks regulāri pārvalda savas intereses un ko trešās personas var noskaidrot</t>
        </is>
      </c>
      <c r="BR210" s="2" t="inlineStr">
        <is>
          <t>ċentru tal-interessi prinċipali tad-debitur|
ċentru tal-interessi prinċipali|
COMI</t>
        </is>
      </c>
      <c r="BS210" s="2" t="inlineStr">
        <is>
          <t>3|
3|
2</t>
        </is>
      </c>
      <c r="BT210" s="2" t="inlineStr">
        <is>
          <t xml:space="preserve">|
|
</t>
        </is>
      </c>
      <c r="BU210" t="inlineStr">
        <is>
          <t>post fejn id-debitur imexxi l-amministrazzjoni tal-interessi tiegħu fuq bażi regolari</t>
        </is>
      </c>
      <c r="BV210" s="2" t="inlineStr">
        <is>
          <t>centrum van de voornaamste belangen van de schuldenaar|
centrum van de voornaamste belangen|
COMI</t>
        </is>
      </c>
      <c r="BW210" s="2" t="inlineStr">
        <is>
          <t>3|
3|
3</t>
        </is>
      </c>
      <c r="BX210" s="2" t="inlineStr">
        <is>
          <t xml:space="preserve">|
|
</t>
        </is>
      </c>
      <c r="BY210" t="inlineStr">
        <is>
          <t/>
        </is>
      </c>
      <c r="BZ210" s="2" t="inlineStr">
        <is>
          <t>główny ośrodek podstawowej działalności dłużnika</t>
        </is>
      </c>
      <c r="CA210" s="2" t="inlineStr">
        <is>
          <t>3</t>
        </is>
      </c>
      <c r="CB210" s="2" t="inlineStr">
        <is>
          <t/>
        </is>
      </c>
      <c r="CC210" t="inlineStr">
        <is>
          <t>miejsce, w którym dłużnik regularnie administruje swoją działalnością oraz które jest możliwe do zweryfikowania dla osób trzecich</t>
        </is>
      </c>
      <c r="CD210" t="inlineStr">
        <is>
          <t/>
        </is>
      </c>
      <c r="CE210" t="inlineStr">
        <is>
          <t/>
        </is>
      </c>
      <c r="CF210" t="inlineStr">
        <is>
          <t/>
        </is>
      </c>
      <c r="CG210" t="inlineStr">
        <is>
          <t/>
        </is>
      </c>
      <c r="CH210" s="2" t="inlineStr">
        <is>
          <t>centrul intereselor principale ale debitorului|
centrul intereselor principale</t>
        </is>
      </c>
      <c r="CI210" s="2" t="inlineStr">
        <is>
          <t>3|
3</t>
        </is>
      </c>
      <c r="CJ210" s="2" t="inlineStr">
        <is>
          <t xml:space="preserve">|
</t>
        </is>
      </c>
      <c r="CK210" t="inlineStr">
        <is>
          <t>locul în care debitorul își conduce în mod obișnuit interesele și poate, prin urmare, să fie verificat de către terți</t>
        </is>
      </c>
      <c r="CL210" t="inlineStr">
        <is>
          <t/>
        </is>
      </c>
      <c r="CM210" t="inlineStr">
        <is>
          <t/>
        </is>
      </c>
      <c r="CN210" t="inlineStr">
        <is>
          <t/>
        </is>
      </c>
      <c r="CO210" t="inlineStr">
        <is>
          <t/>
        </is>
      </c>
      <c r="CP210" t="inlineStr">
        <is>
          <t/>
        </is>
      </c>
      <c r="CQ210" t="inlineStr">
        <is>
          <t/>
        </is>
      </c>
      <c r="CR210" t="inlineStr">
        <is>
          <t/>
        </is>
      </c>
      <c r="CS210" t="inlineStr">
        <is>
          <t/>
        </is>
      </c>
      <c r="CT210" t="inlineStr">
        <is>
          <t/>
        </is>
      </c>
      <c r="CU210" t="inlineStr">
        <is>
          <t/>
        </is>
      </c>
      <c r="CV210" t="inlineStr">
        <is>
          <t/>
        </is>
      </c>
      <c r="CW210" t="inlineStr">
        <is>
          <t/>
        </is>
      </c>
    </row>
    <row r="211">
      <c r="A211" s="1" t="str">
        <f>HYPERLINK("https://iate.europa.eu/entry/result/792928/all", "792928")</f>
        <v>792928</v>
      </c>
      <c r="B211" t="inlineStr">
        <is>
          <t>LAW;ECONOMICS;FINANCE;BUSINESS AND COMPETITION</t>
        </is>
      </c>
      <c r="C211" t="inlineStr">
        <is>
          <t>LAW;ECONOMICS;FINANCE;BUSINESS AND COMPETITION|business organisation;BUSINESS AND COMPETITION|accounting</t>
        </is>
      </c>
      <c r="D211" t="inlineStr">
        <is>
          <t>yes</t>
        </is>
      </c>
      <c r="E211" t="inlineStr">
        <is>
          <t/>
        </is>
      </c>
      <c r="F211" t="inlineStr">
        <is>
          <t/>
        </is>
      </c>
      <c r="G211" t="inlineStr">
        <is>
          <t/>
        </is>
      </c>
      <c r="H211" t="inlineStr">
        <is>
          <t/>
        </is>
      </c>
      <c r="I211" t="inlineStr">
        <is>
          <t/>
        </is>
      </c>
      <c r="J211" t="inlineStr">
        <is>
          <t/>
        </is>
      </c>
      <c r="K211" t="inlineStr">
        <is>
          <t/>
        </is>
      </c>
      <c r="L211" t="inlineStr">
        <is>
          <t/>
        </is>
      </c>
      <c r="M211" t="inlineStr">
        <is>
          <t/>
        </is>
      </c>
      <c r="N211" s="2" t="inlineStr">
        <is>
          <t>tinglig sikkerhed|
pant</t>
        </is>
      </c>
      <c r="O211" s="2" t="inlineStr">
        <is>
          <t>4|
4</t>
        </is>
      </c>
      <c r="P211" s="2" t="inlineStr">
        <is>
          <t xml:space="preserve">|
</t>
        </is>
      </c>
      <c r="Q211" t="inlineStr">
        <is>
          <t>"Pant er en sikkerhedsret, som giver indehaveren, panthaveren eller pantekreditor, adgang til at søge sig fyldestgjort i et bestemt formuegode uafhængigt af ejerens øvrige kreditorer, såfremt en fordring ikke betales rettidigt". At sikkerheden er "tinglig", vil sige, at den beror på en formuegenstand (i modsætning til kaution, hvor den beror på en person).</t>
        </is>
      </c>
      <c r="R211" s="2" t="inlineStr">
        <is>
          <t>dingliche Sicherheit</t>
        </is>
      </c>
      <c r="S211" s="2" t="inlineStr">
        <is>
          <t>3</t>
        </is>
      </c>
      <c r="T211" s="2" t="inlineStr">
        <is>
          <t/>
        </is>
      </c>
      <c r="U211" t="inlineStr">
        <is>
          <t>&lt;div&gt;Recht entweder an einer Sache (Vermögensgegenstand) oder gegenüber Dritten (schuldrechtlicher Anspruch), die den Gläubiger gegen das Ausfallrisiko (Kreditrisiko) aus einer Kreditgewährung absichern soll&lt;br&gt;&lt;/div&gt;</t>
        </is>
      </c>
      <c r="V211" s="2" t="inlineStr">
        <is>
          <t>εμπράγματη ασφάλεια</t>
        </is>
      </c>
      <c r="W211" s="2" t="inlineStr">
        <is>
          <t>3</t>
        </is>
      </c>
      <c r="X211" s="2" t="inlineStr">
        <is>
          <t/>
        </is>
      </c>
      <c r="Y211" t="inlineStr">
        <is>
          <t/>
        </is>
      </c>
      <c r="Z211" s="2" t="inlineStr">
        <is>
          <t>valuable security|
security in rem|
claim secured in rem|
claim supported by an in rem interest|
physical collateral</t>
        </is>
      </c>
      <c r="AA211" s="2" t="inlineStr">
        <is>
          <t>3|
3|
3|
3|
3</t>
        </is>
      </c>
      <c r="AB211" s="2" t="inlineStr">
        <is>
          <t xml:space="preserve">|
|
|
|
</t>
        </is>
      </c>
      <c r="AC211" t="inlineStr">
        <is>
          <t>collateral - movable or immovable assets -given or pledged to guarantee the fulfilment of an obligation; esp., the assurance that a creditor will be repaid (usu. with interest) any money or credit extended to a debtor.</t>
        </is>
      </c>
      <c r="AD211" s="2" t="inlineStr">
        <is>
          <t>garantía real</t>
        </is>
      </c>
      <c r="AE211" s="2" t="inlineStr">
        <is>
          <t>2</t>
        </is>
      </c>
      <c r="AF211" s="2" t="inlineStr">
        <is>
          <t/>
        </is>
      </c>
      <c r="AG211" t="inlineStr">
        <is>
          <t>"Por oposición a la garantía personal &lt;a href="/entry/result/1071906/all" id="ENTRY_TO_ENTRY_CONVERTER" target="_blank"&gt;IATE:1071906&lt;/a&gt; , es aquella en la que se compromete un determinado bien mueble o inmueble, tratándose en el primer caso de prenda y en el segundo de hipoteca. Suelen ser preferidas por los acreedores las garantías reales dada la mayor seguridad que ofrecen por la realización de la prenda o la hipoteca para satisfacer el importe de la deuda, y la preferencia en el cobro frente a los acreedores ordinarios en los supuestos de concurso de acreedores o quiebra".</t>
        </is>
      </c>
      <c r="AH211" s="2" t="inlineStr">
        <is>
          <t>pant</t>
        </is>
      </c>
      <c r="AI211" s="2" t="inlineStr">
        <is>
          <t>2</t>
        </is>
      </c>
      <c r="AJ211" s="2" t="inlineStr">
        <is>
          <t/>
        </is>
      </c>
      <c r="AK211" t="inlineStr">
        <is>
          <t>Asja võib pandiga (pandiõigusega) koormata selliselt, et isikul, kelle kasuks pant on seatud, on õigus pandiga tagatud nõude rahuldamisele panditud vara arvel, kui nõuet ei ole kohaselt täidetud. Pant on vallaspant või kinnispant.</t>
        </is>
      </c>
      <c r="AL211" s="2" t="inlineStr">
        <is>
          <t>esinevakuus|
reaalivakuus</t>
        </is>
      </c>
      <c r="AM211" s="2" t="inlineStr">
        <is>
          <t>2|
3</t>
        </is>
      </c>
      <c r="AN211" s="2" t="inlineStr">
        <is>
          <t xml:space="preserve">|
</t>
        </is>
      </c>
      <c r="AO211" t="inlineStr">
        <is>
          <t>"omaisuus, esine tai asiakirja [ts. aineellinen hyödyke], joka annetaan sitoumuksen, esim. luoton, vakuudeksi"</t>
        </is>
      </c>
      <c r="AP211" s="2" t="inlineStr">
        <is>
          <t>sûreté réelle</t>
        </is>
      </c>
      <c r="AQ211" s="2" t="inlineStr">
        <is>
          <t>3</t>
        </is>
      </c>
      <c r="AR211" s="2" t="inlineStr">
        <is>
          <t/>
        </is>
      </c>
      <c r="AS211" t="inlineStr">
        <is>
          <t>la sûreté est une garantie fournie par le débiteur pour l'exécution d'une obligation; la sûreté réelle porte sur un ou plusieurs biens, meubles ou immeubles, et confère au créancier un droit réel sur ces biens.</t>
        </is>
      </c>
      <c r="AT211" s="2" t="inlineStr">
        <is>
          <t>urrús luachmhar</t>
        </is>
      </c>
      <c r="AU211" s="2" t="inlineStr">
        <is>
          <t>3</t>
        </is>
      </c>
      <c r="AV211" s="2" t="inlineStr">
        <is>
          <t/>
        </is>
      </c>
      <c r="AW211" t="inlineStr">
        <is>
          <t/>
        </is>
      </c>
      <c r="AX211" t="inlineStr">
        <is>
          <t/>
        </is>
      </c>
      <c r="AY211" t="inlineStr">
        <is>
          <t/>
        </is>
      </c>
      <c r="AZ211" t="inlineStr">
        <is>
          <t/>
        </is>
      </c>
      <c r="BA211" t="inlineStr">
        <is>
          <t/>
        </is>
      </c>
      <c r="BB211" s="2" t="inlineStr">
        <is>
          <t>dologi biztosíték</t>
        </is>
      </c>
      <c r="BC211" s="2" t="inlineStr">
        <is>
          <t>4</t>
        </is>
      </c>
      <c r="BD211" s="2" t="inlineStr">
        <is>
          <t/>
        </is>
      </c>
      <c r="BE211" t="inlineStr">
        <is>
          <t/>
        </is>
      </c>
      <c r="BF211" s="2" t="inlineStr">
        <is>
          <t>garanzia reale</t>
        </is>
      </c>
      <c r="BG211" s="2" t="inlineStr">
        <is>
          <t>3</t>
        </is>
      </c>
      <c r="BH211" s="2" t="inlineStr">
        <is>
          <t/>
        </is>
      </c>
      <c r="BI211" t="inlineStr">
        <is>
          <t>Garanzia costituita a fronte di un'obbligazione mediante il pegno o l'ipoteca di beni dell'obbligato o di un terzo, sul ricavato della cui vendita il creditore ha il diritto di soddisfarsi nel caso di mancato adempimento dell'obbligazione medesima.</t>
        </is>
      </c>
      <c r="BJ211" t="inlineStr">
        <is>
          <t/>
        </is>
      </c>
      <c r="BK211" t="inlineStr">
        <is>
          <t/>
        </is>
      </c>
      <c r="BL211" t="inlineStr">
        <is>
          <t/>
        </is>
      </c>
      <c r="BM211" t="inlineStr">
        <is>
          <t/>
        </is>
      </c>
      <c r="BN211" t="inlineStr">
        <is>
          <t/>
        </is>
      </c>
      <c r="BO211" t="inlineStr">
        <is>
          <t/>
        </is>
      </c>
      <c r="BP211" t="inlineStr">
        <is>
          <t/>
        </is>
      </c>
      <c r="BQ211" t="inlineStr">
        <is>
          <t/>
        </is>
      </c>
      <c r="BR211" t="inlineStr">
        <is>
          <t/>
        </is>
      </c>
      <c r="BS211" t="inlineStr">
        <is>
          <t/>
        </is>
      </c>
      <c r="BT211" t="inlineStr">
        <is>
          <t/>
        </is>
      </c>
      <c r="BU211" t="inlineStr">
        <is>
          <t/>
        </is>
      </c>
      <c r="BV211" s="2" t="inlineStr">
        <is>
          <t>zakelijke zekerheid</t>
        </is>
      </c>
      <c r="BW211" s="2" t="inlineStr">
        <is>
          <t>2</t>
        </is>
      </c>
      <c r="BX211" s="2" t="inlineStr">
        <is>
          <t/>
        </is>
      </c>
      <c r="BY211" t="inlineStr">
        <is>
          <t>"Zekerheid, samenvattende benaming voor de rechtsfiguren met behulp waarvan een crediteur zich bij voorrang kan verzekeren van de voldoening van zijn vordering; onderscheiden in: persoonlijke zekerheid (borgstelling...) en zakelijke zekerheid (hypotheek ... en pand...)"</t>
        </is>
      </c>
      <c r="BZ211" s="2" t="inlineStr">
        <is>
          <t>zabezpieczenie na rzeczy|
wierzytelność zabezpieczona rzeczowo|
roszczenie zabezpieczone wymogiem prawa rzeczowego</t>
        </is>
      </c>
      <c r="CA211" s="2" t="inlineStr">
        <is>
          <t>3|
4|
3</t>
        </is>
      </c>
      <c r="CB211" s="2" t="inlineStr">
        <is>
          <t xml:space="preserve">|
preferred|
</t>
        </is>
      </c>
      <c r="CC211" t="inlineStr">
        <is>
          <t>Środek wyłączający po stronie dłużnika uprawnienie do dalszego zbycia rzeczy lub zbycie rzeczy może nastąpić jedynie wraz z trwającym nadal na niej obciążeniem.</t>
        </is>
      </c>
      <c r="CD211" s="2" t="inlineStr">
        <is>
          <t>garantia real|
caução real</t>
        </is>
      </c>
      <c r="CE211" s="2" t="inlineStr">
        <is>
          <t>3|
3</t>
        </is>
      </c>
      <c r="CF211" s="2" t="inlineStr">
        <is>
          <t xml:space="preserve">|
</t>
        </is>
      </c>
      <c r="CG211" t="inlineStr">
        <is>
          <t>Em oposição à caução pessoal, é a que consiste em garantia dada sobre bens móveis (penhor) ou imóveis (hipoteca) ou em dinheiro (depósito).</t>
        </is>
      </c>
      <c r="CH211" t="inlineStr">
        <is>
          <t/>
        </is>
      </c>
      <c r="CI211" t="inlineStr">
        <is>
          <t/>
        </is>
      </c>
      <c r="CJ211" t="inlineStr">
        <is>
          <t/>
        </is>
      </c>
      <c r="CK211" t="inlineStr">
        <is>
          <t/>
        </is>
      </c>
      <c r="CL211" t="inlineStr">
        <is>
          <t/>
        </is>
      </c>
      <c r="CM211" t="inlineStr">
        <is>
          <t/>
        </is>
      </c>
      <c r="CN211" t="inlineStr">
        <is>
          <t/>
        </is>
      </c>
      <c r="CO211" t="inlineStr">
        <is>
          <t/>
        </is>
      </c>
      <c r="CP211" s="2" t="inlineStr">
        <is>
          <t>stvarno zavarovanje</t>
        </is>
      </c>
      <c r="CQ211" s="2" t="inlineStr">
        <is>
          <t>3</t>
        </is>
      </c>
      <c r="CR211" s="2" t="inlineStr">
        <is>
          <t/>
        </is>
      </c>
      <c r="CS211" t="inlineStr">
        <is>
          <t/>
        </is>
      </c>
      <c r="CT211" s="2" t="inlineStr">
        <is>
          <t>realsäkerhet|
materiell säkerhet|
säkerhet i sakrätt</t>
        </is>
      </c>
      <c r="CU211" s="2" t="inlineStr">
        <is>
          <t>2|
2|
2</t>
        </is>
      </c>
      <c r="CV211" s="2" t="inlineStr">
        <is>
          <t xml:space="preserve">|
|
</t>
        </is>
      </c>
      <c r="CW211" t="inlineStr">
        <is>
          <t>"realsäkerhet, säkerhet för en kredit som ställs i form av reala tillgångar, såsom pantbrev i fastighet, företagsinteckning eller värdepapper. Motsatsen är namnsäkerhet, såsom borgen och garanti."</t>
        </is>
      </c>
    </row>
    <row r="212">
      <c r="A212" s="1" t="str">
        <f>HYPERLINK("https://iate.europa.eu/entry/result/835211/all", "835211")</f>
        <v>835211</v>
      </c>
      <c r="B212" t="inlineStr">
        <is>
          <t>LAW</t>
        </is>
      </c>
      <c r="C212" t="inlineStr">
        <is>
          <t>LAW</t>
        </is>
      </c>
      <c r="D212" t="inlineStr">
        <is>
          <t>yes</t>
        </is>
      </c>
      <c r="E212" t="inlineStr">
        <is>
          <t/>
        </is>
      </c>
      <c r="F212" s="2" t="inlineStr">
        <is>
          <t>служебна тайна</t>
        </is>
      </c>
      <c r="G212" s="2" t="inlineStr">
        <is>
          <t>3</t>
        </is>
      </c>
      <c r="H212" s="2" t="inlineStr">
        <is>
          <t/>
        </is>
      </c>
      <c r="I212" t="inlineStr">
        <is>
          <t/>
        </is>
      </c>
      <c r="J212" s="2" t="inlineStr">
        <is>
          <t>služební tajemství|
profesní tajemství</t>
        </is>
      </c>
      <c r="K212" s="2" t="inlineStr">
        <is>
          <t>3|
3</t>
        </is>
      </c>
      <c r="L212" s="2" t="inlineStr">
        <is>
          <t xml:space="preserve">|
</t>
        </is>
      </c>
      <c r="M212" t="inlineStr">
        <is>
          <t>povinnost zachovávat mlčenlivost o důvěrných informacích získaných během zaměstnaneckého poměru nebo výkonu profesní činnosti</t>
        </is>
      </c>
      <c r="N212" s="2" t="inlineStr">
        <is>
          <t>tavshedspligt|
tjenestehemmelighed</t>
        </is>
      </c>
      <c r="O212" s="2" t="inlineStr">
        <is>
          <t>4|
4</t>
        </is>
      </c>
      <c r="P212" s="2" t="inlineStr">
        <is>
          <t xml:space="preserve">|
</t>
        </is>
      </c>
      <c r="Q212" t="inlineStr">
        <is>
          <t/>
        </is>
      </c>
      <c r="R212" s="2" t="inlineStr">
        <is>
          <t>Berufsgeheimnis|
Geheimhaltungspflicht</t>
        </is>
      </c>
      <c r="S212" s="2" t="inlineStr">
        <is>
          <t>3|
3</t>
        </is>
      </c>
      <c r="T212" s="2" t="inlineStr">
        <is>
          <t xml:space="preserve">|
</t>
        </is>
      </c>
      <c r="U212" t="inlineStr">
        <is>
          <t>Recht oder Pflicht, besonders von Ärzten, Apothekern, Rechtsanwälten, Notaren usw., ein bei der Ausübung des Berufs anvertrautes oder sonst bekannt gewordenes fremdes, besonders zum persönlichen Lebensbereich gehörendes oder Betriebs- oder Geschäftsgeheimnis nicht zu offenbaren, auch gegenüber staatlichen oder sonstigen Vertretern berechtigter Interessen.</t>
        </is>
      </c>
      <c r="V212" s="2" t="inlineStr">
        <is>
          <t>επαγγελματικό απόρρητο</t>
        </is>
      </c>
      <c r="W212" s="2" t="inlineStr">
        <is>
          <t>3</t>
        </is>
      </c>
      <c r="X212" s="2" t="inlineStr">
        <is>
          <t/>
        </is>
      </c>
      <c r="Y212" t="inlineStr">
        <is>
          <t/>
        </is>
      </c>
      <c r="Z212" s="2" t="inlineStr">
        <is>
          <t>professional secrecy</t>
        </is>
      </c>
      <c r="AA212" s="2" t="inlineStr">
        <is>
          <t>3</t>
        </is>
      </c>
      <c r="AB212" s="2" t="inlineStr">
        <is>
          <t/>
        </is>
      </c>
      <c r="AC212" t="inlineStr">
        <is>
          <t>Principle that confidential information obtained under an employment relationship or in the course of a professional activity must not be divulged.</t>
        </is>
      </c>
      <c r="AD212" s="2" t="inlineStr">
        <is>
          <t>secreto profesional|
deber de reserva|
sigilo profesional</t>
        </is>
      </c>
      <c r="AE212" s="2" t="inlineStr">
        <is>
          <t>4|
3|
3</t>
        </is>
      </c>
      <c r="AF212" s="2" t="inlineStr">
        <is>
          <t xml:space="preserve">|
|
</t>
        </is>
      </c>
      <c r="AG212" t="inlineStr">
        <is>
          <t>Reserva de lo que se conoce por razón del empleo u oficio. El deber de mantener la información confidencial aumenta si su difusión o publicación pueden ocasionar perjuicios a terceros o beneficios ilícitos, como en el caso del comercio de iniciados &lt;a href="/entry/result/1178153/all" id="ENTRY_TO_ENTRY_CONVERTER" target="_blank"&gt;IATE:1178153&lt;/a&gt; .</t>
        </is>
      </c>
      <c r="AH212" s="2" t="inlineStr">
        <is>
          <t>ametisaladus</t>
        </is>
      </c>
      <c r="AI212" s="2" t="inlineStr">
        <is>
          <t>3</t>
        </is>
      </c>
      <c r="AJ212" s="2" t="inlineStr">
        <is>
          <t/>
        </is>
      </c>
      <c r="AK212" t="inlineStr">
        <is>
          <t>vt EN</t>
        </is>
      </c>
      <c r="AL212" s="2" t="inlineStr">
        <is>
          <t>salassapitovelvollisuus|
vaitiolovelvollisuus</t>
        </is>
      </c>
      <c r="AM212" s="2" t="inlineStr">
        <is>
          <t>3|
3</t>
        </is>
      </c>
      <c r="AN212" s="2" t="inlineStr">
        <is>
          <t xml:space="preserve">|
</t>
        </is>
      </c>
      <c r="AO212" t="inlineStr">
        <is>
          <t>"velvollisuus olla paljastamatta asioita, joita on asemansa, toimensa tms. perusteella saanut tietää"</t>
        </is>
      </c>
      <c r="AP212" s="2" t="inlineStr">
        <is>
          <t>secret professionnel</t>
        </is>
      </c>
      <c r="AQ212" s="2" t="inlineStr">
        <is>
          <t>3</t>
        </is>
      </c>
      <c r="AR212" s="2" t="inlineStr">
        <is>
          <t/>
        </is>
      </c>
      <c r="AS212" t="inlineStr">
        <is>
          <t>obligation, pour les personnes qui auraient eu connaissance d'informations confidentielles dans l'exercice de leurs fonctions, de ne pas divulguer ces informations, à moins que la loi n'impose ou autorise la révélation du secret</t>
        </is>
      </c>
      <c r="AT212" s="2" t="inlineStr">
        <is>
          <t>rúndacht ghairmiúil|
rún gairmiúil</t>
        </is>
      </c>
      <c r="AU212" s="2" t="inlineStr">
        <is>
          <t>3|
3</t>
        </is>
      </c>
      <c r="AV212" s="2" t="inlineStr">
        <is>
          <t xml:space="preserve">|
</t>
        </is>
      </c>
      <c r="AW212" t="inlineStr">
        <is>
          <t/>
        </is>
      </c>
      <c r="AX212" s="2" t="inlineStr">
        <is>
          <t>čuvanje poslovne tajne</t>
        </is>
      </c>
      <c r="AY212" s="2" t="inlineStr">
        <is>
          <t>3</t>
        </is>
      </c>
      <c r="AZ212" s="2" t="inlineStr">
        <is>
          <t/>
        </is>
      </c>
      <c r="BA212" t="inlineStr">
        <is>
          <t/>
        </is>
      </c>
      <c r="BB212" s="2" t="inlineStr">
        <is>
          <t>szakmai titoktartás</t>
        </is>
      </c>
      <c r="BC212" s="2" t="inlineStr">
        <is>
          <t>3</t>
        </is>
      </c>
      <c r="BD212" s="2" t="inlineStr">
        <is>
          <t/>
        </is>
      </c>
      <c r="BE212" t="inlineStr">
        <is>
          <t/>
        </is>
      </c>
      <c r="BF212" s="2" t="inlineStr">
        <is>
          <t>segreto professionale|
segreto d'ufficio</t>
        </is>
      </c>
      <c r="BG212" s="2" t="inlineStr">
        <is>
          <t>3|
3</t>
        </is>
      </c>
      <c r="BH212" s="2" t="inlineStr">
        <is>
          <t xml:space="preserve">|
</t>
        </is>
      </c>
      <c r="BI212" t="inlineStr">
        <is>
          <t/>
        </is>
      </c>
      <c r="BJ212" s="2" t="inlineStr">
        <is>
          <t>profesinė paslaptis|
tarnybos paslaptis|
tarnybinė paslaptis</t>
        </is>
      </c>
      <c r="BK212" s="2" t="inlineStr">
        <is>
          <t>4|
3|
3</t>
        </is>
      </c>
      <c r="BL212" s="2" t="inlineStr">
        <is>
          <t xml:space="preserve">|
|
</t>
        </is>
      </c>
      <c r="BM212" t="inlineStr">
        <is>
          <t/>
        </is>
      </c>
      <c r="BN212" s="2" t="inlineStr">
        <is>
          <t>dienesta noslēpums</t>
        </is>
      </c>
      <c r="BO212" s="2" t="inlineStr">
        <is>
          <t>4</t>
        </is>
      </c>
      <c r="BP212" s="2" t="inlineStr">
        <is>
          <t/>
        </is>
      </c>
      <c r="BQ212" t="inlineStr">
        <is>
          <t/>
        </is>
      </c>
      <c r="BR212" s="2" t="inlineStr">
        <is>
          <t>segretezza professjonali|
sigriet professjonali</t>
        </is>
      </c>
      <c r="BS212" s="2" t="inlineStr">
        <is>
          <t>3|
2</t>
        </is>
      </c>
      <c r="BT212" s="2" t="inlineStr">
        <is>
          <t xml:space="preserve">preferred|
</t>
        </is>
      </c>
      <c r="BU212" t="inlineStr">
        <is>
          <t>Il-prinżipju li informazzjoni kunfidenzjali miksuba f'relazzjoni ta' impjieg jew matul attività professjonali m'għandhiex tiġi żvelata.</t>
        </is>
      </c>
      <c r="BV212" s="2" t="inlineStr">
        <is>
          <t>beroepsgeheim|
geheimhouding|
dienst- of beroepsgeheim</t>
        </is>
      </c>
      <c r="BW212" s="2" t="inlineStr">
        <is>
          <t>3|
3|
2</t>
        </is>
      </c>
      <c r="BX212" s="2" t="inlineStr">
        <is>
          <t xml:space="preserve">|
|
</t>
        </is>
      </c>
      <c r="BY212" t="inlineStr">
        <is>
          <t>"geheim dat een geheimhouder beroepshalve te weten is gekomen (zoals een vertrouwensman van patiënt of cliënt) en dat hij op grond van die bijzondere relatie verplicht is te bewaren; (...) geldt voor geestelijken, artsen, accountants en advocaten"</t>
        </is>
      </c>
      <c r="BZ212" s="2" t="inlineStr">
        <is>
          <t>tajemnica służbowa|
tajemnica zawodowa</t>
        </is>
      </c>
      <c r="CA212" s="2" t="inlineStr">
        <is>
          <t>3|
3</t>
        </is>
      </c>
      <c r="CB212" s="2" t="inlineStr">
        <is>
          <t>|
preferred</t>
        </is>
      </c>
      <c r="CC212" t="inlineStr">
        <is>
          <t>zasada, zgodnie z którą nie można ujawniać poufnych informacji uzyskanych w ramach wykonywania określonego zawodu</t>
        </is>
      </c>
      <c r="CD212" s="2" t="inlineStr">
        <is>
          <t>segredo profissional|
sigilo profissional</t>
        </is>
      </c>
      <c r="CE212" s="2" t="inlineStr">
        <is>
          <t>3|
3</t>
        </is>
      </c>
      <c r="CF212" s="2" t="inlineStr">
        <is>
          <t xml:space="preserve">|
</t>
        </is>
      </c>
      <c r="CG212" t="inlineStr">
        <is>
          <t>Obrigação, por razões éticas ou institucionais, de não divulgar factos e/ou informações, nomeadamente confidenciais, a que se teve acesso no exercício de uma actividade profissional, ou por motivos ligados à profissão.</t>
        </is>
      </c>
      <c r="CH212" s="2" t="inlineStr">
        <is>
          <t>secret profesional</t>
        </is>
      </c>
      <c r="CI212" s="2" t="inlineStr">
        <is>
          <t>4</t>
        </is>
      </c>
      <c r="CJ212" s="2" t="inlineStr">
        <is>
          <t/>
        </is>
      </c>
      <c r="CK212" t="inlineStr">
        <is>
          <t/>
        </is>
      </c>
      <c r="CL212" s="2" t="inlineStr">
        <is>
          <t>služobné tajomstvo</t>
        </is>
      </c>
      <c r="CM212" s="2" t="inlineStr">
        <is>
          <t>3</t>
        </is>
      </c>
      <c r="CN212" s="2" t="inlineStr">
        <is>
          <t/>
        </is>
      </c>
      <c r="CO212" t="inlineStr">
        <is>
          <t>zásada, podľa ktorej zamestnanec nesmie vyzradiť utajované skutočnosti, ktoré sa dozvedel pri výkone svojich úloh</t>
        </is>
      </c>
      <c r="CP212" s="2" t="inlineStr">
        <is>
          <t>poklicna skrivnost</t>
        </is>
      </c>
      <c r="CQ212" s="2" t="inlineStr">
        <is>
          <t>3</t>
        </is>
      </c>
      <c r="CR212" s="2" t="inlineStr">
        <is>
          <t/>
        </is>
      </c>
      <c r="CS212" t="inlineStr">
        <is>
          <t>Poklicne skrivnosti so opredeljene v različnih zakonih in posamezniki, ki opravljajo določen poklic, so tako zavezani k tajnosti podatkov, za katere so izvedeli pri opravljanju svojega poklica (zdravstvo, odvetništvo, novinarstvo).</t>
        </is>
      </c>
      <c r="CT212" s="2" t="inlineStr">
        <is>
          <t>sekretess|
tystnadsplikt</t>
        </is>
      </c>
      <c r="CU212" s="2" t="inlineStr">
        <is>
          <t>3|
3</t>
        </is>
      </c>
      <c r="CV212" s="2" t="inlineStr">
        <is>
          <t xml:space="preserve">|
</t>
        </is>
      </c>
      <c r="CW212" t="inlineStr">
        <is>
          <t/>
        </is>
      </c>
    </row>
    <row r="213">
      <c r="A213" s="1" t="str">
        <f>HYPERLINK("https://iate.europa.eu/entry/result/761385/all", "761385")</f>
        <v>761385</v>
      </c>
      <c r="B213" t="inlineStr">
        <is>
          <t>BUSINESS AND COMPETITION;FINANCE</t>
        </is>
      </c>
      <c r="C213" t="inlineStr">
        <is>
          <t>BUSINESS AND COMPETITION|business organisation|business activity;FINANCE;BUSINESS AND COMPETITION|business organisation|company law</t>
        </is>
      </c>
      <c r="D213" t="inlineStr">
        <is>
          <t>yes</t>
        </is>
      </c>
      <c r="E213" t="inlineStr">
        <is>
          <t/>
        </is>
      </c>
      <c r="F213" t="inlineStr">
        <is>
          <t/>
        </is>
      </c>
      <c r="G213" t="inlineStr">
        <is>
          <t/>
        </is>
      </c>
      <c r="H213" t="inlineStr">
        <is>
          <t/>
        </is>
      </c>
      <c r="I213" t="inlineStr">
        <is>
          <t/>
        </is>
      </c>
      <c r="J213" t="inlineStr">
        <is>
          <t/>
        </is>
      </c>
      <c r="K213" t="inlineStr">
        <is>
          <t/>
        </is>
      </c>
      <c r="L213" t="inlineStr">
        <is>
          <t/>
        </is>
      </c>
      <c r="M213" t="inlineStr">
        <is>
          <t/>
        </is>
      </c>
      <c r="N213" s="2" t="inlineStr">
        <is>
          <t>opløsning|
opløsning af et selskab</t>
        </is>
      </c>
      <c r="O213" s="2" t="inlineStr">
        <is>
          <t>4|
4</t>
        </is>
      </c>
      <c r="P213" s="2" t="inlineStr">
        <is>
          <t xml:space="preserve">|
</t>
        </is>
      </c>
      <c r="Q213" t="inlineStr">
        <is>
          <t/>
        </is>
      </c>
      <c r="R213" s="2" t="inlineStr">
        <is>
          <t>Auflösung einer Gesellschaft</t>
        </is>
      </c>
      <c r="S213" s="2" t="inlineStr">
        <is>
          <t>3</t>
        </is>
      </c>
      <c r="T213" s="2" t="inlineStr">
        <is>
          <t/>
        </is>
      </c>
      <c r="U213" t="inlineStr">
        <is>
          <t/>
        </is>
      </c>
      <c r="V213" s="2" t="inlineStr">
        <is>
          <t>λύση' διάλυση</t>
        </is>
      </c>
      <c r="W213" s="2" t="inlineStr">
        <is>
          <t>3</t>
        </is>
      </c>
      <c r="X213" s="2" t="inlineStr">
        <is>
          <t/>
        </is>
      </c>
      <c r="Y213" t="inlineStr">
        <is>
          <t>Η εκκαθάριση προηγείται της διάλυσης.</t>
        </is>
      </c>
      <c r="Z213" s="2" t="inlineStr">
        <is>
          <t>winding-up|
dissolution</t>
        </is>
      </c>
      <c r="AA213" s="2" t="inlineStr">
        <is>
          <t>1|
1</t>
        </is>
      </c>
      <c r="AB213" s="2" t="inlineStr">
        <is>
          <t xml:space="preserve">|
</t>
        </is>
      </c>
      <c r="AC213" t="inlineStr">
        <is>
          <t/>
        </is>
      </c>
      <c r="AD213" s="2" t="inlineStr">
        <is>
          <t>disolución</t>
        </is>
      </c>
      <c r="AE213" s="2" t="inlineStr">
        <is>
          <t>3</t>
        </is>
      </c>
      <c r="AF213" s="2" t="inlineStr">
        <is>
          <t/>
        </is>
      </c>
      <c r="AG213" t="inlineStr">
        <is>
          <t>"Conjunto de actos, circunstancias y situaciones que tienen como fin la extinción del vínculo contractual que dio origen a la sociedad. La disolución es el último acto de la cadena [...] previamente a la cual se producen las operaciones de liquidación y reparto del haber líquido entre los socios." 
&lt;br&gt;Entre las causas de la disolución está la quiebra &lt;a href="/entry/result/3519228/all" id="ENTRY_TO_ENTRY_CONVERTER" target="_blank"&gt;IATE:3519228&lt;/a&gt; declarada mediante resolución judicial.</t>
        </is>
      </c>
      <c r="AH213" t="inlineStr">
        <is>
          <t/>
        </is>
      </c>
      <c r="AI213" t="inlineStr">
        <is>
          <t/>
        </is>
      </c>
      <c r="AJ213" t="inlineStr">
        <is>
          <t/>
        </is>
      </c>
      <c r="AK213" t="inlineStr">
        <is>
          <t/>
        </is>
      </c>
      <c r="AL213" s="2" t="inlineStr">
        <is>
          <t>purkaminen</t>
        </is>
      </c>
      <c r="AM213" s="2" t="inlineStr">
        <is>
          <t>3</t>
        </is>
      </c>
      <c r="AN213" s="2" t="inlineStr">
        <is>
          <t/>
        </is>
      </c>
      <c r="AO213" t="inlineStr">
        <is>
          <t/>
        </is>
      </c>
      <c r="AP213" s="2" t="inlineStr">
        <is>
          <t>dissolution</t>
        </is>
      </c>
      <c r="AQ213" s="2" t="inlineStr">
        <is>
          <t>3</t>
        </is>
      </c>
      <c r="AR213" s="2" t="inlineStr">
        <is>
          <t/>
        </is>
      </c>
      <c r="AS213" t="inlineStr">
        <is>
          <t>dissociation d'un groupe qui met fin légalement à une communauté d'intérêts et à l'existence juridique de ce groupe, dans des cas spécifiés (causes de dissolution) et avec des conséquences déterminées (comptes, liquidation &lt;a href="/entry/result/793085/all" id="ENTRY_TO_ENTRY_CONVERTER" target="_blank"&gt;IATE:793085&lt;/a&gt; , partage, etc.)</t>
        </is>
      </c>
      <c r="AT213" s="2" t="inlineStr">
        <is>
          <t>díscaoileadh cuideachtaí</t>
        </is>
      </c>
      <c r="AU213" s="2" t="inlineStr">
        <is>
          <t>3</t>
        </is>
      </c>
      <c r="AV213" s="2" t="inlineStr">
        <is>
          <t/>
        </is>
      </c>
      <c r="AW213" t="inlineStr">
        <is>
          <t/>
        </is>
      </c>
      <c r="AX213" t="inlineStr">
        <is>
          <t/>
        </is>
      </c>
      <c r="AY213" t="inlineStr">
        <is>
          <t/>
        </is>
      </c>
      <c r="AZ213" t="inlineStr">
        <is>
          <t/>
        </is>
      </c>
      <c r="BA213" t="inlineStr">
        <is>
          <t/>
        </is>
      </c>
      <c r="BB213" s="2" t="inlineStr">
        <is>
          <t>megszűnés</t>
        </is>
      </c>
      <c r="BC213" s="2" t="inlineStr">
        <is>
          <t>4</t>
        </is>
      </c>
      <c r="BD213" s="2" t="inlineStr">
        <is>
          <t/>
        </is>
      </c>
      <c r="BE213" t="inlineStr">
        <is>
          <t>A gazdasági társaságok az alább felsorolt okok valamelyike miatt szűnnek meg: 
&lt;br&gt;a társasági szerződésben (alapító okiratban, alapszabályban) meghatározott időtartam eltelt, vagy más megszűnési feltétel megvalósult; 
&lt;br&gt;elhatározza jogutód nélküli megszűnését; elhatározza jogutódlással történő megszűnését (átalakulását); 
&lt;br&gt;tagjainak száma egy főre csökken, kivéve, ha az egyes társasági formákra vonatkozó szabályok ettől eltérően rendelkeznek; 
&lt;br&gt;a cégbíróság a törvényben meghatározott okok miatt megszünteti; 
&lt;br&gt;jogszabály így rendelkezik.</t>
        </is>
      </c>
      <c r="BF213" s="2" t="inlineStr">
        <is>
          <t>scioglimento</t>
        </is>
      </c>
      <c r="BG213" s="2" t="inlineStr">
        <is>
          <t>3</t>
        </is>
      </c>
      <c r="BH213" s="2" t="inlineStr">
        <is>
          <t/>
        </is>
      </c>
      <c r="BI213" t="inlineStr">
        <is>
          <t>consiste nella cessazione di una società e si verifica in ipotesi tassativamente indicate dalla legge, che variano a seconda del tipo di società e determinano l'apertura di una fase di liquidazione della stessa. Al termine della liquidazione si determinerà l'estinzione della società.</t>
        </is>
      </c>
      <c r="BJ213" t="inlineStr">
        <is>
          <t/>
        </is>
      </c>
      <c r="BK213" t="inlineStr">
        <is>
          <t/>
        </is>
      </c>
      <c r="BL213" t="inlineStr">
        <is>
          <t/>
        </is>
      </c>
      <c r="BM213" t="inlineStr">
        <is>
          <t/>
        </is>
      </c>
      <c r="BN213" t="inlineStr">
        <is>
          <t/>
        </is>
      </c>
      <c r="BO213" t="inlineStr">
        <is>
          <t/>
        </is>
      </c>
      <c r="BP213" t="inlineStr">
        <is>
          <t/>
        </is>
      </c>
      <c r="BQ213" t="inlineStr">
        <is>
          <t/>
        </is>
      </c>
      <c r="BR213" t="inlineStr">
        <is>
          <t/>
        </is>
      </c>
      <c r="BS213" t="inlineStr">
        <is>
          <t/>
        </is>
      </c>
      <c r="BT213" t="inlineStr">
        <is>
          <t/>
        </is>
      </c>
      <c r="BU213" t="inlineStr">
        <is>
          <t/>
        </is>
      </c>
      <c r="BV213" s="2" t="inlineStr">
        <is>
          <t>ontbinding van de vennootschap</t>
        </is>
      </c>
      <c r="BW213" s="2" t="inlineStr">
        <is>
          <t>2</t>
        </is>
      </c>
      <c r="BX213" s="2" t="inlineStr">
        <is>
          <t/>
        </is>
      </c>
      <c r="BY213" t="inlineStr">
        <is>
          <t/>
        </is>
      </c>
      <c r="BZ213" t="inlineStr">
        <is>
          <t/>
        </is>
      </c>
      <c r="CA213" t="inlineStr">
        <is>
          <t/>
        </is>
      </c>
      <c r="CB213" t="inlineStr">
        <is>
          <t/>
        </is>
      </c>
      <c r="CC213" t="inlineStr">
        <is>
          <t/>
        </is>
      </c>
      <c r="CD213" t="inlineStr">
        <is>
          <t/>
        </is>
      </c>
      <c r="CE213" t="inlineStr">
        <is>
          <t/>
        </is>
      </c>
      <c r="CF213" t="inlineStr">
        <is>
          <t/>
        </is>
      </c>
      <c r="CG213" t="inlineStr">
        <is>
          <t/>
        </is>
      </c>
      <c r="CH213" t="inlineStr">
        <is>
          <t/>
        </is>
      </c>
      <c r="CI213" t="inlineStr">
        <is>
          <t/>
        </is>
      </c>
      <c r="CJ213" t="inlineStr">
        <is>
          <t/>
        </is>
      </c>
      <c r="CK213" t="inlineStr">
        <is>
          <t/>
        </is>
      </c>
      <c r="CL213" t="inlineStr">
        <is>
          <t/>
        </is>
      </c>
      <c r="CM213" t="inlineStr">
        <is>
          <t/>
        </is>
      </c>
      <c r="CN213" t="inlineStr">
        <is>
          <t/>
        </is>
      </c>
      <c r="CO213" t="inlineStr">
        <is>
          <t/>
        </is>
      </c>
      <c r="CP213" t="inlineStr">
        <is>
          <t/>
        </is>
      </c>
      <c r="CQ213" t="inlineStr">
        <is>
          <t/>
        </is>
      </c>
      <c r="CR213" t="inlineStr">
        <is>
          <t/>
        </is>
      </c>
      <c r="CS213" t="inlineStr">
        <is>
          <t/>
        </is>
      </c>
      <c r="CT213" s="2" t="inlineStr">
        <is>
          <t>likvidiation|
avveckling</t>
        </is>
      </c>
      <c r="CU213" s="2" t="inlineStr">
        <is>
          <t>3|
3</t>
        </is>
      </c>
      <c r="CV213" s="2" t="inlineStr">
        <is>
          <t xml:space="preserve">|
</t>
        </is>
      </c>
      <c r="CW213" t="inlineStr">
        <is>
          <t/>
        </is>
      </c>
    </row>
    <row r="214">
      <c r="A214" s="1" t="str">
        <f>HYPERLINK("https://iate.europa.eu/entry/result/817734/all", "817734")</f>
        <v>817734</v>
      </c>
      <c r="B214" t="inlineStr">
        <is>
          <t>EUROPEAN UNION</t>
        </is>
      </c>
      <c r="C214" t="inlineStr">
        <is>
          <t>EUROPEAN UNION|European Union law;EUROPEAN UNION|EU finance|Community budget</t>
        </is>
      </c>
      <c r="D214" t="inlineStr">
        <is>
          <t>yes</t>
        </is>
      </c>
      <c r="E214" t="inlineStr">
        <is>
          <t/>
        </is>
      </c>
      <c r="F214" s="2" t="inlineStr">
        <is>
          <t>основен акт|
основен законодателен акт</t>
        </is>
      </c>
      <c r="G214" s="2" t="inlineStr">
        <is>
          <t>3|
2</t>
        </is>
      </c>
      <c r="H214" s="2" t="inlineStr">
        <is>
          <t xml:space="preserve">|
</t>
        </is>
      </c>
      <c r="I214" t="inlineStr">
        <is>
          <t>правен акт, който дава правно основание за определено действие на Европейския съюз</t>
        </is>
      </c>
      <c r="J214" s="2" t="inlineStr">
        <is>
          <t>základní právní akt</t>
        </is>
      </c>
      <c r="K214" s="2" t="inlineStr">
        <is>
          <t>3</t>
        </is>
      </c>
      <c r="L214" s="2" t="inlineStr">
        <is>
          <t/>
        </is>
      </c>
      <c r="M214" t="inlineStr">
        <is>
          <t>právní akt, který stanoví právní základ pro činnost Evropské unie</t>
        </is>
      </c>
      <c r="N214" s="2" t="inlineStr">
        <is>
          <t>basisretsakt</t>
        </is>
      </c>
      <c r="O214" s="2" t="inlineStr">
        <is>
          <t>4</t>
        </is>
      </c>
      <c r="P214" s="2" t="inlineStr">
        <is>
          <t/>
        </is>
      </c>
      <c r="Q214" t="inlineStr">
        <is>
          <t>retsakt, der giver et retligt grundlag for en EU-foranstaltning</t>
        </is>
      </c>
      <c r="R214" s="2" t="inlineStr">
        <is>
          <t>Basisrechtsakt</t>
        </is>
      </c>
      <c r="S214" s="2" t="inlineStr">
        <is>
          <t>3</t>
        </is>
      </c>
      <c r="T214" s="2" t="inlineStr">
        <is>
          <t/>
        </is>
      </c>
      <c r="U214" t="inlineStr">
        <is>
          <t>Rechtsakt, der die Rechtsgrundlage für eine Maßnahme und die Ausführung der im Haushalt ausgewiesenen entsprechenden Ausgabe oder für die Ausführung der vom Haushaltsplan untermauerten Haushaltsgarantie oder Maßnahme des finanziellen Beistands bildet</t>
        </is>
      </c>
      <c r="V214" s="2" t="inlineStr">
        <is>
          <t>βασική πράξη</t>
        </is>
      </c>
      <c r="W214" s="2" t="inlineStr">
        <is>
          <t>4</t>
        </is>
      </c>
      <c r="X214" s="2" t="inlineStr">
        <is>
          <t/>
        </is>
      </c>
      <c r="Y214" t="inlineStr">
        <is>
          <t>νομική πράξη που παρέχει τη νομική βάση για ενέργεια της Ευρωπαϊκής Ένωσης</t>
        </is>
      </c>
      <c r="Z214" s="2" t="inlineStr">
        <is>
          <t>basic act|
basic legal act|
basic instrument|
basic legal instrument</t>
        </is>
      </c>
      <c r="AA214" s="2" t="inlineStr">
        <is>
          <t>3|
2|
2|
1</t>
        </is>
      </c>
      <c r="AB214" s="2" t="inlineStr">
        <is>
          <t xml:space="preserve">|
|
|
</t>
        </is>
      </c>
      <c r="AC214" t="inlineStr">
        <is>
          <t>legal act which provides a legal basis for an action by the European Union</t>
        </is>
      </c>
      <c r="AD214" s="2" t="inlineStr">
        <is>
          <t>acto de base|
acto jurídico de base</t>
        </is>
      </c>
      <c r="AE214" s="2" t="inlineStr">
        <is>
          <t>3|
3</t>
        </is>
      </c>
      <c r="AF214" s="2" t="inlineStr">
        <is>
          <t xml:space="preserve">|
</t>
        </is>
      </c>
      <c r="AG214" t="inlineStr">
        <is>
          <t>Acto jurídico, distinto de una recomendación &lt;a href="/entry/result/793803/all" id="ENTRY_TO_ENTRY_CONVERTER" target="_blank"&gt;IATE:793803&lt;/a&gt; o un dictamen &lt;a href="/entry/result/844514/all" id="ENTRY_TO_ENTRY_CONVERTER" target="_blank"&gt;IATE:844514&lt;/a&gt;, que establece una base jurídica para una acción.</t>
        </is>
      </c>
      <c r="AH214" s="2" t="inlineStr">
        <is>
          <t>alusakt|
põhiakt</t>
        </is>
      </c>
      <c r="AI214" s="2" t="inlineStr">
        <is>
          <t>3|
3</t>
        </is>
      </c>
      <c r="AJ214" s="2" t="inlineStr">
        <is>
          <t xml:space="preserve">|
</t>
        </is>
      </c>
      <c r="AK214" t="inlineStr">
        <is>
          <t/>
        </is>
      </c>
      <c r="AL214" s="2" t="inlineStr">
        <is>
          <t>perussäädös|
perusteena oleva säädös</t>
        </is>
      </c>
      <c r="AM214" s="2" t="inlineStr">
        <is>
          <t>3|
3</t>
        </is>
      </c>
      <c r="AN214" s="2" t="inlineStr">
        <is>
          <t xml:space="preserve">|
</t>
        </is>
      </c>
      <c r="AO214" t="inlineStr">
        <is>
          <t>säädös, joka ei ole suositus eikä lausunto, joka muodostaa oikeusperustan toimelle ja sitä vastaavan talousarvioon otetun menon käytölle tai talousarviotakuun tai talousarviosta katettavan rahoitustuen käytölle</t>
        </is>
      </c>
      <c r="AP214" s="2" t="inlineStr">
        <is>
          <t>acte de base|
acte juridique de base</t>
        </is>
      </c>
      <c r="AQ214" s="2" t="inlineStr">
        <is>
          <t>3|
2</t>
        </is>
      </c>
      <c r="AR214" s="2" t="inlineStr">
        <is>
          <t xml:space="preserve">|
</t>
        </is>
      </c>
      <c r="AS214" t="inlineStr">
        <is>
          <t>acte juridique qui donne un fondement juridique à une action et à l’exécution de la dépense correspondante inscrite au budget ou à la mise en œuvre de la garantie budgétaire ou de l’assistance financière s’appuyant sur le budget</t>
        </is>
      </c>
      <c r="AT214" s="2" t="inlineStr">
        <is>
          <t>bunghníomh|
bunghníomh reachtach</t>
        </is>
      </c>
      <c r="AU214" s="2" t="inlineStr">
        <is>
          <t>3|
3</t>
        </is>
      </c>
      <c r="AV214" s="2" t="inlineStr">
        <is>
          <t xml:space="preserve">|
</t>
        </is>
      </c>
      <c r="AW214" t="inlineStr">
        <is>
          <t>gníomh dlí lena soláthraítear bunús dlí do ghníomhaíocht agus do chur chun feidhme an chaiteachais chomhfhreagraigh arna iontráil sa bhuiséad</t>
        </is>
      </c>
      <c r="AX214" s="2" t="inlineStr">
        <is>
          <t>temeljni akt|
temeljni pravni akt</t>
        </is>
      </c>
      <c r="AY214" s="2" t="inlineStr">
        <is>
          <t>3|
3</t>
        </is>
      </c>
      <c r="AZ214" s="2" t="inlineStr">
        <is>
          <t xml:space="preserve">|
</t>
        </is>
      </c>
      <c r="BA214" t="inlineStr">
        <is>
          <t>pravni akt koji daje pravnu osnovu za djelovanje Europske unije</t>
        </is>
      </c>
      <c r="BB214" s="2" t="inlineStr">
        <is>
          <t>alap-jogiaktus</t>
        </is>
      </c>
      <c r="BC214" s="2" t="inlineStr">
        <is>
          <t>4</t>
        </is>
      </c>
      <c r="BD214" s="2" t="inlineStr">
        <is>
          <t/>
        </is>
      </c>
      <c r="BE214" t="inlineStr">
        <is>
          <t>olyan jogi aktus, amely jogalapul szolgál az Európai Unió valamely intézkedéséhez</t>
        </is>
      </c>
      <c r="BF214" s="2" t="inlineStr">
        <is>
          <t>atto di base|
atto giuridico di base</t>
        </is>
      </c>
      <c r="BG214" s="2" t="inlineStr">
        <is>
          <t>3|
3</t>
        </is>
      </c>
      <c r="BH214" s="2" t="inlineStr">
        <is>
          <t xml:space="preserve">|
</t>
        </is>
      </c>
      <c r="BI214" t="inlineStr">
        <is>
          <t>atto giuridico che fornisce una base giuridica per un'azione e per l'esecuzione delle spese corrispondenti iscritte in bilancio o della garanzia di bilancio ovvero dell'assistenza finanziaria a carico del bilancio</t>
        </is>
      </c>
      <c r="BJ214" s="2" t="inlineStr">
        <is>
          <t>pagrindinis aktas|
pagrindinis teisės aktas|
pagrindinis dokumentas</t>
        </is>
      </c>
      <c r="BK214" s="2" t="inlineStr">
        <is>
          <t>3|
3|
3</t>
        </is>
      </c>
      <c r="BL214" s="2" t="inlineStr">
        <is>
          <t xml:space="preserve">preferred|
admitted|
</t>
        </is>
      </c>
      <c r="BM214" t="inlineStr">
        <is>
          <t>teisės aktas, išskyrus rekomendaciją ar nuomonę, kuriame nustatomas veiksmo ir atitinkamų į biudžetą įtrauktų išlaidų ar iš biudžeto dengiamos biudžeto garantijos arba finansinės paramos vykdymo teisinis pagrindas</t>
        </is>
      </c>
      <c r="BN214" s="2" t="inlineStr">
        <is>
          <t>pamatakts</t>
        </is>
      </c>
      <c r="BO214" s="2" t="inlineStr">
        <is>
          <t>3</t>
        </is>
      </c>
      <c r="BP214" s="2" t="inlineStr">
        <is>
          <t/>
        </is>
      </c>
      <c r="BQ214" t="inlineStr">
        <is>
          <t>tiesību akts, kas nav ieteikums vai atzinums un kas sniedz juridisko pamatu darbībai un attiecīgo budžetā paredzēto atbilstīgo izdevumu veikšanai vai no budžeta segtās budžeta garantijas vai finansiālās palīdzības īstenošanai, un kas var būt kādā no šiem veidiem: 
&lt;br&gt; a) attiecībā uz Līguma par Eiropas Savienības darbību (LESD) un Eiropas Atomenerģijas kopienas dibināšanas līguma (Euratom līgums) īstenošanu – regulas, direktīvas vai lēmuma veidā LESD 288. panta nozīmē; vai 
&lt;br&gt; b) attiecībā uz Līguma par Eiropas Savienību (LES) V sadaļas īstenošanu – kādā no veidiem, kas norādīti LES 28. panta 1. punktā, 31. panta 2. punktā, 33. pantā, 42. panta 4. punktā un 43. panta 2. punktā</t>
        </is>
      </c>
      <c r="BR214" s="2" t="inlineStr">
        <is>
          <t>att bażiku|
att bażiku legali|
strument bażiku</t>
        </is>
      </c>
      <c r="BS214" s="2" t="inlineStr">
        <is>
          <t>3|
3|
3</t>
        </is>
      </c>
      <c r="BT214" s="2" t="inlineStr">
        <is>
          <t xml:space="preserve">|
|
</t>
        </is>
      </c>
      <c r="BU214" t="inlineStr">
        <is>
          <t>att legali li jipprovdi bażi legali għal azzjoni mill-Unjoni Ewropea</t>
        </is>
      </c>
      <c r="BV214" s="2" t="inlineStr">
        <is>
          <t>basishandeling</t>
        </is>
      </c>
      <c r="BW214" s="2" t="inlineStr">
        <is>
          <t>3</t>
        </is>
      </c>
      <c r="BX214" s="2" t="inlineStr">
        <is>
          <t/>
        </is>
      </c>
      <c r="BY214" t="inlineStr">
        <is>
          <t>een rechtshandeling, met uitzondering van een aanbeveling of een advies, die een rechtsgrondslag geeft voor een actie en voor de uitvoering van de desbetreffende in de begroting opgenomen uitgave of van de door de begroting gedekte begrotingsgarantie of financiële bijstand</t>
        </is>
      </c>
      <c r="BZ214" s="2" t="inlineStr">
        <is>
          <t>akt podstawowy|
podstawowy akt prawny</t>
        </is>
      </c>
      <c r="CA214" s="2" t="inlineStr">
        <is>
          <t>3|
2</t>
        </is>
      </c>
      <c r="CB214" s="2" t="inlineStr">
        <is>
          <t xml:space="preserve">|
</t>
        </is>
      </c>
      <c r="CC214" t="inlineStr">
        <is>
          <t>akt prawny, inny niż zalecenie lub opinia, który stanowi podstawę prawną dla danego działania oraz dla wykonania odpowiadających mu wydatków zapisanych w budżecie lub gwarancji budżetowych lub pomocy finansowej mających pokrycie w budżecie</t>
        </is>
      </c>
      <c r="CD214" s="2" t="inlineStr">
        <is>
          <t>ato de base|
ato jurídico de base</t>
        </is>
      </c>
      <c r="CE214" s="2" t="inlineStr">
        <is>
          <t>3|
2</t>
        </is>
      </c>
      <c r="CF214" s="2" t="inlineStr">
        <is>
          <t xml:space="preserve">|
</t>
        </is>
      </c>
      <c r="CG214" t="inlineStr">
        <is>
          <t>Ato jurídico que prevê a base legal para uma ação e para a execução da despesa correspondente inscrita no orçamento, ou da garantia orçamental ou assistência financeira apoiada pelo orçamento.</t>
        </is>
      </c>
      <c r="CH214" s="2" t="inlineStr">
        <is>
          <t>act de bază</t>
        </is>
      </c>
      <c r="CI214" s="2" t="inlineStr">
        <is>
          <t>3</t>
        </is>
      </c>
      <c r="CJ214" s="2" t="inlineStr">
        <is>
          <t/>
        </is>
      </c>
      <c r="CK214" t="inlineStr">
        <is>
          <t>un act juridic care asigură un temei juridic pentru o acțiune și pentru execuția cheltuielilor corespunzătoare înregistrate în buget, a garanției bugetare sau a asistenței financiare furnizate din buget</t>
        </is>
      </c>
      <c r="CL214" s="2" t="inlineStr">
        <is>
          <t>základný akt|
základný právny akt</t>
        </is>
      </c>
      <c r="CM214" s="2" t="inlineStr">
        <is>
          <t>3|
3</t>
        </is>
      </c>
      <c r="CN214" s="2" t="inlineStr">
        <is>
          <t xml:space="preserve">|
</t>
        </is>
      </c>
      <c r="CO214" t="inlineStr">
        <is>
          <t>iný právny akt ako odporúčanie alebo stanovisko, ktorý poskytuje právny základ pre akciu a pre implementáciu zodpovedajúcich výdavkov zahrnutých v rozpočte alebo rozpočtovej záruky alebo finančnej pomoci krytej z rozpočtu</t>
        </is>
      </c>
      <c r="CP214" s="2" t="inlineStr">
        <is>
          <t>temeljni akt</t>
        </is>
      </c>
      <c r="CQ214" s="2" t="inlineStr">
        <is>
          <t>3</t>
        </is>
      </c>
      <c r="CR214" s="2" t="inlineStr">
        <is>
          <t/>
        </is>
      </c>
      <c r="CS214" t="inlineStr">
        <is>
          <t>pravni akt, ki daje pravno podlago ukrepom in izvrševanju ustreznih odhodkov, knjiženih v proračun, ali proračunskega jamstva ali finančne pomoči, ki se krije iz proračuna</t>
        </is>
      </c>
      <c r="CT214" s="2" t="inlineStr">
        <is>
          <t>grundläggande akt|
grundläggande rättsakt</t>
        </is>
      </c>
      <c r="CU214" s="2" t="inlineStr">
        <is>
          <t>3|
3</t>
        </is>
      </c>
      <c r="CV214" s="2" t="inlineStr">
        <is>
          <t xml:space="preserve">|
</t>
        </is>
      </c>
      <c r="CW214" t="inlineStr">
        <is>
          <t>en rättsakt som ger en rättslig grund till en åtgärd</t>
        </is>
      </c>
    </row>
    <row r="215">
      <c r="A215" s="1" t="str">
        <f>HYPERLINK("https://iate.europa.eu/entry/result/1077665/all", "1077665")</f>
        <v>1077665</v>
      </c>
      <c r="B215" t="inlineStr">
        <is>
          <t>EUROPEAN UNION</t>
        </is>
      </c>
      <c r="C215" t="inlineStr">
        <is>
          <t>EUROPEAN UNION|EU finance|Community budget</t>
        </is>
      </c>
      <c r="D215" t="inlineStr">
        <is>
          <t>yes</t>
        </is>
      </c>
      <c r="E215" t="inlineStr">
        <is>
          <t/>
        </is>
      </c>
      <c r="F215" s="2" t="inlineStr">
        <is>
          <t>дял|
бюджетен дял</t>
        </is>
      </c>
      <c r="G215" s="2" t="inlineStr">
        <is>
          <t>4|
3</t>
        </is>
      </c>
      <c r="H215" s="2" t="inlineStr">
        <is>
          <t xml:space="preserve">|
</t>
        </is>
      </c>
      <c r="I215" t="inlineStr">
        <is>
          <t>подразделение на бюджета на Европейския съюз, съответстващо на област на политиките</t>
        </is>
      </c>
      <c r="J215" s="2" t="inlineStr">
        <is>
          <t>hlava|
rozpočtová hlava|
hlava rozpočtu</t>
        </is>
      </c>
      <c r="K215" s="2" t="inlineStr">
        <is>
          <t>3|
3|
3</t>
        </is>
      </c>
      <c r="L215" s="2" t="inlineStr">
        <is>
          <t xml:space="preserve">|
|
</t>
        </is>
      </c>
      <c r="M215" t="inlineStr">
        <is>
          <t>Jedna z úrovní členění rozpočtu.</t>
        </is>
      </c>
      <c r="N215" s="2" t="inlineStr">
        <is>
          <t>afsnit</t>
        </is>
      </c>
      <c r="O215" s="2" t="inlineStr">
        <is>
          <t>3</t>
        </is>
      </c>
      <c r="P215" s="2" t="inlineStr">
        <is>
          <t/>
        </is>
      </c>
      <c r="Q215" t="inlineStr">
        <is>
          <t/>
        </is>
      </c>
      <c r="R215" s="2" t="inlineStr">
        <is>
          <t>Titel</t>
        </is>
      </c>
      <c r="S215" s="2" t="inlineStr">
        <is>
          <t>3</t>
        </is>
      </c>
      <c r="T215" s="2" t="inlineStr">
        <is>
          <t/>
        </is>
      </c>
      <c r="U215" t="inlineStr">
        <is>
          <t>(I) Ein Titel entspricht einem Politikbereich, ein Kapitel entspricht in der Regel einem Tätigkeitsfeld.</t>
        </is>
      </c>
      <c r="V215" s="2" t="inlineStr">
        <is>
          <t>τίτλος</t>
        </is>
      </c>
      <c r="W215" s="2" t="inlineStr">
        <is>
          <t>3</t>
        </is>
      </c>
      <c r="X215" s="2" t="inlineStr">
        <is>
          <t/>
        </is>
      </c>
      <c r="Y215" t="inlineStr">
        <is>
          <t/>
        </is>
      </c>
      <c r="Z215" s="2" t="inlineStr">
        <is>
          <t>budget title|
title</t>
        </is>
      </c>
      <c r="AA215" s="2" t="inlineStr">
        <is>
          <t>3|
3</t>
        </is>
      </c>
      <c r="AB215" s="2" t="inlineStr">
        <is>
          <t xml:space="preserve">|
</t>
        </is>
      </c>
      <c r="AC215" t="inlineStr">
        <is>
          <t>nomenclature category used in the EU general budget corresponding to a policy area</t>
        </is>
      </c>
      <c r="AD215" s="2" t="inlineStr">
        <is>
          <t>título</t>
        </is>
      </c>
      <c r="AE215" s="2" t="inlineStr">
        <is>
          <t>3</t>
        </is>
      </c>
      <c r="AF215" s="2" t="inlineStr">
        <is>
          <t/>
        </is>
      </c>
      <c r="AG215" t="inlineStr">
        <is>
          <t/>
        </is>
      </c>
      <c r="AH215" s="2" t="inlineStr">
        <is>
          <t>jaotis</t>
        </is>
      </c>
      <c r="AI215" s="2" t="inlineStr">
        <is>
          <t>3</t>
        </is>
      </c>
      <c r="AJ215" s="2" t="inlineStr">
        <is>
          <t/>
        </is>
      </c>
      <c r="AK215" t="inlineStr">
        <is>
          <t/>
        </is>
      </c>
      <c r="AL215" s="2" t="inlineStr">
        <is>
          <t>osasto</t>
        </is>
      </c>
      <c r="AM215" s="2" t="inlineStr">
        <is>
          <t>3</t>
        </is>
      </c>
      <c r="AN215" s="2" t="inlineStr">
        <is>
          <t/>
        </is>
      </c>
      <c r="AO215" t="inlineStr">
        <is>
          <t/>
        </is>
      </c>
      <c r="AP215" s="2" t="inlineStr">
        <is>
          <t>titre</t>
        </is>
      </c>
      <c r="AQ215" s="2" t="inlineStr">
        <is>
          <t>3</t>
        </is>
      </c>
      <c r="AR215" s="2" t="inlineStr">
        <is>
          <t/>
        </is>
      </c>
      <c r="AS215" t="inlineStr">
        <is>
          <t>subdivision du budget correspondant à un domaine politique</t>
        </is>
      </c>
      <c r="AT215" s="2" t="inlineStr">
        <is>
          <t>teideal</t>
        </is>
      </c>
      <c r="AU215" s="2" t="inlineStr">
        <is>
          <t>3</t>
        </is>
      </c>
      <c r="AV215" s="2" t="inlineStr">
        <is>
          <t/>
        </is>
      </c>
      <c r="AW215" t="inlineStr">
        <is>
          <t/>
        </is>
      </c>
      <c r="AX215" s="2" t="inlineStr">
        <is>
          <t>glava</t>
        </is>
      </c>
      <c r="AY215" s="2" t="inlineStr">
        <is>
          <t>3</t>
        </is>
      </c>
      <c r="AZ215" s="2" t="inlineStr">
        <is>
          <t/>
        </is>
      </c>
      <c r="BA215" t="inlineStr">
        <is>
          <t/>
        </is>
      </c>
      <c r="BB215" s="2" t="inlineStr">
        <is>
          <t>cím</t>
        </is>
      </c>
      <c r="BC215" s="2" t="inlineStr">
        <is>
          <t>4</t>
        </is>
      </c>
      <c r="BD215" s="2" t="inlineStr">
        <is>
          <t/>
        </is>
      </c>
      <c r="BE215" t="inlineStr">
        <is>
          <t>Az Európai Unió költségvetésének egyes részeiben szereplő költségvetési tételek/sorok kategóriáinak megnevezése mind a bevételek/előirányzatok, mind a kiadások esetében gyakorlatilag ugyanaz, de számjegyekkel másféleképpen jelölik őket. A kiadások/előirányzatok hierarchiája: cím (nn.), alcím (nn nn.), jogcímcsoport (nn nn nn.), jogcím (nn nn nn nn.) és aljogcím (nn nn nn nn nn.). A bevételek hierarchiája: cím (n.), alcím (n n.), jogcímcsoport (n n n.), jogcím (n n n n.) – itt aljogcímet nem szoktak használni.</t>
        </is>
      </c>
      <c r="BF215" s="2" t="inlineStr">
        <is>
          <t>titolo|
titolo del bilancio</t>
        </is>
      </c>
      <c r="BG215" s="2" t="inlineStr">
        <is>
          <t>3|
3</t>
        </is>
      </c>
      <c r="BH215" s="2" t="inlineStr">
        <is>
          <t xml:space="preserve">|
</t>
        </is>
      </c>
      <c r="BI215" t="inlineStr">
        <is>
          <t/>
        </is>
      </c>
      <c r="BJ215" s="2" t="inlineStr">
        <is>
          <t>biudžeto antraštinė dalis|
antraštinė dalis</t>
        </is>
      </c>
      <c r="BK215" s="2" t="inlineStr">
        <is>
          <t>3|
3</t>
        </is>
      </c>
      <c r="BL215" s="2" t="inlineStr">
        <is>
          <t xml:space="preserve">|
</t>
        </is>
      </c>
      <c r="BM215" t="inlineStr">
        <is>
          <t/>
        </is>
      </c>
      <c r="BN215" s="2" t="inlineStr">
        <is>
          <t>budžeta sadaļa|
sadaļa</t>
        </is>
      </c>
      <c r="BO215" s="2" t="inlineStr">
        <is>
          <t>3|
4</t>
        </is>
      </c>
      <c r="BP215" s="2" t="inlineStr">
        <is>
          <t xml:space="preserve">|
</t>
        </is>
      </c>
      <c r="BQ215" t="inlineStr">
        <is>
          <t/>
        </is>
      </c>
      <c r="BR215" s="2" t="inlineStr">
        <is>
          <t>titolu</t>
        </is>
      </c>
      <c r="BS215" s="2" t="inlineStr">
        <is>
          <t>3</t>
        </is>
      </c>
      <c r="BT215" s="2" t="inlineStr">
        <is>
          <t/>
        </is>
      </c>
      <c r="BU215" t="inlineStr">
        <is>
          <t/>
        </is>
      </c>
      <c r="BV215" s="2" t="inlineStr">
        <is>
          <t>titel</t>
        </is>
      </c>
      <c r="BW215" s="2" t="inlineStr">
        <is>
          <t>3</t>
        </is>
      </c>
      <c r="BX215" s="2" t="inlineStr">
        <is>
          <t/>
        </is>
      </c>
      <c r="BY215" t="inlineStr">
        <is>
          <t/>
        </is>
      </c>
      <c r="BZ215" s="2" t="inlineStr">
        <is>
          <t>tytuł</t>
        </is>
      </c>
      <c r="CA215" s="2" t="inlineStr">
        <is>
          <t>3</t>
        </is>
      </c>
      <c r="CB215" s="2" t="inlineStr">
        <is>
          <t/>
        </is>
      </c>
      <c r="CC215" t="inlineStr">
        <is>
          <t/>
        </is>
      </c>
      <c r="CD215" s="2" t="inlineStr">
        <is>
          <t>título orçamental|
título</t>
        </is>
      </c>
      <c r="CE215" s="2" t="inlineStr">
        <is>
          <t>3|
3</t>
        </is>
      </c>
      <c r="CF215" s="2" t="inlineStr">
        <is>
          <t xml:space="preserve">|
</t>
        </is>
      </c>
      <c r="CG215" t="inlineStr">
        <is>
          <t>No contexto do orçamento da União Europeia, primeiro nível de imputação das dotações de um exercício, e que corresponde a um domínio de intervenção.</t>
        </is>
      </c>
      <c r="CH215" s="2" t="inlineStr">
        <is>
          <t>titlu</t>
        </is>
      </c>
      <c r="CI215" s="2" t="inlineStr">
        <is>
          <t>3</t>
        </is>
      </c>
      <c r="CJ215" s="2" t="inlineStr">
        <is>
          <t/>
        </is>
      </c>
      <c r="CK215" t="inlineStr">
        <is>
          <t/>
        </is>
      </c>
      <c r="CL215" s="2" t="inlineStr">
        <is>
          <t>hlava|
rozpočtová hlava</t>
        </is>
      </c>
      <c r="CM215" s="2" t="inlineStr">
        <is>
          <t>3|
3</t>
        </is>
      </c>
      <c r="CN215" s="2" t="inlineStr">
        <is>
          <t xml:space="preserve">|
</t>
        </is>
      </c>
      <c r="CO215" t="inlineStr">
        <is>
          <t/>
        </is>
      </c>
      <c r="CP215" s="2" t="inlineStr">
        <is>
          <t>naslov</t>
        </is>
      </c>
      <c r="CQ215" s="2" t="inlineStr">
        <is>
          <t>3</t>
        </is>
      </c>
      <c r="CR215" s="2" t="inlineStr">
        <is>
          <t/>
        </is>
      </c>
      <c r="CS215" t="inlineStr">
        <is>
          <t/>
        </is>
      </c>
      <c r="CT215" s="2" t="inlineStr">
        <is>
          <t>avdelning</t>
        </is>
      </c>
      <c r="CU215" s="2" t="inlineStr">
        <is>
          <t>3</t>
        </is>
      </c>
      <c r="CV215" s="2" t="inlineStr">
        <is>
          <t/>
        </is>
      </c>
      <c r="CW215" t="inlineStr">
        <is>
          <t/>
        </is>
      </c>
    </row>
    <row r="216">
      <c r="A216" s="1" t="str">
        <f>HYPERLINK("https://iate.europa.eu/entry/result/3570535/all", "3570535")</f>
        <v>3570535</v>
      </c>
      <c r="B216" t="inlineStr">
        <is>
          <t>EUROPEAN UNION</t>
        </is>
      </c>
      <c r="C216" t="inlineStr">
        <is>
          <t>EUROPEAN UNION|European construction|European Union|common foreign and security policy|common security and defence policy</t>
        </is>
      </c>
      <c r="D216" t="inlineStr">
        <is>
          <t>yes</t>
        </is>
      </c>
      <c r="E216" t="inlineStr">
        <is>
          <t/>
        </is>
      </c>
      <c r="F216" s="2" t="inlineStr">
        <is>
          <t>Европейски фонд за отбрана</t>
        </is>
      </c>
      <c r="G216" s="2" t="inlineStr">
        <is>
          <t>3</t>
        </is>
      </c>
      <c r="H216" s="2" t="inlineStr">
        <is>
          <t/>
        </is>
      </c>
      <c r="I216" t="inlineStr">
        <is>
          <t>фонд, стартиран на 7 юни 2017 г., с цел да координира, допълва и увеличава националните инвестиции в научноизследователска дейност в областта на отбраната, в разработването на прототипи и в придобиването на отбранително оборудване и технологии</t>
        </is>
      </c>
      <c r="J216" s="2" t="inlineStr">
        <is>
          <t>Evropský obranný fond</t>
        </is>
      </c>
      <c r="K216" s="2" t="inlineStr">
        <is>
          <t>3</t>
        </is>
      </c>
      <c r="L216" s="2" t="inlineStr">
        <is>
          <t/>
        </is>
      </c>
      <c r="M216" t="inlineStr">
        <is>
          <t>fond, který podpoří výzkum a inovace v odvětví obrany EU</t>
        </is>
      </c>
      <c r="N216" s="2" t="inlineStr">
        <is>
          <t>Den Europæiske Forsvarsfond</t>
        </is>
      </c>
      <c r="O216" s="2" t="inlineStr">
        <is>
          <t>3</t>
        </is>
      </c>
      <c r="P216" s="2" t="inlineStr">
        <is>
          <t/>
        </is>
      </c>
      <c r="Q216" t="inlineStr">
        <is>
          <t>EU-fond til støtte af samarbejde om forsvarsforskning og fælles udvikling af forsvarskapaciteter</t>
        </is>
      </c>
      <c r="R216" s="2" t="inlineStr">
        <is>
          <t>Europäischer Verteidigungsfonds</t>
        </is>
      </c>
      <c r="S216" s="2" t="inlineStr">
        <is>
          <t>3</t>
        </is>
      </c>
      <c r="T216" s="2" t="inlineStr">
        <is>
          <t/>
        </is>
      </c>
      <c r="U216" t="inlineStr">
        <is>
          <t>Fond, mit dem die Investitionen, die auf nationaler Ebene in die Verteidigungsforschung, die Entwicklung von Prototypen und die Beschaffung von Verteidigungsgütern und -technologien fließen, koordiniert, ergänzt und verstärkt werden</t>
        </is>
      </c>
      <c r="V216" s="2" t="inlineStr">
        <is>
          <t>Ευρωπαϊκό Ταμείο Άμυνας</t>
        </is>
      </c>
      <c r="W216" s="2" t="inlineStr">
        <is>
          <t>3</t>
        </is>
      </c>
      <c r="X216" s="2" t="inlineStr">
        <is>
          <t/>
        </is>
      </c>
      <c r="Y216" t="inlineStr">
        <is>
          <t>ταμείο της ΕΕ με αποστολή να συντονίζει, συμπλήρωνει και ενισχύει τις εθνικές επενδύσεις στην έρευνα στον αμυντικό τομέα, στην ανάπτυξη πρωτοτύπων και στην απόκτηση αμυντικού εξοπλισμού και τεχνολογίας</t>
        </is>
      </c>
      <c r="Z216" s="2" t="inlineStr">
        <is>
          <t>European Defence Fund|
EDF</t>
        </is>
      </c>
      <c r="AA216" s="2" t="inlineStr">
        <is>
          <t>3|
3</t>
        </is>
      </c>
      <c r="AB216" s="2" t="inlineStr">
        <is>
          <t xml:space="preserve">|
</t>
        </is>
      </c>
      <c r="AC216" t="inlineStr">
        <is>
          <t>EU fund to support investment in joint research and the joint development and acquisition of defence equipment and technologies</t>
        </is>
      </c>
      <c r="AD216" s="2" t="inlineStr">
        <is>
          <t>Fondo Europeo de Defensa|
FED</t>
        </is>
      </c>
      <c r="AE216" s="2" t="inlineStr">
        <is>
          <t>3|
3</t>
        </is>
      </c>
      <c r="AF216" s="2" t="inlineStr">
        <is>
          <t xml:space="preserve">|
</t>
        </is>
      </c>
      <c r="AG216" t="inlineStr">
        <is>
          <t>Instrumento destinado a fomentar la competitividad, la eficiencia y la capacidad de innovación de la industria europea de la defensa. Su objetivo es poner en marcha programas de cooperación que no existirían sin la contribución de la UE, apoyando actividades de investigación y desarrollo con el fin de proporcionar los incentivos necesarios para impulsar la cooperación en todas las fases del ciclo industrial.</t>
        </is>
      </c>
      <c r="AH216" s="2" t="inlineStr">
        <is>
          <t>Euroopa Kaitsefond</t>
        </is>
      </c>
      <c r="AI216" s="2" t="inlineStr">
        <is>
          <t>3</t>
        </is>
      </c>
      <c r="AJ216" s="2" t="inlineStr">
        <is>
          <t/>
        </is>
      </c>
      <c r="AK216" t="inlineStr">
        <is>
          <t>fond, mille raames koordineeritakse, täiendatakse ja võimendatakse riiklikke investeeringuid kaitsealastesse teadusuuringutesse, prototüüpide väljatöötamisse ning kaitsevarustuse ja -tehnoloogia hankimisse</t>
        </is>
      </c>
      <c r="AL216" s="2" t="inlineStr">
        <is>
          <t>Euroopan puolustusrahasto|
EU:n puolustusrahasto</t>
        </is>
      </c>
      <c r="AM216" s="2" t="inlineStr">
        <is>
          <t>3|
2</t>
        </is>
      </c>
      <c r="AN216" s="2" t="inlineStr">
        <is>
          <t xml:space="preserve">|
</t>
        </is>
      </c>
      <c r="AO216" t="inlineStr">
        <is>
          <t>EU:n väline, jolla edistetään Euroopan puolustusalan teollisen ja teknologisen perustan kilpailu- ja innovointikykyä ja lisätään EU:n strategista riippumattomuutta käynnistämällä yhteistyöohjelmia ja tukemalla tutkimus- ja kehitystoimintaa</t>
        </is>
      </c>
      <c r="AP216" s="2" t="inlineStr">
        <is>
          <t>Fonds européen de la défense|
FED|
FEDef</t>
        </is>
      </c>
      <c r="AQ216" s="2" t="inlineStr">
        <is>
          <t>3|
3|
3</t>
        </is>
      </c>
      <c r="AR216" s="2" t="inlineStr">
        <is>
          <t xml:space="preserve">|
|
</t>
        </is>
      </c>
      <c r="AS216" t="inlineStr">
        <is>
          <t>fonds de l'UE visant à soutenir les investissements dans la recherche et le développement conjoints d'équipements et de technologies de défense</t>
        </is>
      </c>
      <c r="AT216" s="2" t="inlineStr">
        <is>
          <t>an Ciste Eorpach Cosanta</t>
        </is>
      </c>
      <c r="AU216" s="2" t="inlineStr">
        <is>
          <t>3</t>
        </is>
      </c>
      <c r="AV216" s="2" t="inlineStr">
        <is>
          <t/>
        </is>
      </c>
      <c r="AW216" t="inlineStr">
        <is>
          <t>ciste Eorpach chun tacú leis an infheistíocht i dtaighde comhpháirteach agus i bhforbairt chomhpháirteach ar threalamh agus teicneolaíochtaí cosanta</t>
        </is>
      </c>
      <c r="AX216" s="2" t="inlineStr">
        <is>
          <t>Europski fond za obranu|
EFO</t>
        </is>
      </c>
      <c r="AY216" s="2" t="inlineStr">
        <is>
          <t>2|
3</t>
        </is>
      </c>
      <c r="AZ216" s="2" t="inlineStr">
        <is>
          <t xml:space="preserve">|
</t>
        </is>
      </c>
      <c r="BA216" t="inlineStr">
        <is>
          <t>fond za koordinaciju, dopunjavanje i povećanje nacionalnih ulaganja u istraživanja u području obrane, razvoj prototipova i nabavu obrambene opreme i tehnologije</t>
        </is>
      </c>
      <c r="BB216" s="2" t="inlineStr">
        <is>
          <t>Európai Védelmi Alap|
EDF</t>
        </is>
      </c>
      <c r="BC216" s="2" t="inlineStr">
        <is>
          <t>3|
3</t>
        </is>
      </c>
      <c r="BD216" s="2" t="inlineStr">
        <is>
          <t xml:space="preserve">|
</t>
        </is>
      </c>
      <c r="BE216" t="inlineStr">
        <is>
          <t>a Bizottság által 2017. június 7-én létrehozott alap, amely uniós finanszírozást biztosít:&lt;p&gt;- az innovatív védelmi technológiákra és termékekre irányuló, együttműködésen alapuló kutatáshoz, és&lt;/p&gt;&lt;p&gt;- tagállamok közös fejlesztéseihez, valamint a védelmi berendezések és technológia közös beszerzéséhez&lt;/p&gt;</t>
        </is>
      </c>
      <c r="BF216" s="2" t="inlineStr">
        <is>
          <t>Fondo europeo per la difesa|
FED</t>
        </is>
      </c>
      <c r="BG216" s="2" t="inlineStr">
        <is>
          <t>3|
3</t>
        </is>
      </c>
      <c r="BH216" s="2" t="inlineStr">
        <is>
          <t xml:space="preserve">|
</t>
        </is>
      </c>
      <c r="BI216" t="inlineStr">
        <is>
          <t>fondo UE a sostegno degli investimenti nella ricerca e nello sviluppo di attrezzature e tecnologie della difesa</t>
        </is>
      </c>
      <c r="BJ216" s="2" t="inlineStr">
        <is>
          <t>Europos gynybos fondas|
EGF</t>
        </is>
      </c>
      <c r="BK216" s="2" t="inlineStr">
        <is>
          <t>3|
3</t>
        </is>
      </c>
      <c r="BL216" s="2" t="inlineStr">
        <is>
          <t xml:space="preserve">|
</t>
        </is>
      </c>
      <c r="BM216" t="inlineStr">
        <is>
          <t>ES fondas, skirtas investicijoms į bendrus mokslinius tyrimus ir bendram gynybos įrangos bei technologijų plėtojimui ir įsigijimui finansuoti</t>
        </is>
      </c>
      <c r="BN216" s="2" t="inlineStr">
        <is>
          <t>Eiropas Aizsardzības fonds|
EAF</t>
        </is>
      </c>
      <c r="BO216" s="2" t="inlineStr">
        <is>
          <t>3|
3</t>
        </is>
      </c>
      <c r="BP216" s="2" t="inlineStr">
        <is>
          <t xml:space="preserve">|
</t>
        </is>
      </c>
      <c r="BQ216" t="inlineStr">
        <is>
          <t>fonds, kura mērķis ir īstenot sadarbību aizsardzības pētniecības projektu finansēšanai ES līmenī un atbalstīt Eiropas aizsardzības spēju attīstību</t>
        </is>
      </c>
      <c r="BR216" s="2" t="inlineStr">
        <is>
          <t>Fond Ewropew għad-Difiża</t>
        </is>
      </c>
      <c r="BS216" s="2" t="inlineStr">
        <is>
          <t>3</t>
        </is>
      </c>
      <c r="BT216" s="2" t="inlineStr">
        <is>
          <t/>
        </is>
      </c>
      <c r="BU216" t="inlineStr">
        <is>
          <t>fond tal-UE mniedi mill-Kummissjoni biex jikkoordina, jissupplimenta u jamplifika l-investimenti nazzjonali fir-riċerka għad-difiża, fl-iżvilupp ta' prototipi u fl-akkwist ta' tagħmir u ta' teknoloġija għad-difiża</t>
        </is>
      </c>
      <c r="BV216" s="2" t="inlineStr">
        <is>
          <t>Europees Defensiefonds</t>
        </is>
      </c>
      <c r="BW216" s="2" t="inlineStr">
        <is>
          <t>3</t>
        </is>
      </c>
      <c r="BX216" s="2" t="inlineStr">
        <is>
          <t/>
        </is>
      </c>
      <c r="BY216" t="inlineStr">
        <is>
          <t>fonds dat investeringen in gezamenlijk onderzoek en de gezamenlijke ontwikkeling van defensiematerieel en defensietechnologieën moet ondersteunen</t>
        </is>
      </c>
      <c r="BZ216" s="2" t="inlineStr">
        <is>
          <t>Europejski Fundusz Obronny|
EFO</t>
        </is>
      </c>
      <c r="CA216" s="2" t="inlineStr">
        <is>
          <t>3|
3</t>
        </is>
      </c>
      <c r="CB216" s="2" t="inlineStr">
        <is>
          <t xml:space="preserve">|
</t>
        </is>
      </c>
      <c r="CC216" t="inlineStr">
        <is>
          <t>utworzony 7 czerwca 2017 r. przez Komisję fundusz mający promować badania naukowe i innowacje oraz przyczynić się do wzmocnienia europejskiej bazy technologiczno-przemysłowej sektora obronnego, jak również w jeszcze większym stopniu stymulować rozwój kluczowych zdolności obronnych</t>
        </is>
      </c>
      <c r="CD216" s="2" t="inlineStr">
        <is>
          <t>Fundo Europeu de Defesa|
FED</t>
        </is>
      </c>
      <c r="CE216" s="2" t="inlineStr">
        <is>
          <t>3|
3</t>
        </is>
      </c>
      <c r="CF216" s="2" t="inlineStr">
        <is>
          <t xml:space="preserve">|
</t>
        </is>
      </c>
      <c r="CG216" t="inlineStr">
        <is>
          <t>Fundo da UE cujo objetivo é:&lt;br&gt;- promover a competitividade, eficiência e capacidade de inovação da indústria de defesa europeia&lt;br&gt;- promover a cooperação transfronteiriça e criar um mercado de defesa mais integrado na UE&lt;br&gt;- fomentar a investigação e o desenvolvimento conjuntos de produtos e tecnologias de defesa&lt;br&gt;- contribuir para a autonomia estratégica da UE.</t>
        </is>
      </c>
      <c r="CH216" s="2" t="inlineStr">
        <is>
          <t>Fondul european de apărare|
FEA</t>
        </is>
      </c>
      <c r="CI216" s="2" t="inlineStr">
        <is>
          <t>3|
3</t>
        </is>
      </c>
      <c r="CJ216" s="2" t="inlineStr">
        <is>
          <t xml:space="preserve">|
</t>
        </is>
      </c>
      <c r="CK216" t="inlineStr">
        <is>
          <t>fond pentru sprijinirea investițiilor în activități comune de cercetare și dezvoltare și achiziția de echipamente și tehnologii în domeniul apărării</t>
        </is>
      </c>
      <c r="CL216" s="2" t="inlineStr">
        <is>
          <t>Európsky obranný fond</t>
        </is>
      </c>
      <c r="CM216" s="2" t="inlineStr">
        <is>
          <t>3</t>
        </is>
      </c>
      <c r="CN216" s="2" t="inlineStr">
        <is>
          <t/>
        </is>
      </c>
      <c r="CO216" t="inlineStr">
        <is>
          <t>fond EÚ určený na podporu investícií do spoločného výskumu a spoločného vývoja a nákupu vybavenia a technológií v oblasti obrany</t>
        </is>
      </c>
      <c r="CP216" s="2" t="inlineStr">
        <is>
          <t>Evropski obrambni sklad</t>
        </is>
      </c>
      <c r="CQ216" s="2" t="inlineStr">
        <is>
          <t>3</t>
        </is>
      </c>
      <c r="CR216" s="2" t="inlineStr">
        <is>
          <t/>
        </is>
      </c>
      <c r="CS216" t="inlineStr">
        <is>
          <t>sklad EU za usklajevanje, dopolnjevanje in povečanje nacionalnih naložb v obrambne raziskave, razvoj prototipov ter nakup obrambne opreme in tehnologije</t>
        </is>
      </c>
      <c r="CT216" s="2" t="inlineStr">
        <is>
          <t>Europeiska försvarsfonden</t>
        </is>
      </c>
      <c r="CU216" s="2" t="inlineStr">
        <is>
          <t>3</t>
        </is>
      </c>
      <c r="CV216" s="2" t="inlineStr">
        <is>
          <t/>
        </is>
      </c>
      <c r="CW216" t="inlineStr">
        <is>
          <t/>
        </is>
      </c>
    </row>
    <row r="217">
      <c r="A217" s="1" t="str">
        <f>HYPERLINK("https://iate.europa.eu/entry/result/150055/all", "150055")</f>
        <v>150055</v>
      </c>
      <c r="B217" t="inlineStr">
        <is>
          <t>LAW;FINANCE</t>
        </is>
      </c>
      <c r="C217" t="inlineStr">
        <is>
          <t>LAW;FINANCE</t>
        </is>
      </c>
      <c r="D217" t="inlineStr">
        <is>
          <t>no</t>
        </is>
      </c>
      <c r="E217" t="inlineStr">
        <is>
          <t/>
        </is>
      </c>
      <c r="F217" t="inlineStr">
        <is>
          <t/>
        </is>
      </c>
      <c r="G217" t="inlineStr">
        <is>
          <t/>
        </is>
      </c>
      <c r="H217" t="inlineStr">
        <is>
          <t/>
        </is>
      </c>
      <c r="I217" t="inlineStr">
        <is>
          <t/>
        </is>
      </c>
      <c r="J217" t="inlineStr">
        <is>
          <t/>
        </is>
      </c>
      <c r="K217" t="inlineStr">
        <is>
          <t/>
        </is>
      </c>
      <c r="L217" t="inlineStr">
        <is>
          <t/>
        </is>
      </c>
      <c r="M217" t="inlineStr">
        <is>
          <t/>
        </is>
      </c>
      <c r="N217" s="2" t="inlineStr">
        <is>
          <t>insolvenslovgivning</t>
        </is>
      </c>
      <c r="O217" s="2" t="inlineStr">
        <is>
          <t>1</t>
        </is>
      </c>
      <c r="P217" s="2" t="inlineStr">
        <is>
          <t/>
        </is>
      </c>
      <c r="Q217" t="inlineStr">
        <is>
          <t/>
        </is>
      </c>
      <c r="R217" s="2" t="inlineStr">
        <is>
          <t>Insolvenzrecht</t>
        </is>
      </c>
      <c r="S217" s="2" t="inlineStr">
        <is>
          <t>1</t>
        </is>
      </c>
      <c r="T217" s="2" t="inlineStr">
        <is>
          <t/>
        </is>
      </c>
      <c r="U217" t="inlineStr">
        <is>
          <t/>
        </is>
      </c>
      <c r="V217" s="2" t="inlineStr">
        <is>
          <t>νομοθεσία περί αφερεγγυότητας</t>
        </is>
      </c>
      <c r="W217" s="2" t="inlineStr">
        <is>
          <t>1</t>
        </is>
      </c>
      <c r="X217" s="2" t="inlineStr">
        <is>
          <t/>
        </is>
      </c>
      <c r="Y217" t="inlineStr">
        <is>
          <t/>
        </is>
      </c>
      <c r="Z217" s="2" t="inlineStr">
        <is>
          <t>insolvency law</t>
        </is>
      </c>
      <c r="AA217" s="2" t="inlineStr">
        <is>
          <t>1</t>
        </is>
      </c>
      <c r="AB217" s="2" t="inlineStr">
        <is>
          <t/>
        </is>
      </c>
      <c r="AC217" t="inlineStr">
        <is>
          <t/>
        </is>
      </c>
      <c r="AD217" s="2" t="inlineStr">
        <is>
          <t>normativa de insolvencia</t>
        </is>
      </c>
      <c r="AE217" s="2" t="inlineStr">
        <is>
          <t>1</t>
        </is>
      </c>
      <c r="AF217" s="2" t="inlineStr">
        <is>
          <t/>
        </is>
      </c>
      <c r="AG217" t="inlineStr">
        <is>
          <t/>
        </is>
      </c>
      <c r="AH217" t="inlineStr">
        <is>
          <t/>
        </is>
      </c>
      <c r="AI217" t="inlineStr">
        <is>
          <t/>
        </is>
      </c>
      <c r="AJ217" t="inlineStr">
        <is>
          <t/>
        </is>
      </c>
      <c r="AK217" t="inlineStr">
        <is>
          <t/>
        </is>
      </c>
      <c r="AL217" s="2" t="inlineStr">
        <is>
          <t>maksukyvyttömyyslainsäädäntö</t>
        </is>
      </c>
      <c r="AM217" s="2" t="inlineStr">
        <is>
          <t>1</t>
        </is>
      </c>
      <c r="AN217" s="2" t="inlineStr">
        <is>
          <t/>
        </is>
      </c>
      <c r="AO217" t="inlineStr">
        <is>
          <t/>
        </is>
      </c>
      <c r="AP217" s="2" t="inlineStr">
        <is>
          <t>législation en matière d'insolvabilité|
droit de l’insolvabilité</t>
        </is>
      </c>
      <c r="AQ217" s="2" t="inlineStr">
        <is>
          <t>1|
2</t>
        </is>
      </c>
      <c r="AR217" s="2" t="inlineStr">
        <is>
          <t xml:space="preserve">|
</t>
        </is>
      </c>
      <c r="AS217" t="inlineStr">
        <is>
          <t/>
        </is>
      </c>
      <c r="AT217" t="inlineStr">
        <is>
          <t/>
        </is>
      </c>
      <c r="AU217" t="inlineStr">
        <is>
          <t/>
        </is>
      </c>
      <c r="AV217" t="inlineStr">
        <is>
          <t/>
        </is>
      </c>
      <c r="AW217" t="inlineStr">
        <is>
          <t/>
        </is>
      </c>
      <c r="AX217" t="inlineStr">
        <is>
          <t/>
        </is>
      </c>
      <c r="AY217" t="inlineStr">
        <is>
          <t/>
        </is>
      </c>
      <c r="AZ217" t="inlineStr">
        <is>
          <t/>
        </is>
      </c>
      <c r="BA217" t="inlineStr">
        <is>
          <t/>
        </is>
      </c>
      <c r="BB217" t="inlineStr">
        <is>
          <t/>
        </is>
      </c>
      <c r="BC217" t="inlineStr">
        <is>
          <t/>
        </is>
      </c>
      <c r="BD217" t="inlineStr">
        <is>
          <t/>
        </is>
      </c>
      <c r="BE217" t="inlineStr">
        <is>
          <t/>
        </is>
      </c>
      <c r="BF217" s="2" t="inlineStr">
        <is>
          <t>diritto fallimentare</t>
        </is>
      </c>
      <c r="BG217" s="2" t="inlineStr">
        <is>
          <t>1</t>
        </is>
      </c>
      <c r="BH217" s="2" t="inlineStr">
        <is>
          <t/>
        </is>
      </c>
      <c r="BI217" t="inlineStr">
        <is>
          <t/>
        </is>
      </c>
      <c r="BJ217" s="2" t="inlineStr">
        <is>
          <t>bankroto teisė|
nemokumo teisė</t>
        </is>
      </c>
      <c r="BK217" s="2" t="inlineStr">
        <is>
          <t>4|
3</t>
        </is>
      </c>
      <c r="BL217" s="2" t="inlineStr">
        <is>
          <t xml:space="preserve">preferred|
</t>
        </is>
      </c>
      <c r="BM217" t="inlineStr">
        <is>
          <t>visuma teisės normų, reguliuojančių nemokumo (bankroto) procesą; ūkinės teisės šaka</t>
        </is>
      </c>
      <c r="BN217" t="inlineStr">
        <is>
          <t/>
        </is>
      </c>
      <c r="BO217" t="inlineStr">
        <is>
          <t/>
        </is>
      </c>
      <c r="BP217" t="inlineStr">
        <is>
          <t/>
        </is>
      </c>
      <c r="BQ217" t="inlineStr">
        <is>
          <t/>
        </is>
      </c>
      <c r="BR217" t="inlineStr">
        <is>
          <t/>
        </is>
      </c>
      <c r="BS217" t="inlineStr">
        <is>
          <t/>
        </is>
      </c>
      <c r="BT217" t="inlineStr">
        <is>
          <t/>
        </is>
      </c>
      <c r="BU217" t="inlineStr">
        <is>
          <t/>
        </is>
      </c>
      <c r="BV217" s="2" t="inlineStr">
        <is>
          <t>insolventierecht</t>
        </is>
      </c>
      <c r="BW217" s="2" t="inlineStr">
        <is>
          <t>1</t>
        </is>
      </c>
      <c r="BX217" s="2" t="inlineStr">
        <is>
          <t/>
        </is>
      </c>
      <c r="BY217" t="inlineStr">
        <is>
          <t/>
        </is>
      </c>
      <c r="BZ217" s="2" t="inlineStr">
        <is>
          <t>prawo dotyczące niewypłacalności</t>
        </is>
      </c>
      <c r="CA217" s="2" t="inlineStr">
        <is>
          <t>3</t>
        </is>
      </c>
      <c r="CB217" s="2" t="inlineStr">
        <is>
          <t/>
        </is>
      </c>
      <c r="CC217" t="inlineStr">
        <is>
          <t>1. Dłużnika uważa się za niewypłacalnego, jeżeli nie wykonuje swoich wymagalnych zobowiązań pieniężnych. &lt;br&gt;2. Dłużnika będącego osobą prawną albo jednostką organizacyjną nieposiadającą osobowości prawnej, której odrębna ustawa przyznaje zdolność prawną, uważa się za niewypłacalnego także wtedy, gdy jego zobowiązania przekroczą wartość jego majątku, nawet wówczas, gdy na bieżąco te zobowiązania wykonuje.</t>
        </is>
      </c>
      <c r="CD217" s="2" t="inlineStr">
        <is>
          <t>legislação sobre insolvência</t>
        </is>
      </c>
      <c r="CE217" s="2" t="inlineStr">
        <is>
          <t>1</t>
        </is>
      </c>
      <c r="CF217" s="2" t="inlineStr">
        <is>
          <t/>
        </is>
      </c>
      <c r="CG217" t="inlineStr">
        <is>
          <t/>
        </is>
      </c>
      <c r="CH217" t="inlineStr">
        <is>
          <t/>
        </is>
      </c>
      <c r="CI217" t="inlineStr">
        <is>
          <t/>
        </is>
      </c>
      <c r="CJ217" t="inlineStr">
        <is>
          <t/>
        </is>
      </c>
      <c r="CK217" t="inlineStr">
        <is>
          <t/>
        </is>
      </c>
      <c r="CL217" s="2" t="inlineStr">
        <is>
          <t>insolvenčné právo</t>
        </is>
      </c>
      <c r="CM217" s="2" t="inlineStr">
        <is>
          <t>3</t>
        </is>
      </c>
      <c r="CN217" s="2" t="inlineStr">
        <is>
          <t/>
        </is>
      </c>
      <c r="CO217" t="inlineStr">
        <is>
          <t/>
        </is>
      </c>
      <c r="CP217" t="inlineStr">
        <is>
          <t/>
        </is>
      </c>
      <c r="CQ217" t="inlineStr">
        <is>
          <t/>
        </is>
      </c>
      <c r="CR217" t="inlineStr">
        <is>
          <t/>
        </is>
      </c>
      <c r="CS217" t="inlineStr">
        <is>
          <t/>
        </is>
      </c>
      <c r="CT217" s="2" t="inlineStr">
        <is>
          <t>obeståndslagstiftning|
insolvenslagstiftning</t>
        </is>
      </c>
      <c r="CU217" s="2" t="inlineStr">
        <is>
          <t>1|
3</t>
        </is>
      </c>
      <c r="CV217" s="2" t="inlineStr">
        <is>
          <t xml:space="preserve">|
</t>
        </is>
      </c>
      <c r="CW217" t="inlineStr">
        <is>
          <t/>
        </is>
      </c>
    </row>
    <row r="218">
      <c r="A218" s="1" t="str">
        <f>HYPERLINK("https://iate.europa.eu/entry/result/3582128/all", "3582128")</f>
        <v>3582128</v>
      </c>
      <c r="B218" t="inlineStr">
        <is>
          <t>EUROPEAN UNION</t>
        </is>
      </c>
      <c r="C218" t="inlineStr">
        <is>
          <t>EUROPEAN UNION|European construction|deepening of the European Union|economic and social cohesion</t>
        </is>
      </c>
      <c r="D218" t="inlineStr">
        <is>
          <t>yes</t>
        </is>
      </c>
      <c r="E218" t="inlineStr">
        <is>
          <t/>
        </is>
      </c>
      <c r="F218" s="2" t="inlineStr">
        <is>
          <t>Фонд за справедлив преход|
ФСП</t>
        </is>
      </c>
      <c r="G218" s="2" t="inlineStr">
        <is>
          <t>3|
2</t>
        </is>
      </c>
      <c r="H218" s="2" t="inlineStr">
        <is>
          <t xml:space="preserve">|
</t>
        </is>
      </c>
      <c r="I218" t="inlineStr">
        <is>
          <t>фонд, предложен от Европейската комисия с цел подпомагане на населението и регионите, които са засегнати в най-голяма степен от 
&lt;i&gt;справедливия преход&lt;/i&gt; ( &lt;a href="/entry/result/3579042/all" id="ENTRY_TO_ENTRY_CONVERTER" target="_blank"&gt;IATE:3579042&lt;/a&gt; )</t>
        </is>
      </c>
      <c r="J218" s="2" t="inlineStr">
        <is>
          <t>Fond pro spravedlivou transformaci|
FST</t>
        </is>
      </c>
      <c r="K218" s="2" t="inlineStr">
        <is>
          <t>3|
3</t>
        </is>
      </c>
      <c r="L218" s="2" t="inlineStr">
        <is>
          <t xml:space="preserve">|
</t>
        </is>
      </c>
      <c r="M218" t="inlineStr">
        <is>
          <t>fond Evropské unie na podporu lidí a regionů nejvíce zasažených přechodem na klimaticky neutrální ekonomiku</t>
        </is>
      </c>
      <c r="N218" s="2" t="inlineStr">
        <is>
          <t>Fonden for Retfærdig Omstilling|
FRO</t>
        </is>
      </c>
      <c r="O218" s="2" t="inlineStr">
        <is>
          <t>3|
3</t>
        </is>
      </c>
      <c r="P218" s="2" t="inlineStr">
        <is>
          <t xml:space="preserve">|
</t>
        </is>
      </c>
      <c r="Q218" t="inlineStr">
        <is>
          <t>foreslået EU-fond til støtte for de mennesker og de regioner, der er mest påvirket af overgangen til en klimaneutral økonomi</t>
        </is>
      </c>
      <c r="R218" s="2" t="inlineStr">
        <is>
          <t>Fonds für einen gerechten Übergang</t>
        </is>
      </c>
      <c r="S218" s="2" t="inlineStr">
        <is>
          <t>3</t>
        </is>
      </c>
      <c r="T218" s="2" t="inlineStr">
        <is>
          <t/>
        </is>
      </c>
      <c r="U218" t="inlineStr">
        <is>
          <t>vorgeschlagener Plan zur Förderung der am stärksten in Mitleidenschaft gezogenen Menschen und Regionen durch einen 
&lt;i&gt;gerechten Übergang&lt;/i&gt; (&lt;a href="/entry/result/3579042/all" id="ENTRY_TO_ENTRY_CONVERTER" target="_blank"&gt;IATE:3579042&lt;/a&gt;)</t>
        </is>
      </c>
      <c r="V218" s="2" t="inlineStr">
        <is>
          <t>Ταμείο Δίκαιης Μετάβασης</t>
        </is>
      </c>
      <c r="W218" s="2" t="inlineStr">
        <is>
          <t>3</t>
        </is>
      </c>
      <c r="X218" s="2" t="inlineStr">
        <is>
          <t/>
        </is>
      </c>
      <c r="Y218" t="inlineStr">
        <is>
          <t>υπό προετοιμασία ταμείο της ΕΕ για την ολοκληρωμένη αντιμετώπιση του κοινωνικού και οικονομικού κόστους του εκσυγχρονισμού των πολιτικών για το κλίμα</t>
        </is>
      </c>
      <c r="Z218" s="2" t="inlineStr">
        <is>
          <t>Just Transition Fund|
JTF</t>
        </is>
      </c>
      <c r="AA218" s="2" t="inlineStr">
        <is>
          <t>4|
4</t>
        </is>
      </c>
      <c r="AB218" s="2" t="inlineStr">
        <is>
          <t xml:space="preserve">|
</t>
        </is>
      </c>
      <c r="AC218" t="inlineStr">
        <is>
          <t>EU fund to support the people and regions most affected by the shift to a climate-neutral economy</t>
        </is>
      </c>
      <c r="AD218" s="2" t="inlineStr">
        <is>
          <t>Fondo de Transición Justa|
FTJ</t>
        </is>
      </c>
      <c r="AE218" s="2" t="inlineStr">
        <is>
          <t>3|
3</t>
        </is>
      </c>
      <c r="AF218" s="2" t="inlineStr">
        <is>
          <t xml:space="preserve">|
</t>
        </is>
      </c>
      <c r="AG218" t="inlineStr">
        <is>
          <t>Fondo de la UE propuesto por Ursula von der Leyen para ayudar a las personas y regiones más afectadas por el cambio a una economía climáticamente neutra.</t>
        </is>
      </c>
      <c r="AH218" s="2" t="inlineStr">
        <is>
          <t>õiglase ülemineku fond|
Õiglase Ülemineku Fond|
JTF</t>
        </is>
      </c>
      <c r="AI218" s="2" t="inlineStr">
        <is>
          <t>3|
3|
3</t>
        </is>
      </c>
      <c r="AJ218" s="2" t="inlineStr">
        <is>
          <t xml:space="preserve">|
|
</t>
        </is>
      </c>
      <c r="AK218" t="inlineStr">
        <is>
          <t>&lt;a href="https://iate.europa.eu/entry/result/3579042/et" target="_blank"&gt;&lt;i&gt;õiglasest üleminekust&lt;/i&gt;&lt;/a&gt; kõige rohkem mõjutatud inimeste ja piirkondade abistamiseks loodav fond</t>
        </is>
      </c>
      <c r="AL218" s="2" t="inlineStr">
        <is>
          <t>oikeudenmukaisen siirtymän rahasto|
JTF|
JTF-rahasto</t>
        </is>
      </c>
      <c r="AM218" s="2" t="inlineStr">
        <is>
          <t>3|
3|
3</t>
        </is>
      </c>
      <c r="AN218" s="2" t="inlineStr">
        <is>
          <t xml:space="preserve">|
|
</t>
        </is>
      </c>
      <c r="AO218" t="inlineStr">
        <is>
          <t>ehdotettu EU:n rahasto, josta tuetaan ilmastoneutraaliuteen siirtymisen eniten koettelemia ihmisiä ja alueita</t>
        </is>
      </c>
      <c r="AP218" s="2" t="inlineStr">
        <is>
          <t>Fonds pour une transition juste|
FTJ</t>
        </is>
      </c>
      <c r="AQ218" s="2" t="inlineStr">
        <is>
          <t>3|
3</t>
        </is>
      </c>
      <c r="AR218" s="2" t="inlineStr">
        <is>
          <t xml:space="preserve">|
</t>
        </is>
      </c>
      <c r="AS218" t="inlineStr">
        <is>
          <t>instrument
unique proposé au niveau européen, chargé d’assurer une transition inclusive et
ciblée au profit des populations et des régions les plus touchées par la
décarbonation</t>
        </is>
      </c>
      <c r="AT218" s="2" t="inlineStr">
        <is>
          <t>an Ciste um Aistriú Cóir|
CUAC</t>
        </is>
      </c>
      <c r="AU218" s="2" t="inlineStr">
        <is>
          <t>3|
3</t>
        </is>
      </c>
      <c r="AV218" s="2" t="inlineStr">
        <is>
          <t xml:space="preserve">|
</t>
        </is>
      </c>
      <c r="AW218" t="inlineStr">
        <is>
          <t/>
        </is>
      </c>
      <c r="AX218" s="2" t="inlineStr">
        <is>
          <t>Fond za pravednu tranziciju|
FPT</t>
        </is>
      </c>
      <c r="AY218" s="2" t="inlineStr">
        <is>
          <t>3|
2</t>
        </is>
      </c>
      <c r="AZ218" s="2" t="inlineStr">
        <is>
          <t xml:space="preserve">|
</t>
        </is>
      </c>
      <c r="BA218" t="inlineStr">
        <is>
          <t/>
        </is>
      </c>
      <c r="BB218" s="2" t="inlineStr">
        <is>
          <t>Igazságos Átmenet Alap|
IÁA</t>
        </is>
      </c>
      <c r="BC218" s="2" t="inlineStr">
        <is>
          <t>3|
3</t>
        </is>
      </c>
      <c r="BD218" s="2" t="inlineStr">
        <is>
          <t xml:space="preserve">|
</t>
        </is>
      </c>
      <c r="BE218" t="inlineStr">
        <is>
          <t>az &lt;a href="https://iate.europa.eu/entry/result/3579042/hu" target="_blank"&gt;igazságos átmenet&lt;/a&gt; révén leginkább érintett emberek és régiók támogatására szolgáló, tervezett alap</t>
        </is>
      </c>
      <c r="BF218" s="2" t="inlineStr">
        <is>
          <t>Fondo per una transizione giusta|
JTF</t>
        </is>
      </c>
      <c r="BG218" s="2" t="inlineStr">
        <is>
          <t>3|
2</t>
        </is>
      </c>
      <c r="BH218" s="2" t="inlineStr">
        <is>
          <t xml:space="preserve">|
</t>
        </is>
      </c>
      <c r="BI218" t="inlineStr">
        <is>
          <t>nel processo che vuole portare l'Europa a essere un "continente a impatto climatico zero", piano a sostegno delle "popolazioni e [del]le regioni più esposte" con l'ambizione di "non lascia[re] indietro nessuno"</t>
        </is>
      </c>
      <c r="BJ218" s="2" t="inlineStr">
        <is>
          <t>Teisingo perėjimo fondas|
Teisingos pertvarkos fondas|
TPF</t>
        </is>
      </c>
      <c r="BK218" s="2" t="inlineStr">
        <is>
          <t>2|
3|
3</t>
        </is>
      </c>
      <c r="BL218" s="2" t="inlineStr">
        <is>
          <t xml:space="preserve">|
preferred|
</t>
        </is>
      </c>
      <c r="BM218" t="inlineStr">
        <is>
          <t>siūlomas ES fondas, kurio lėšomis būtų remiami žmonės ir regionai, kuriuos labiausiai paveiks perėjimas prie neutralizuoto poveikio klimatui ekonomikos</t>
        </is>
      </c>
      <c r="BN218" s="2" t="inlineStr">
        <is>
          <t>Taisnīgas pārkārtošanās fonds|
TPF</t>
        </is>
      </c>
      <c r="BO218" s="2" t="inlineStr">
        <is>
          <t>3|
2</t>
        </is>
      </c>
      <c r="BP218" s="2" t="inlineStr">
        <is>
          <t xml:space="preserve">|
</t>
        </is>
      </c>
      <c r="BQ218" t="inlineStr">
        <is>
          <t>ierosināts ES fonds, kura mērķis ir atbalstīt cilvēkus un reģionus, kurus visvairāk skārusi pāreja uz klimatneitrālu ekonomiku</t>
        </is>
      </c>
      <c r="BR218" s="2" t="inlineStr">
        <is>
          <t>Fond għal Tranżizzjoni Ġusta|
JTF</t>
        </is>
      </c>
      <c r="BS218" s="2" t="inlineStr">
        <is>
          <t>3|
3</t>
        </is>
      </c>
      <c r="BT218" s="2" t="inlineStr">
        <is>
          <t xml:space="preserve">|
</t>
        </is>
      </c>
      <c r="BU218" t="inlineStr">
        <is>
          <t>fond propost tal-UE biex jagħti appoġġ lill-persuni u lir-reġjuni l-aktar milquta mill-bidla għal ekonomija newtrali għall-klima</t>
        </is>
      </c>
      <c r="BV218" s="2" t="inlineStr">
        <is>
          <t>Fonds voor een rechtvaardige transitie|
JTF</t>
        </is>
      </c>
      <c r="BW218" s="2" t="inlineStr">
        <is>
          <t>3|
3</t>
        </is>
      </c>
      <c r="BX218" s="2" t="inlineStr">
        <is>
          <t xml:space="preserve">|
</t>
        </is>
      </c>
      <c r="BY218" t="inlineStr">
        <is>
          <t>EU-fonds dat als doel heeft negatieve gevolgen van de klimaattransitie te verzachten door steun te verlenen aan de meest getroffen gebieden en werknemers en een evenwichtige sociaaleconomische transitie te bevorderen</t>
        </is>
      </c>
      <c r="BZ218" s="2" t="inlineStr">
        <is>
          <t>Fundusz na rzecz Sprawiedliwej Transformacji|
FST</t>
        </is>
      </c>
      <c r="CA218" s="2" t="inlineStr">
        <is>
          <t>3|
3</t>
        </is>
      </c>
      <c r="CB218" s="2" t="inlineStr">
        <is>
          <t xml:space="preserve">|
</t>
        </is>
      </c>
      <c r="CC218" t="inlineStr">
        <is>
          <t>planowany fundusz mający wspierać najbardziej dotknięte społeczności i regiony</t>
        </is>
      </c>
      <c r="CD218" s="2" t="inlineStr">
        <is>
          <t>Fundo para uma Transição Justa|
FTJ</t>
        </is>
      </c>
      <c r="CE218" s="2" t="inlineStr">
        <is>
          <t>3|
3</t>
        </is>
      </c>
      <c r="CF218" s="2" t="inlineStr">
        <is>
          <t xml:space="preserve">|
</t>
        </is>
      </c>
      <c r="CG218" t="inlineStr">
        <is>
          <t>Fundo da UE destinado a apoiar as pessoas, economias e ambiente dos territórios que enfrentam graves desafios socioeconómicos decorrentes do processo de transição para atingir as &lt;a href="https://iate.europa.eu/entry/result/3599108/pt" target="_blank"&gt;metas da União para 2030 em matéria de energia e de clima&lt;/a&gt; e para uma &lt;a href="https://iate.europa.eu/entry/result/3588146/pt" target="_blank"&gt;economia da União com impacto neutro no clima&lt;/a&gt; até 2050.</t>
        </is>
      </c>
      <c r="CH218" s="2" t="inlineStr">
        <is>
          <t>Fondul pentru o tranziție justă</t>
        </is>
      </c>
      <c r="CI218" s="2" t="inlineStr">
        <is>
          <t>3</t>
        </is>
      </c>
      <c r="CJ218" s="2" t="inlineStr">
        <is>
          <t/>
        </is>
      </c>
      <c r="CK218" t="inlineStr">
        <is>
          <t>primul pilon al &lt;a href="https://iate.europa.eu/entry/result/3583211/ro" target="_blank"&gt;Mecanismului pentru o tranziție justă&lt;/a&gt; propus a fi instituit prin &lt;a href="https://iate.europa.eu/entry/result/3582003" target="_blank"&gt;Pactul verde european&lt;/a&gt;, alături de &lt;a href="https://iate.europa.eu/entry/result/3588322" target="_blank"&gt;schema pentru o tranziție justă din cadrul InvestEU&lt;/a&gt; (al doilea pilon) și de &lt;a href="https://iate.europa.eu/entry/result/3588003" target="_blank"&gt;facilitatea de împrumut pentru sectorul public&lt;/a&gt; (al treilea pilon)</t>
        </is>
      </c>
      <c r="CL218" s="2" t="inlineStr">
        <is>
          <t>Fond na spravodlivú transformáciu|
FST</t>
        </is>
      </c>
      <c r="CM218" s="2" t="inlineStr">
        <is>
          <t>3|
3</t>
        </is>
      </c>
      <c r="CN218" s="2" t="inlineStr">
        <is>
          <t xml:space="preserve">|
</t>
        </is>
      </c>
      <c r="CO218" t="inlineStr">
        <is>
          <t>fond navrhovaný EÚ na podporu ľudí a regiónov najviac postihnutých prechodom na klimaticky neutrálne hospodárstvo</t>
        </is>
      </c>
      <c r="CP218" s="2" t="inlineStr">
        <is>
          <t>Sklad za pravični prehod|
SPP</t>
        </is>
      </c>
      <c r="CQ218" s="2" t="inlineStr">
        <is>
          <t>3|
3</t>
        </is>
      </c>
      <c r="CR218" s="2" t="inlineStr">
        <is>
          <t xml:space="preserve">|
</t>
        </is>
      </c>
      <c r="CS218" t="inlineStr">
        <is>
          <t>sklad za zagotavljanje podpore območjem, ki se soočajo z resnimi socialno-ekonomskimi izzivi, ki izhajajo iz procesa prehoda Unije na podnebno nevtralno gospodarstvo do leta 2050, in za preprečevanje regionalnih razlik;&lt;br&gt;je ključnega pomena za regije, ki so močno odvisne od fosilnih goriv ter energetsko intenzivne industrije; podpiral bo ukrepe diverzifikacije in modernizacije lokalnega gospodarstva ter ukrepe za zmanjšanje negativnih učinkov na zaposlovanje.</t>
        </is>
      </c>
      <c r="CT218" s="2" t="inlineStr">
        <is>
          <t>Fonden för en rättvis omställning|
FRO</t>
        </is>
      </c>
      <c r="CU218" s="2" t="inlineStr">
        <is>
          <t>3|
3</t>
        </is>
      </c>
      <c r="CV218" s="2" t="inlineStr">
        <is>
          <t xml:space="preserve">|
</t>
        </is>
      </c>
      <c r="CW218" t="inlineStr">
        <is>
          <t/>
        </is>
      </c>
    </row>
    <row r="219">
      <c r="A219" s="1" t="str">
        <f>HYPERLINK("https://iate.europa.eu/entry/result/3577070/all", "3577070")</f>
        <v>3577070</v>
      </c>
      <c r="B219" t="inlineStr">
        <is>
          <t>EDUCATION AND COMMUNICATIONS</t>
        </is>
      </c>
      <c r="C219" t="inlineStr">
        <is>
          <t>EDUCATION AND COMMUNICATIONS|information technology and data processing</t>
        </is>
      </c>
      <c r="D219" t="inlineStr">
        <is>
          <t>yes</t>
        </is>
      </c>
      <c r="E219" t="inlineStr">
        <is>
          <t/>
        </is>
      </c>
      <c r="F219" s="2" t="inlineStr">
        <is>
          <t>общо европейско пространство на данни</t>
        </is>
      </c>
      <c r="G219" s="2" t="inlineStr">
        <is>
          <t>3</t>
        </is>
      </c>
      <c r="H219" s="2" t="inlineStr">
        <is>
          <t/>
        </is>
      </c>
      <c r="I219" t="inlineStr">
        <is>
          <t/>
        </is>
      </c>
      <c r="J219" s="2" t="inlineStr">
        <is>
          <t>společný evropský datový prostor|
společný datový prostor</t>
        </is>
      </c>
      <c r="K219" s="2" t="inlineStr">
        <is>
          <t>3|
3</t>
        </is>
      </c>
      <c r="L219" s="2" t="inlineStr">
        <is>
          <t xml:space="preserve">|
</t>
        </is>
      </c>
      <c r="M219" t="inlineStr">
        <is>
          <t>jednotná digitální oblast, v níž veřejné subjekty, podniky a jednotlivci mají přístup k údajům veřejného sektoru, údajům uchovávaným veřejnými podniky, údajům z veřejně finacovaného výzkumu a údajům soukromého sektoru a mohou je opakovaně využívat</t>
        </is>
      </c>
      <c r="N219" s="2" t="inlineStr">
        <is>
          <t>fælles europæisk dataområde</t>
        </is>
      </c>
      <c r="O219" s="2" t="inlineStr">
        <is>
          <t>3</t>
        </is>
      </c>
      <c r="P219" s="2" t="inlineStr">
        <is>
          <t/>
        </is>
      </c>
      <c r="Q219" t="inlineStr">
        <is>
          <t>digitalt område, hvor det er muligt at sikre adgang til og genanvendelse af offentlige og offentligt finansierede data og at udvikle nye produkter og tjenester baseret på data</t>
        </is>
      </c>
      <c r="R219" s="2" t="inlineStr">
        <is>
          <t>gemeinsamer europäischer Datenraum|
einheitlicher europäischer Datenraum</t>
        </is>
      </c>
      <c r="S219" s="2" t="inlineStr">
        <is>
          <t>3|
2</t>
        </is>
      </c>
      <c r="T219" s="2" t="inlineStr">
        <is>
          <t xml:space="preserve">|
</t>
        </is>
      </c>
      <c r="U219" t="inlineStr">
        <is>
          <t>ein nahtloses digitales Gebiet in einer Größenordnung, die die Entwicklung neuer auf Daten beruhender Produkte und Dienstleistungen ermöglicht</t>
        </is>
      </c>
      <c r="V219" s="2" t="inlineStr">
        <is>
          <t>κοινός ευρωπαϊκός χώρος δεδομένων</t>
        </is>
      </c>
      <c r="W219" s="2" t="inlineStr">
        <is>
          <t>3</t>
        </is>
      </c>
      <c r="X219" s="2" t="inlineStr">
        <is>
          <t/>
        </is>
      </c>
      <c r="Y219" t="inlineStr">
        <is>
          <t/>
        </is>
      </c>
      <c r="Z219" s="2" t="inlineStr">
        <is>
          <t>common European data space|
single European data space|
common data space|
common EU data space</t>
        </is>
      </c>
      <c r="AA219" s="2" t="inlineStr">
        <is>
          <t>3|
2|
3|
1</t>
        </is>
      </c>
      <c r="AB219" s="2" t="inlineStr">
        <is>
          <t xml:space="preserve">|
admitted|
|
</t>
        </is>
      </c>
      <c r="AC219" t="inlineStr">
        <is>
          <t>seamless digital area where public bodies, businesses and individuals can access and reuse public sector data, data held by public undertakings, research data from public funding and private sector data</t>
        </is>
      </c>
      <c r="AD219" s="2" t="inlineStr">
        <is>
          <t>espacio común europeo de datos</t>
        </is>
      </c>
      <c r="AE219" s="2" t="inlineStr">
        <is>
          <t>3</t>
        </is>
      </c>
      <c r="AF219" s="2" t="inlineStr">
        <is>
          <t/>
        </is>
      </c>
      <c r="AG219" t="inlineStr">
        <is>
          <t>Espacio digital homogéneo en el que los organismos del sector público, las empresas y las personas pueden consultar y reutilizar datos del sector público, datos de la investigación financiada con fondos públicos y datos del sector privado.</t>
        </is>
      </c>
      <c r="AH219" s="2" t="inlineStr">
        <is>
          <t>ühtne Euroopa andmeruum|
ühtne andmeruum</t>
        </is>
      </c>
      <c r="AI219" s="2" t="inlineStr">
        <is>
          <t>3|
3</t>
        </is>
      </c>
      <c r="AJ219" s="2" t="inlineStr">
        <is>
          <t xml:space="preserve">|
</t>
        </is>
      </c>
      <c r="AK219" t="inlineStr">
        <is>
          <t>ühtne digiruum, mille suurus võimaldab arendada uusi andmepõhiseid tooteid ja teenuseid</t>
        </is>
      </c>
      <c r="AL219" s="2" t="inlineStr">
        <is>
          <t>yhteinen eurooppalainen data-avaruus</t>
        </is>
      </c>
      <c r="AM219" s="2" t="inlineStr">
        <is>
          <t>3</t>
        </is>
      </c>
      <c r="AN219" s="2" t="inlineStr">
        <is>
          <t/>
        </is>
      </c>
      <c r="AO219" t="inlineStr">
        <is>
          <t>saumaton digitaalinen alue, jolla voidaan kehittää uusia datapohjaisia tuotteita ja palveluita</t>
        </is>
      </c>
      <c r="AP219" s="2" t="inlineStr">
        <is>
          <t>espace européen commun des données|
espace commun des données|
espace européen unique des données</t>
        </is>
      </c>
      <c r="AQ219" s="2" t="inlineStr">
        <is>
          <t>3|
3|
2</t>
        </is>
      </c>
      <c r="AR219" s="2" t="inlineStr">
        <is>
          <t xml:space="preserve">|
|
</t>
        </is>
      </c>
      <c r="AS219" t="inlineStr">
        <is>
          <t>espace numérique sans frontières dont l’ampleur permettra aux entreprises et au secteur public d’accéder plus facilement aux données provenant de sources, de disciplines et de secteurs différents dans l’UE et de les réutiliser plus aisément</t>
        </is>
      </c>
      <c r="AT219" s="2" t="inlineStr">
        <is>
          <t>spás coiteann sonraí Eorpach|
spás coiteann Eorpach sonraí</t>
        </is>
      </c>
      <c r="AU219" s="2" t="inlineStr">
        <is>
          <t>4|
3</t>
        </is>
      </c>
      <c r="AV219" s="2" t="inlineStr">
        <is>
          <t xml:space="preserve">preferred|
</t>
        </is>
      </c>
      <c r="AW219" t="inlineStr">
        <is>
          <t/>
        </is>
      </c>
      <c r="AX219" s="2" t="inlineStr">
        <is>
          <t>zajednički europski podatkovni prostor</t>
        </is>
      </c>
      <c r="AY219" s="2" t="inlineStr">
        <is>
          <t>3</t>
        </is>
      </c>
      <c r="AZ219" s="2" t="inlineStr">
        <is>
          <t/>
        </is>
      </c>
      <c r="BA219" t="inlineStr">
        <is>
          <t/>
        </is>
      </c>
      <c r="BB219" s="2" t="inlineStr">
        <is>
          <t>közös európai adattér|
közös adattér</t>
        </is>
      </c>
      <c r="BC219" s="2" t="inlineStr">
        <is>
          <t>3|
3</t>
        </is>
      </c>
      <c r="BD219" s="2" t="inlineStr">
        <is>
          <t xml:space="preserve">|
</t>
        </is>
      </c>
      <c r="BE219" t="inlineStr">
        <is>
          <t>digitális terület, amely egyesíti a különböző ágazatokból, országokból és tudományágakból származó, az innováció és a növekedés kulcsfontosságú forrását jelentő adatokat</t>
        </is>
      </c>
      <c r="BF219" s="2" t="inlineStr">
        <is>
          <t>spazio comune europeo dei dati|
spazio unico europeo di dati|
spazio comune dei dati</t>
        </is>
      </c>
      <c r="BG219" s="2" t="inlineStr">
        <is>
          <t>3|
3|
3</t>
        </is>
      </c>
      <c r="BH219" s="2" t="inlineStr">
        <is>
          <t xml:space="preserve">|
|
</t>
        </is>
      </c>
      <c r="BI219" t="inlineStr">
        <is>
          <t>area digitale senza soluzione di continuità che consente alle imprese e al settore pubblico l’accesso ai dati pubblici, ai dati detenuti da imprese pubbliche, ai dati della ricerca raccolti grazie all'impiego di fondi pubblici e ai dati del settore privato, e il loro riutilizzo</t>
        </is>
      </c>
      <c r="BJ219" s="2" t="inlineStr">
        <is>
          <t>bendra Europos duomenų erdvė</t>
        </is>
      </c>
      <c r="BK219" s="2" t="inlineStr">
        <is>
          <t>3</t>
        </is>
      </c>
      <c r="BL219" s="2" t="inlineStr">
        <is>
          <t/>
        </is>
      </c>
      <c r="BM219" t="inlineStr">
        <is>
          <t>vientisa skaitmeninė erdvė, kurioje viešojo sektoriaus įstaigos, įmonės ir asmenys gali naudotis viešojo sektoriaus duomenimis ir valstybės finansuojamo ir privačiojo sektoriaus turimais mokslinių tyrimų duomenimis</t>
        </is>
      </c>
      <c r="BN219" s="2" t="inlineStr">
        <is>
          <t>kopīga Eiropas datu telpa</t>
        </is>
      </c>
      <c r="BO219" s="2" t="inlineStr">
        <is>
          <t>3</t>
        </is>
      </c>
      <c r="BP219" s="2" t="inlineStr">
        <is>
          <t/>
        </is>
      </c>
      <c r="BQ219" t="inlineStr">
        <is>
          <t>vienota digitāla telpa, kurā publiskas struktūras, uzņēmumi un privātpersonas var piekļūt publiskā sektora datiem, valsts uzņēmumu informācijai, publiski finansētai zinātniskajai informācijai un privātā sektora datiem un atkalizmantot tos</t>
        </is>
      </c>
      <c r="BR219" s="2" t="inlineStr">
        <is>
          <t>spazju komuni Ewropew tad-&lt;i&gt;data&lt;/i&gt;|
spazju komuni tad-data</t>
        </is>
      </c>
      <c r="BS219" s="2" t="inlineStr">
        <is>
          <t>3|
3</t>
        </is>
      </c>
      <c r="BT219" s="2" t="inlineStr">
        <is>
          <t xml:space="preserve">|
</t>
        </is>
      </c>
      <c r="BU219" t="inlineStr">
        <is>
          <t>żona diġitali bla interruzzjonijiet, fejn korpi pubbliċi, negozji u individwi jkunu jistgħu jaċċessaw u jerġgħu jużaw 
&lt;i&gt;data&lt;/i&gt; tas-settur pubbliku, 
&lt;i&gt;data&lt;/i&gt; miżmuma minn kumpaniji pubbliċi, 
&lt;i&gt;data&lt;/i&gt; tar-riċerka li tiġi ġġenerata minn fondi pubbliċi u 
&lt;i&gt;data&lt;/i&gt; tas-settur privat</t>
        </is>
      </c>
      <c r="BV219" s="2" t="inlineStr">
        <is>
          <t>gemeenschappelijke Europese dataruimte|
gemeenschappelijke Europese gegevensruimte</t>
        </is>
      </c>
      <c r="BW219" s="2" t="inlineStr">
        <is>
          <t>3|
3</t>
        </is>
      </c>
      <c r="BX219" s="2" t="inlineStr">
        <is>
          <t xml:space="preserve">preferred|
</t>
        </is>
      </c>
      <c r="BY219" t="inlineStr">
        <is>
          <t>naadloze digitale ruimte met een omvang die de ontwikkeling van nieuwe producten en diensten op basis van gegevens mogelijk moet maken</t>
        </is>
      </c>
      <c r="BZ219" s="2" t="inlineStr">
        <is>
          <t>wspólna europejska przestrzeń danych</t>
        </is>
      </c>
      <c r="CA219" s="2" t="inlineStr">
        <is>
          <t>3</t>
        </is>
      </c>
      <c r="CB219" s="2" t="inlineStr">
        <is>
          <t/>
        </is>
      </c>
      <c r="CC219" t="inlineStr">
        <is>
          <t>jednolity obszar cyfrowy o skali, która umożliwi rozwój nowych produktów i usług w oparciu o dane</t>
        </is>
      </c>
      <c r="CD219" s="2" t="inlineStr">
        <is>
          <t>espaço comum europeu de dados</t>
        </is>
      </c>
      <c r="CE219" s="2" t="inlineStr">
        <is>
          <t>3</t>
        </is>
      </c>
      <c r="CF219" s="2" t="inlineStr">
        <is>
          <t/>
        </is>
      </c>
      <c r="CG219" t="inlineStr">
        <is>
          <t>Área digital sem descontinuidades cuja dimensão permite o desenvolvimento de novos produtos e serviços baseados em dados públicos e dados financiados por fundos públicos, dados conservados por empresas públicas e dados de investigação.</t>
        </is>
      </c>
      <c r="CH219" s="2" t="inlineStr">
        <is>
          <t>spațiu european comun al datelor</t>
        </is>
      </c>
      <c r="CI219" s="2" t="inlineStr">
        <is>
          <t>3</t>
        </is>
      </c>
      <c r="CJ219" s="2" t="inlineStr">
        <is>
          <t/>
        </is>
      </c>
      <c r="CK219" t="inlineStr">
        <is>
          <t/>
        </is>
      </c>
      <c r="CL219" s="2" t="inlineStr">
        <is>
          <t>spoločný európsky dátový priestor|
spoločný dátový priestor</t>
        </is>
      </c>
      <c r="CM219" s="2" t="inlineStr">
        <is>
          <t>3|
3</t>
        </is>
      </c>
      <c r="CN219" s="2" t="inlineStr">
        <is>
          <t xml:space="preserve">|
</t>
        </is>
      </c>
      <c r="CO219" t="inlineStr">
        <is>
          <t>celistvá digitálna oblasť, v ktorej majú verejné orgány, podniky a jednotlivci prístup k údajom verejného sektora, k údajom vo vlastníctve verejných podnikov, k výskumným údajom financovaným z verejných zdrojov a k údajom súkromného sektora a v ktorej ich môžu opakovane použiť</t>
        </is>
      </c>
      <c r="CP219" s="2" t="inlineStr">
        <is>
          <t>skupni evropski podatkovni prostor|
skupni podatkovni prostor</t>
        </is>
      </c>
      <c r="CQ219" s="2" t="inlineStr">
        <is>
          <t>3|
3</t>
        </is>
      </c>
      <c r="CR219" s="2" t="inlineStr">
        <is>
          <t xml:space="preserve">|
</t>
        </is>
      </c>
      <c r="CS219" t="inlineStr">
        <is>
          <t/>
        </is>
      </c>
      <c r="CT219" s="2" t="inlineStr">
        <is>
          <t>gemensamt europeiskt dataområde|
gemensamt dataområde i EU</t>
        </is>
      </c>
      <c r="CU219" s="2" t="inlineStr">
        <is>
          <t>3|
3</t>
        </is>
      </c>
      <c r="CV219" s="2" t="inlineStr">
        <is>
          <t xml:space="preserve">|
</t>
        </is>
      </c>
      <c r="CW219" t="inlineStr">
        <is>
          <t>ett sammanhängande digitalt område i EU som kommer att möjliggöra utvecklingen av nya databaserade produkter och tjänster</t>
        </is>
      </c>
    </row>
    <row r="220">
      <c r="A220" s="1" t="str">
        <f>HYPERLINK("https://iate.europa.eu/entry/result/117823/all", "117823")</f>
        <v>117823</v>
      </c>
      <c r="B220" t="inlineStr">
        <is>
          <t>EDUCATION AND COMMUNICATIONS;PRODUCTION, TECHNOLOGY AND RESEARCH</t>
        </is>
      </c>
      <c r="C220" t="inlineStr">
        <is>
          <t>EDUCATION AND COMMUNICATIONS|information technology and data processing;PRODUCTION, TECHNOLOGY AND RESEARCH|technology and technical regulations;PRODUCTION, TECHNOLOGY AND RESEARCH|research and intellectual property|research</t>
        </is>
      </c>
      <c r="D220" t="inlineStr">
        <is>
          <t>yes</t>
        </is>
      </c>
      <c r="E220" t="inlineStr">
        <is>
          <t/>
        </is>
      </c>
      <c r="F220" s="2" t="inlineStr">
        <is>
          <t>роботика</t>
        </is>
      </c>
      <c r="G220" s="2" t="inlineStr">
        <is>
          <t>3</t>
        </is>
      </c>
      <c r="H220" s="2" t="inlineStr">
        <is>
          <t/>
        </is>
      </c>
      <c r="I220" t="inlineStr">
        <is>
          <t>клон на техниката, машиностроенето, електроинженерстовото и информатиката, в който са включени дизайна, строежа, управлението и приложението на роботи, както и компютърните системи, нужни за техния контрол, приемане на данни от сензори и обработка на информацията</t>
        </is>
      </c>
      <c r="J220" s="2" t="inlineStr">
        <is>
          <t>robotika</t>
        </is>
      </c>
      <c r="K220" s="2" t="inlineStr">
        <is>
          <t>3</t>
        </is>
      </c>
      <c r="L220" s="2" t="inlineStr">
        <is>
          <t/>
        </is>
      </c>
      <c r="M220" t="inlineStr">
        <is>
          <t>interdisciplinární vědní obor, úzce propojený s elektronikou, mechanikou a výpočetní technikou, který se zabývá návrhem, výrobou a aplikací robotů</t>
        </is>
      </c>
      <c r="N220" s="2" t="inlineStr">
        <is>
          <t>robotteknologi</t>
        </is>
      </c>
      <c r="O220" s="2" t="inlineStr">
        <is>
          <t>3</t>
        </is>
      </c>
      <c r="P220" s="2" t="inlineStr">
        <is>
          <t/>
        </is>
      </c>
      <c r="Q220" t="inlineStr">
        <is>
          <t>teknologi, der beskæftiger sig med udvikling, produktion og anvendelse af robotter og med computersystemer til kontrol, feedback og informationsbehandling i forbindelse med disse robotter</t>
        </is>
      </c>
      <c r="R220" s="2" t="inlineStr">
        <is>
          <t>Robotik|
Robotertechnik|
Robotersysteme</t>
        </is>
      </c>
      <c r="S220" s="2" t="inlineStr">
        <is>
          <t>3|
3|
3</t>
        </is>
      </c>
      <c r="T220" s="2" t="inlineStr">
        <is>
          <t xml:space="preserve">|
|
</t>
        </is>
      </c>
      <c r="U220" t="inlineStr">
        <is>
          <t>Versuch, das Konzept der Interaktion mit der physischen Welt auf Prinzipien der Informationstechnik sowie auf eine technisch machbare Kinetik zu reduzieren</t>
        </is>
      </c>
      <c r="V220" s="2" t="inlineStr">
        <is>
          <t>ρομποτική</t>
        </is>
      </c>
      <c r="W220" s="2" t="inlineStr">
        <is>
          <t>2</t>
        </is>
      </c>
      <c r="X220" s="2" t="inlineStr">
        <is>
          <t/>
        </is>
      </c>
      <c r="Y220" t="inlineStr">
        <is>
          <t>κλάδος της μηχανικής που ασχολείται με τον σχεδιασμό, την κατασκευή, τη λειτουργία και τις εφαρμογές των ρομπότ</t>
        </is>
      </c>
      <c r="Z220" s="2" t="inlineStr">
        <is>
          <t>robotics</t>
        </is>
      </c>
      <c r="AA220" s="2" t="inlineStr">
        <is>
          <t>3</t>
        </is>
      </c>
      <c r="AB220" s="2" t="inlineStr">
        <is>
          <t/>
        </is>
      </c>
      <c r="AC220" t="inlineStr">
        <is>
          <t>interdisciplinary branch of engineering and science - including mechanical engineering, electronics engineering and computer science - that deals with the design, construction, operation, and use of robots, as well as computer systems for their control, sensory feedback, and information processing</t>
        </is>
      </c>
      <c r="AD220" s="2" t="inlineStr">
        <is>
          <t>robótica</t>
        </is>
      </c>
      <c r="AE220" s="2" t="inlineStr">
        <is>
          <t>3</t>
        </is>
      </c>
      <c r="AF220" s="2" t="inlineStr">
        <is>
          <t/>
        </is>
      </c>
      <c r="AG220" t="inlineStr">
        <is>
          <t>Técnica que aplica la informática al diseño y empleo de aparatos que, en sustitución de personas, realizan operaciones o trabajos, por lo general en instalaciones industriales.</t>
        </is>
      </c>
      <c r="AH220" s="2" t="inlineStr">
        <is>
          <t>robootika</t>
        </is>
      </c>
      <c r="AI220" s="2" t="inlineStr">
        <is>
          <t>3</t>
        </is>
      </c>
      <c r="AJ220" s="2" t="inlineStr">
        <is>
          <t/>
        </is>
      </c>
      <c r="AK220" t="inlineStr">
        <is>
          <t>robotite väljatöötamist, valmistust ja kasutamist käsitlev interdistsiplinaarne teadus- ja tehnikaharu</t>
        </is>
      </c>
      <c r="AL220" s="2" t="inlineStr">
        <is>
          <t>robotiikka</t>
        </is>
      </c>
      <c r="AM220" s="2" t="inlineStr">
        <is>
          <t>3</t>
        </is>
      </c>
      <c r="AN220" s="2" t="inlineStr">
        <is>
          <t/>
        </is>
      </c>
      <c r="AO220" t="inlineStr">
        <is>
          <t>robottien teoriaa ja hyödyntämistä tutkiva tieteenala</t>
        </is>
      </c>
      <c r="AP220" s="2" t="inlineStr">
        <is>
          <t>robotique</t>
        </is>
      </c>
      <c r="AQ220" s="2" t="inlineStr">
        <is>
          <t>3</t>
        </is>
      </c>
      <c r="AR220" s="2" t="inlineStr">
        <is>
          <t/>
        </is>
      </c>
      <c r="AS220" t="inlineStr">
        <is>
          <t>ensemble des études et des techniques de conception et de mise en œuvre des robots effectuant des tâches déterminées en s'adaptant à leur environnement</t>
        </is>
      </c>
      <c r="AT220" s="2" t="inlineStr">
        <is>
          <t>róbataic</t>
        </is>
      </c>
      <c r="AU220" s="2" t="inlineStr">
        <is>
          <t>3</t>
        </is>
      </c>
      <c r="AV220" s="2" t="inlineStr">
        <is>
          <t/>
        </is>
      </c>
      <c r="AW220" t="inlineStr">
        <is>
          <t/>
        </is>
      </c>
      <c r="AX220" s="2" t="inlineStr">
        <is>
          <t>robotika</t>
        </is>
      </c>
      <c r="AY220" s="2" t="inlineStr">
        <is>
          <t>3</t>
        </is>
      </c>
      <c r="AZ220" s="2" t="inlineStr">
        <is>
          <t/>
        </is>
      </c>
      <c r="BA220" t="inlineStr">
        <is>
          <t>interdisciplinarno znanstveno područje koje se bavi projektiranjem, konstruiranjem, upravljanjem i primjenom robota</t>
        </is>
      </c>
      <c r="BB220" s="2" t="inlineStr">
        <is>
          <t>robotika</t>
        </is>
      </c>
      <c r="BC220" s="2" t="inlineStr">
        <is>
          <t>3</t>
        </is>
      </c>
      <c r="BD220" s="2" t="inlineStr">
        <is>
          <t/>
        </is>
      </c>
      <c r="BE220" t="inlineStr">
        <is>
          <t>a robotok előállítására, alkalmazására és fejlesztésére vonatkozó mérnöki tudomány</t>
        </is>
      </c>
      <c r="BF220" s="2" t="inlineStr">
        <is>
          <t>robotica</t>
        </is>
      </c>
      <c r="BG220" s="2" t="inlineStr">
        <is>
          <t>3</t>
        </is>
      </c>
      <c r="BH220" s="2" t="inlineStr">
        <is>
          <t/>
        </is>
      </c>
      <c r="BI220" t="inlineStr">
        <is>
          <t>ramo interdisciplinare dell’ingegneria, in particolare della meccatronica, nella quale confluiscono anche altre discipline quali linguistica, informatica, elettronica e meccanica, che riguarda lo studio, la progettazione, la costruzione e la possibile applicazione pratica dei robot</t>
        </is>
      </c>
      <c r="BJ220" s="2" t="inlineStr">
        <is>
          <t>robotika</t>
        </is>
      </c>
      <c r="BK220" s="2" t="inlineStr">
        <is>
          <t>3</t>
        </is>
      </c>
      <c r="BL220" s="2" t="inlineStr">
        <is>
          <t/>
        </is>
      </c>
      <c r="BM220" t="inlineStr">
        <is>
          <t>disciplina, apimanti tokius mokslus kaip informatika (ypač dirbtinio intelekto pošakį), elektrotechnika ir mašinų gamyba</t>
        </is>
      </c>
      <c r="BN220" s="2" t="inlineStr">
        <is>
          <t>robotika</t>
        </is>
      </c>
      <c r="BO220" s="2" t="inlineStr">
        <is>
          <t>3</t>
        </is>
      </c>
      <c r="BP220" s="2" t="inlineStr">
        <is>
          <t/>
        </is>
      </c>
      <c r="BQ220" t="inlineStr">
        <is>
          <t>disciplīna, kas, apvienojot mākslīgā intelekta un mehānikas atziņas, nodarbojas ar robotu […] izstrādāšanas un praktiskās izmantošanas problēmu risināšanu</t>
        </is>
      </c>
      <c r="BR220" s="2" t="inlineStr">
        <is>
          <t>robotika</t>
        </is>
      </c>
      <c r="BS220" s="2" t="inlineStr">
        <is>
          <t>3</t>
        </is>
      </c>
      <c r="BT220" s="2" t="inlineStr">
        <is>
          <t/>
        </is>
      </c>
      <c r="BU220" t="inlineStr">
        <is>
          <t>il-fergħa tal-inġinerija mekkanika, tal-inġinerija elettrika u tax-xjenzi tal-kompjuter li tikkonċerna d-disinn, il-binja, l-operat u l-applikazzjoni ta' robots, kif ukoll is-sistemi kompjuterizzati li jikkontrollawhom u s-sistemi li jieħdu ħsieb l-ipproċessar tad- 
&lt;i&gt;data&lt;/i&gt; u l-feedback sensorjali tagħhom</t>
        </is>
      </c>
      <c r="BV220" s="2" t="inlineStr">
        <is>
          <t>robotica|
robottechnologie</t>
        </is>
      </c>
      <c r="BW220" s="2" t="inlineStr">
        <is>
          <t>3|
3</t>
        </is>
      </c>
      <c r="BX220" s="2" t="inlineStr">
        <is>
          <t xml:space="preserve">|
</t>
        </is>
      </c>
      <c r="BY220" t="inlineStr">
        <is>
          <t>tak van de mechatronica die zich bezighoudt met het maken en gebruiken van robots, zowel theoretisch als in de praktijk</t>
        </is>
      </c>
      <c r="BZ220" s="2" t="inlineStr">
        <is>
          <t>robotyka</t>
        </is>
      </c>
      <c r="CA220" s="2" t="inlineStr">
        <is>
          <t>3</t>
        </is>
      </c>
      <c r="CB220" s="2" t="inlineStr">
        <is>
          <t/>
        </is>
      </c>
      <c r="CC220" t="inlineStr">
        <is>
          <t>interdyscyplinarna dziedzina wiedzy działająca na styku mechaniki, automatyki, elektroniki, sensoryki, cybernetyki oraz informatyki. Domeną robotyki są również rozważania nad sztuczną inteligencją – w niektórych środowiskach robotyka jest wręcz z nią utożsamiana</t>
        </is>
      </c>
      <c r="CD220" s="2" t="inlineStr">
        <is>
          <t>robótica</t>
        </is>
      </c>
      <c r="CE220" s="2" t="inlineStr">
        <is>
          <t>2</t>
        </is>
      </c>
      <c r="CF220" s="2" t="inlineStr">
        <is>
          <t/>
        </is>
      </c>
      <c r="CG220" t="inlineStr">
        <is>
          <t>Conjunto de técnicas que permitem a conceção e a realização de dispositivos destinados a substituirem-se ao homem em funções motoras, sensoriais e intelectuais.</t>
        </is>
      </c>
      <c r="CH220" s="2" t="inlineStr">
        <is>
          <t>robotică</t>
        </is>
      </c>
      <c r="CI220" s="2" t="inlineStr">
        <is>
          <t>4</t>
        </is>
      </c>
      <c r="CJ220" s="2" t="inlineStr">
        <is>
          <t/>
        </is>
      </c>
      <c r="CK220" t="inlineStr">
        <is>
          <t>domeniu pluridisciplinar al științei și tehnicii care studiază proiectarea și tehnica construirii sistemelor mecanice, informatice sau mixte și a roboților în scopul înlocuirii parțiale ori totale a omului în procesele tehnologice, în acțiunea asupra mediului înconjurător</t>
        </is>
      </c>
      <c r="CL220" s="2" t="inlineStr">
        <is>
          <t>robotika</t>
        </is>
      </c>
      <c r="CM220" s="2" t="inlineStr">
        <is>
          <t>3</t>
        </is>
      </c>
      <c r="CN220" s="2" t="inlineStr">
        <is>
          <t/>
        </is>
      </c>
      <c r="CO220" t="inlineStr">
        <is>
          <t>technický odbor, ktorý sa zaoberá konštruovaním a zavádzaním robotov do výroby</t>
        </is>
      </c>
      <c r="CP220" s="2" t="inlineStr">
        <is>
          <t>robotika</t>
        </is>
      </c>
      <c r="CQ220" s="2" t="inlineStr">
        <is>
          <t>3</t>
        </is>
      </c>
      <c r="CR220" s="2" t="inlineStr">
        <is>
          <t/>
        </is>
      </c>
      <c r="CS220" t="inlineStr">
        <is>
          <t>veda, ki proučuje načrtovanje, gradnjo in uporabo robotov</t>
        </is>
      </c>
      <c r="CT220" s="2" t="inlineStr">
        <is>
          <t>robotteknik</t>
        </is>
      </c>
      <c r="CU220" s="2" t="inlineStr">
        <is>
          <t>3</t>
        </is>
      </c>
      <c r="CV220" s="2" t="inlineStr">
        <is>
          <t/>
        </is>
      </c>
      <c r="CW220" t="inlineStr">
        <is>
          <t>tvärvetenskapligt ämne som inbegriper mekanik, elektroteknik, reglerteknik och produktionsteknik för utveckling och användning av robotar</t>
        </is>
      </c>
    </row>
    <row r="221">
      <c r="A221" s="1" t="str">
        <f>HYPERLINK("https://iate.europa.eu/entry/result/780907/all", "780907")</f>
        <v>780907</v>
      </c>
      <c r="B221" t="inlineStr">
        <is>
          <t>EUROPEAN UNION</t>
        </is>
      </c>
      <c r="C221" t="inlineStr">
        <is>
          <t>EUROPEAN UNION|EU finance|EU budget</t>
        </is>
      </c>
      <c r="D221" t="inlineStr">
        <is>
          <t>yes</t>
        </is>
      </c>
      <c r="E221" t="inlineStr">
        <is>
          <t/>
        </is>
      </c>
      <c r="F221" s="2" t="inlineStr">
        <is>
          <t>бюджетен кредит за поети задължения</t>
        </is>
      </c>
      <c r="G221" s="2" t="inlineStr">
        <is>
          <t>4</t>
        </is>
      </c>
      <c r="H221" s="2" t="inlineStr">
        <is>
          <t/>
        </is>
      </c>
      <c r="I221" t="inlineStr">
        <is>
          <t>бюджетен кредит, който покрива пълната стойност на правните задължения през текущата финансова година за дейности, които ще бъдат извършвани през няколко финансови години</t>
        </is>
      </c>
      <c r="J221" s="2" t="inlineStr">
        <is>
          <t>prostředky na závazky</t>
        </is>
      </c>
      <c r="K221" s="2" t="inlineStr">
        <is>
          <t>3</t>
        </is>
      </c>
      <c r="L221" s="2" t="inlineStr">
        <is>
          <t/>
        </is>
      </c>
      <c r="M221" t="inlineStr">
        <is>
          <t>typ &lt;a href="https://iate.europa.eu/entry/result/786136/cs" target="_blank"&gt;rozlišených prostředků&lt;/a&gt;, které kryjí celkové náklady právních závazků přijatých v průběhu rozpočtového roku</t>
        </is>
      </c>
      <c r="N221" s="2" t="inlineStr">
        <is>
          <t>forpligtelsesbevilling|
FB</t>
        </is>
      </c>
      <c r="O221" s="2" t="inlineStr">
        <is>
          <t>4|
4</t>
        </is>
      </c>
      <c r="P221" s="2" t="inlineStr">
        <is>
          <t xml:space="preserve">|
</t>
        </is>
      </c>
      <c r="Q221" t="inlineStr">
        <is>
          <t>bevilling, der udtrykker en juridisk forpligtelse for EU til at afholde en udgift enten i det budgetår, som forpligtelsen indgås i, eller i et senere år</t>
        </is>
      </c>
      <c r="R221" s="2" t="inlineStr">
        <is>
          <t>Mittel für Verpflichtungen|
MfV</t>
        </is>
      </c>
      <c r="S221" s="2" t="inlineStr">
        <is>
          <t>3|
3</t>
        </is>
      </c>
      <c r="T221" s="2" t="inlineStr">
        <is>
          <t xml:space="preserve">|
</t>
        </is>
      </c>
      <c r="U221" t="inlineStr">
        <is>
          <t>Haushaltsmittel zur Deckung der Gesamtkosten aus den rechtlichen Verpflichtungen, die im Laufe des Haushaltsjahrs für Tätigkeiten eingegangen werden, deren Durchführung sich über mehrere Haushaltsjahre erstreckt</t>
        </is>
      </c>
      <c r="V221" s="2" t="inlineStr">
        <is>
          <t>πιστώσεις αναλήψεων υποχρεώσεων|
ΠΑΥ</t>
        </is>
      </c>
      <c r="W221" s="2" t="inlineStr">
        <is>
          <t>4|
3</t>
        </is>
      </c>
      <c r="X221" s="2" t="inlineStr">
        <is>
          <t xml:space="preserve">|
</t>
        </is>
      </c>
      <c r="Y221" t="inlineStr">
        <is>
          <t>&lt;a href="https://iate.europa.eu/entry/result/768329" target="_blank"&gt;πιστώσεις του προϋπολογισμού&lt;/a&gt; που καλύπτουν το συνολικό κόστος των &lt;a href="https://iate.europa.eu/entry/result/929554" target="_blank"&gt;νομικών δεσμεύσεων&lt;/a&gt; που αναλαμβάνονται κατά τη διάρκεια του εκάστοτε οικονομικού έτους</t>
        </is>
      </c>
      <c r="Z221" s="2" t="inlineStr">
        <is>
          <t>commitment appropriation|
CA|
c/a|
appropriations for commitments</t>
        </is>
      </c>
      <c r="AA221" s="2" t="inlineStr">
        <is>
          <t>3|
3|
3|
1</t>
        </is>
      </c>
      <c r="AB221" s="2" t="inlineStr">
        <is>
          <t>|
|
|
deprecated</t>
        </is>
      </c>
      <c r="AC221" t="inlineStr">
        <is>
          <t>&lt;a href="https://iate.europa.eu/entry/result/768329" target="_blank"&gt;appropriation&lt;/a&gt; which covers the total cost, in the current financial year, of the &lt;a href="https://iate.europa.eu/entry/result/929554" target="_blank"&gt;legal commitments&lt;/a&gt; entered into for operations to be carried out over more than one financial year</t>
        </is>
      </c>
      <c r="AD221" s="2" t="inlineStr">
        <is>
          <t>crédito de compromiso|
CC</t>
        </is>
      </c>
      <c r="AE221" s="2" t="inlineStr">
        <is>
          <t>3|
3</t>
        </is>
      </c>
      <c r="AF221" s="2" t="inlineStr">
        <is>
          <t xml:space="preserve">|
</t>
        </is>
      </c>
      <c r="AG221" t="inlineStr">
        <is>
          <t>Corresponde, en el caso de los &lt;a href="https://iate.europa.eu/entry/result/786136/es" target="_blank"&gt;créditos disociados&lt;/a&gt;, al valor total máximo de los &lt;a href="https://iate.europa.eu/entry/result/929554/es" target="_blank"&gt;compromisos jurídicos&lt;/a&gt; (contratos, convenios o decisiones de subvención...) de duración superior a un ejercicio presupuestario que pueden firmarse durante un ejercicio presupuestario dado.</t>
        </is>
      </c>
      <c r="AH221" s="2" t="inlineStr">
        <is>
          <t>kulukohustuste assigneering</t>
        </is>
      </c>
      <c r="AI221" s="2" t="inlineStr">
        <is>
          <t>3</t>
        </is>
      </c>
      <c r="AJ221" s="2" t="inlineStr">
        <is>
          <t/>
        </is>
      </c>
      <c r="AK221" t="inlineStr">
        <is>
          <t>&lt;i&gt;liigendatud assigneeringute&lt;/i&gt; &lt;a href="/entry/result/786136/all" id="ENTRY_TO_ENTRY_CONVERTER" target="_blank"&gt;IATE:786136&lt;/a&gt; alljaotus</t>
        </is>
      </c>
      <c r="AL221" s="2" t="inlineStr">
        <is>
          <t>maksusitoumusmäärärahat|
MSM</t>
        </is>
      </c>
      <c r="AM221" s="2" t="inlineStr">
        <is>
          <t>3|
3</t>
        </is>
      </c>
      <c r="AN221" s="2" t="inlineStr">
        <is>
          <t xml:space="preserve">|
</t>
        </is>
      </c>
      <c r="AO221" t="inlineStr">
        <is>
          <t>määrärahat, jotka kattavat usean varainhoitovuoden aikana toteutettavia toimia varten tehtyjen oikeudellisten sitoumusten kokonaiskustannukset kuluvana varainhoitovuonna</t>
        </is>
      </c>
      <c r="AP221" s="2" t="inlineStr">
        <is>
          <t>crédit d'engagement|
CE|
c/e|
CEN</t>
        </is>
      </c>
      <c r="AQ221" s="2" t="inlineStr">
        <is>
          <t>3|
3|
3|
3</t>
        </is>
      </c>
      <c r="AR221" s="2" t="inlineStr">
        <is>
          <t xml:space="preserve">|
|
|
</t>
        </is>
      </c>
      <c r="AS221" t="inlineStr">
        <is>
          <t>&lt;a href="https://iate.europa.eu/entry/result/768329/fr-en" target="_blank"&gt;crédit&lt;/a&gt; couvrant, pendant l'exercice en cours, le coût total des &lt;a href="https://iate.europa.eu/entry/result/929554/fr-en" target="_blank"&gt;engagements juridiques&lt;/a&gt; effectués pour des actions dont la réalisation s'étend sur plus d'un exercice</t>
        </is>
      </c>
      <c r="AT221" s="2" t="inlineStr">
        <is>
          <t>leithreasú faoi chomhair gealltanas|
leithreasú faoi chomhair oibleagáidí|
leithreasaí gealltanais</t>
        </is>
      </c>
      <c r="AU221" s="2" t="inlineStr">
        <is>
          <t>3|
3|
3</t>
        </is>
      </c>
      <c r="AV221" s="2" t="inlineStr">
        <is>
          <t>preferred|
admitted|
admitted</t>
        </is>
      </c>
      <c r="AW221" t="inlineStr">
        <is>
          <t/>
        </is>
      </c>
      <c r="AX221" s="2" t="inlineStr">
        <is>
          <t>odobrena sredstva za preuzimanje obveza</t>
        </is>
      </c>
      <c r="AY221" s="2" t="inlineStr">
        <is>
          <t>3</t>
        </is>
      </c>
      <c r="AZ221" s="2" t="inlineStr">
        <is>
          <t/>
        </is>
      </c>
      <c r="BA221" t="inlineStr">
        <is>
          <t>ukupni troškovi pravnih obveza preuzetih u tekućoj financijskoj godini</t>
        </is>
      </c>
      <c r="BB221" s="2" t="inlineStr">
        <is>
          <t>kötelezettségvállalási előirányzat</t>
        </is>
      </c>
      <c r="BC221" s="2" t="inlineStr">
        <is>
          <t>3</t>
        </is>
      </c>
      <c r="BD221" s="2" t="inlineStr">
        <is>
          <t/>
        </is>
      </c>
      <c r="BE221" t="inlineStr">
        <is>
          <t>a folyó pénzügyi évben tett &lt;a href="https://iate.europa.eu/entry/result/929554/hu" target="_blank"&gt;jogi kötelezettségvállalások&lt;/a&gt; összes költségét fedező &lt;a href="https://iate.europa.eu/entry/result/768329/en" target="_blank"&gt;előirányzatok&lt;/a&gt;</t>
        </is>
      </c>
      <c r="BF221" s="2" t="inlineStr">
        <is>
          <t>stanziamento di impegno|
SI|
s/i</t>
        </is>
      </c>
      <c r="BG221" s="2" t="inlineStr">
        <is>
          <t>3|
3|
3</t>
        </is>
      </c>
      <c r="BH221" s="2" t="inlineStr">
        <is>
          <t xml:space="preserve">|
|
</t>
        </is>
      </c>
      <c r="BI221" t="inlineStr">
        <is>
          <t>tipo di &lt;a href="https://iate.europa.eu/entry/result/786136/en-it" target="_blank"&gt;stanziamento dissociato&lt;/a&gt; che copre il costo totale degli impegni giuridici sottoscritti durante l'esercizio in corso</t>
        </is>
      </c>
      <c r="BJ221" s="2" t="inlineStr">
        <is>
          <t>įsipareigojimų asignavimas</t>
        </is>
      </c>
      <c r="BK221" s="2" t="inlineStr">
        <is>
          <t>4</t>
        </is>
      </c>
      <c r="BL221" s="2" t="inlineStr">
        <is>
          <t/>
        </is>
      </c>
      <c r="BM221" t="inlineStr">
        <is>
          <t>maksimalus naujų finansinių įsipareigojimų dydis, kuriuos Europos Sąjunga gali prisiimti</t>
        </is>
      </c>
      <c r="BN221" s="2" t="inlineStr">
        <is>
          <t>saistību apropriācija|
SA|
s/a</t>
        </is>
      </c>
      <c r="BO221" s="2" t="inlineStr">
        <is>
          <t>3|
2|
2</t>
        </is>
      </c>
      <c r="BP221" s="2" t="inlineStr">
        <is>
          <t xml:space="preserve">|
|
</t>
        </is>
      </c>
      <c r="BQ221" t="inlineStr">
        <is>
          <t>&lt;a href="https://iate.europa.eu/entry/result/768329/lv-fr" target="_blank"&gt;budžeta apropriācijas&lt;/a&gt;, no kurām kārtējā finanšu gadā sedz &lt;a href="https://iate.europa.eu/entry/result/929554/lv-fr" target="_blank"&gt;juridiskās saistības&lt;/a&gt;, kas uzņemtas attiecībā uz tādām darbībām, ko veic vairāk nekā viena finanšu gada laikā</t>
        </is>
      </c>
      <c r="BR221" s="2" t="inlineStr">
        <is>
          <t>approprjazzjoni ta' impenn|
AI|
a/i</t>
        </is>
      </c>
      <c r="BS221" s="2" t="inlineStr">
        <is>
          <t>4|
3|
3</t>
        </is>
      </c>
      <c r="BT221" s="2" t="inlineStr">
        <is>
          <t xml:space="preserve">|
|
</t>
        </is>
      </c>
      <c r="BU221" t="inlineStr">
        <is>
          <t>&lt;a href="https://iate.europa.eu/entry/result/768329" target="_blank"&gt;approprjazzjoni&lt;/a&gt; li tkopri l-infiq totali, fis-sena finanzjarja attwali, tal-&lt;a href="https://iate.europa.eu/entry/result/929554" target="_blank"&gt;impenji legali&lt;/a&gt; li jsiru għal operazzjonijiet li jridu jitwettqu matul aktar minn sena finanzjarja waħda</t>
        </is>
      </c>
      <c r="BV221" s="2" t="inlineStr">
        <is>
          <t>vastleggingskrediet|
VK</t>
        </is>
      </c>
      <c r="BW221" s="2" t="inlineStr">
        <is>
          <t>3|
3</t>
        </is>
      </c>
      <c r="BX221" s="2" t="inlineStr">
        <is>
          <t xml:space="preserve">|
</t>
        </is>
      </c>
      <c r="BY221" t="inlineStr">
        <is>
          <t>krediet dat in het lopende begrotingsjaar de totale kosten dekt van een juridische verbintenis die is aangegaan voor maatregelen waarvan de uitvoering zich over meer dan één begrotingsjaar uitstrekt</t>
        </is>
      </c>
      <c r="BZ221" s="2" t="inlineStr">
        <is>
          <t>środki na zobowiązania</t>
        </is>
      </c>
      <c r="CA221" s="2" t="inlineStr">
        <is>
          <t>3</t>
        </is>
      </c>
      <c r="CB221" s="2" t="inlineStr">
        <is>
          <t/>
        </is>
      </c>
      <c r="CC221" t="inlineStr">
        <is>
          <t>rodzaj &lt;a href="https://iate.europa.eu/entry/result/786136/pl" target="_blank"&gt;środków zróżnicowanych&lt;/a&gt;, które pokrywają łączną kwotę wydatków z tytułu &lt;a href="https://iate.europa.eu/entry/result/929554/pl" target="_blank"&gt;zobowiązań prawnych &lt;/a&gt;zaciągniętych na bieżący rok budżetowy</t>
        </is>
      </c>
      <c r="CD221" s="2" t="inlineStr">
        <is>
          <t>dotação de autorização|
DA|
d/a</t>
        </is>
      </c>
      <c r="CE221" s="2" t="inlineStr">
        <is>
          <t>4|
3|
3</t>
        </is>
      </c>
      <c r="CF221" s="2" t="inlineStr">
        <is>
          <t xml:space="preserve">|
|
</t>
        </is>
      </c>
      <c r="CG221" t="inlineStr">
        <is>
          <t>No contexto do orçamento da União, 
&lt;a href="https://iate.europa.eu/entry/result/786136/en-pt" target="_blank"&gt;dotação diferenciada&lt;/a&gt; (ou seja, destinada a financiar ações plurianuais) que cobre o custo total dos compromissos jurídicos assumidos durante o exercício em curso relativamente a ações cuja realização abrange vários
exercícios.</t>
        </is>
      </c>
      <c r="CH221" s="2" t="inlineStr">
        <is>
          <t>credit de angajament|
CA|
C/A</t>
        </is>
      </c>
      <c r="CI221" s="2" t="inlineStr">
        <is>
          <t>3|
3|
3</t>
        </is>
      </c>
      <c r="CJ221" s="2" t="inlineStr">
        <is>
          <t xml:space="preserve">|
|
</t>
        </is>
      </c>
      <c r="CK221" t="inlineStr">
        <is>
          <t>limita maximă a cheltuielilor ce pot fi angajate, în timpul exercițiului bugetar, în limitele aprobate</t>
        </is>
      </c>
      <c r="CL221" s="2" t="inlineStr">
        <is>
          <t>viazané rozpočtové prostriedky|
VRP</t>
        </is>
      </c>
      <c r="CM221" s="2" t="inlineStr">
        <is>
          <t>3|
3</t>
        </is>
      </c>
      <c r="CN221" s="2" t="inlineStr">
        <is>
          <t xml:space="preserve">|
</t>
        </is>
      </c>
      <c r="CO221" t="inlineStr">
        <is>
          <t>typ &lt;a href="https://iate.europa.eu/entry/result/786136/sk" target="_blank"&gt;diferencovaných rozpočtových prostriedkov&lt;/a&gt;, ktoré pokrývajú celkové náklady vyplývajúce z právnych záväzkov prijatých v priebehu rozpočtového roka</t>
        </is>
      </c>
      <c r="CP221" s="2" t="inlineStr">
        <is>
          <t>odobritve za prevzem obveznosti|
o. p. o.</t>
        </is>
      </c>
      <c r="CQ221" s="2" t="inlineStr">
        <is>
          <t>4|
3</t>
        </is>
      </c>
      <c r="CR221" s="2" t="inlineStr">
        <is>
          <t xml:space="preserve">|
</t>
        </is>
      </c>
      <c r="CS221" t="inlineStr">
        <is>
          <t/>
        </is>
      </c>
      <c r="CT221" s="2" t="inlineStr">
        <is>
          <t>åtagandebemyndigande|
ÅB</t>
        </is>
      </c>
      <c r="CU221" s="2" t="inlineStr">
        <is>
          <t>4|
4</t>
        </is>
      </c>
      <c r="CV221" s="2" t="inlineStr">
        <is>
          <t xml:space="preserve">|
</t>
        </is>
      </c>
      <c r="CW221" t="inlineStr">
        <is>
          <t>&lt;a href="https://iate.europa.eu/entry/result/768329/sv" target="_blank"&gt;anslag&lt;/a&gt; som täcker den totala kostnaden för alla &lt;a href="https://iate.europa.eu/entry/result/929554/sv" target="_blank"&gt;rättsliga åtaganden&lt;/a&gt; som ingås under budgetåret</t>
        </is>
      </c>
    </row>
    <row r="222">
      <c r="A222" s="1" t="str">
        <f>HYPERLINK("https://iate.europa.eu/entry/result/768338/all", "768338")</f>
        <v>768338</v>
      </c>
      <c r="B222" t="inlineStr">
        <is>
          <t>EUROPEAN UNION</t>
        </is>
      </c>
      <c r="C222" t="inlineStr">
        <is>
          <t>EUROPEAN UNION|EU finance|EU budget</t>
        </is>
      </c>
      <c r="D222" t="inlineStr">
        <is>
          <t>yes</t>
        </is>
      </c>
      <c r="E222" t="inlineStr">
        <is>
          <t/>
        </is>
      </c>
      <c r="F222" s="2" t="inlineStr">
        <is>
          <t>бюджетни кредити за плащания</t>
        </is>
      </c>
      <c r="G222" s="2" t="inlineStr">
        <is>
          <t>3</t>
        </is>
      </c>
      <c r="H222" s="2" t="inlineStr">
        <is>
          <t/>
        </is>
      </c>
      <c r="I222" t="inlineStr">
        <is>
          <t>бюджетни кредити, които позволяват да се покрият разходите, произтичащи от задължения, поети през текущата и през предходни финансови години</t>
        </is>
      </c>
      <c r="J222" s="2" t="inlineStr">
        <is>
          <t>prostředky na platby</t>
        </is>
      </c>
      <c r="K222" s="2" t="inlineStr">
        <is>
          <t>3</t>
        </is>
      </c>
      <c r="L222" s="2" t="inlineStr">
        <is>
          <t/>
        </is>
      </c>
      <c r="M222" t="inlineStr">
        <is>
          <t>rozpočtové prostředky, kterými se kryjí platby prováděné ke splnění právních závazků přijatých během rozpočtového roku nebo v předchozích rozpočtových rocích</t>
        </is>
      </c>
      <c r="N222" s="2" t="inlineStr">
        <is>
          <t>betalingsbevilling|
BB</t>
        </is>
      </c>
      <c r="O222" s="2" t="inlineStr">
        <is>
          <t>4|
4</t>
        </is>
      </c>
      <c r="P222" s="2" t="inlineStr">
        <is>
          <t xml:space="preserve">|
</t>
        </is>
      </c>
      <c r="Q222" t="inlineStr">
        <is>
          <t>bevilling, der dækker betalinger til opfyldelse af retlige forpligtelser indgået i regnskabsåret eller foregående regnskabsår</t>
        </is>
      </c>
      <c r="R222" s="2" t="inlineStr">
        <is>
          <t>Mittel für Zahlungen|
MfZ</t>
        </is>
      </c>
      <c r="S222" s="2" t="inlineStr">
        <is>
          <t>3|
3</t>
        </is>
      </c>
      <c r="T222" s="2" t="inlineStr">
        <is>
          <t xml:space="preserve">|
</t>
        </is>
      </c>
      <c r="U222" t="inlineStr">
        <is>
          <t>Mittel zur Deckung der Ausgaben zur Erfüllung der im Laufe des Haushaltsjahrs oder in früheren Haushaltsjahren eingegangenen rechtlichen Verpflichtungen</t>
        </is>
      </c>
      <c r="V222" s="2" t="inlineStr">
        <is>
          <t>πιστώσεις πληρωμών|
ΠΠ</t>
        </is>
      </c>
      <c r="W222" s="2" t="inlineStr">
        <is>
          <t>4|
3</t>
        </is>
      </c>
      <c r="X222" s="2" t="inlineStr">
        <is>
          <t xml:space="preserve">|
</t>
        </is>
      </c>
      <c r="Y222" t="inlineStr">
        <is>
          <t>&lt;a href="https://iate.europa.eu/entry/result/768329" target="_blank"&gt;πιστώσεις του προϋπολογισμού&lt;/a&gt; που καλύπτουν τις πληρωμές που απορρέουν από την εκπλήρωση των &lt;a href="https://iate.europa.eu/entry/result/929554" target="_blank"&gt;νομικών δεσμεύσεων&lt;/a&gt; που αναλαμβάνονται κατά τη διάρκεια του εκάστοτε οικονομικού έτους ή προηγούμενων οικονομικών ετών</t>
        </is>
      </c>
      <c r="Z222" s="2" t="inlineStr">
        <is>
          <t>payment appropriation|
PA|
p/a|
payment credits|
appropriations for payments</t>
        </is>
      </c>
      <c r="AA222" s="2" t="inlineStr">
        <is>
          <t>3|
3|
3|
1|
1</t>
        </is>
      </c>
      <c r="AB222" s="2" t="inlineStr">
        <is>
          <t>|
|
|
|
deprecated</t>
        </is>
      </c>
      <c r="AC222" t="inlineStr">
        <is>
          <t>&lt;a href="https://iate.europa.eu/entry/result/768329" target="_blank"&gt;appropriation&lt;/a&gt; which covers expenditure arising from &lt;a href="https://iate.europa.eu/entry/result/929554" target="_blank"&gt;legal commitments&lt;/a&gt; entered into during the current financial year or preceding years</t>
        </is>
      </c>
      <c r="AD222" s="2" t="inlineStr">
        <is>
          <t>crédito de pago|
CP</t>
        </is>
      </c>
      <c r="AE222" s="2" t="inlineStr">
        <is>
          <t>3|
3</t>
        </is>
      </c>
      <c r="AF222" s="2" t="inlineStr">
        <is>
          <t xml:space="preserve">|
</t>
        </is>
      </c>
      <c r="AG222" t="inlineStr">
        <is>
          <t>Corresponde, en el caso de los &lt;a href="https://iate.europa.eu/entry/result/786136/es" target="_blank"&gt;créditos disociados&lt;/a&gt;, al valor máximo de los pagos que pueden efectuarse durante el ejercicio presupuestario, para cubrir gastos derivados de &lt;a href="https://iate.europa.eu/entry/result/929554/es" target="_blank"&gt;compromisos jurídicos&lt;/a&gt; contraídos en el ejercicio en curso y/o en ejercicios anteriores, pero pagaderos en el ejercicio en curso.</t>
        </is>
      </c>
      <c r="AH222" s="2" t="inlineStr">
        <is>
          <t>maksete assigneering</t>
        </is>
      </c>
      <c r="AI222" s="2" t="inlineStr">
        <is>
          <t>3</t>
        </is>
      </c>
      <c r="AJ222" s="2" t="inlineStr">
        <is>
          <t/>
        </is>
      </c>
      <c r="AK222" t="inlineStr">
        <is>
          <t>&lt;i&gt;liigendatud assigneeringute&lt;/i&gt; &lt;a href="/entry/result/786136/all" id="ENTRY_TO_ENTRY_CONVERTER" target="_blank"&gt;IATE:786136&lt;/a&gt; alljaotus</t>
        </is>
      </c>
      <c r="AL222" s="2" t="inlineStr">
        <is>
          <t>maksumäärärahat|
MM</t>
        </is>
      </c>
      <c r="AM222" s="2" t="inlineStr">
        <is>
          <t>4|
3</t>
        </is>
      </c>
      <c r="AN222" s="2" t="inlineStr">
        <is>
          <t xml:space="preserve">|
</t>
        </is>
      </c>
      <c r="AO222" t="inlineStr">
        <is>
          <t>määrärahat, jotka kattavat kuluvan varainhoitovuoden tai aiempien varainhoitovuosien aikana tehdyistä oikeudellisista sitoumuksista aiheutuvat kustannukset</t>
        </is>
      </c>
      <c r="AP222" s="2" t="inlineStr">
        <is>
          <t>crédit de paiement|
CP|
c/p</t>
        </is>
      </c>
      <c r="AQ222" s="2" t="inlineStr">
        <is>
          <t>3|
3|
3</t>
        </is>
      </c>
      <c r="AR222" s="2" t="inlineStr">
        <is>
          <t xml:space="preserve">|
|
</t>
        </is>
      </c>
      <c r="AS222" t="inlineStr">
        <is>
          <t>&lt;a href="https://iate.europa.eu/entry/result/768329/fr-en" target="_blank"&gt;crédit &lt;/a&gt;couvrant les dépenses qui découlent de l'exécution des &lt;a href="https://iate.europa.eu/entry/result/929554/fr-en" target="_blank"&gt;engagements juridiques&lt;/a&gt; contractés au cours de l'exercice en cours ou des exercices antérieurs</t>
        </is>
      </c>
      <c r="AT222" s="2" t="inlineStr">
        <is>
          <t>leithreasú faoi chomhair íocaíochtaí|
leithreasaí íocaíochta</t>
        </is>
      </c>
      <c r="AU222" s="2" t="inlineStr">
        <is>
          <t>3|
3</t>
        </is>
      </c>
      <c r="AV222" s="2" t="inlineStr">
        <is>
          <t xml:space="preserve">preferred|
</t>
        </is>
      </c>
      <c r="AW222" t="inlineStr">
        <is>
          <t/>
        </is>
      </c>
      <c r="AX222" s="2" t="inlineStr">
        <is>
          <t>odobrena sredstva za plaćanje</t>
        </is>
      </c>
      <c r="AY222" s="2" t="inlineStr">
        <is>
          <t>3</t>
        </is>
      </c>
      <c r="AZ222" s="2" t="inlineStr">
        <is>
          <t/>
        </is>
      </c>
      <c r="BA222" t="inlineStr">
        <is>
          <t/>
        </is>
      </c>
      <c r="BB222" s="2" t="inlineStr">
        <is>
          <t>kifizetési előirányzat</t>
        </is>
      </c>
      <c r="BC222" s="2" t="inlineStr">
        <is>
          <t>3</t>
        </is>
      </c>
      <c r="BD222" s="2" t="inlineStr">
        <is>
          <t/>
        </is>
      </c>
      <c r="BE222" t="inlineStr">
        <is>
          <t>a pénzügyi évben vagy a korábbi pénzügyi években tett &lt;a href="https://iate.europa.eu/entry/result/929554/hu" target="_blank"&gt;jogi kötelezettségvállalások&lt;/a&gt; teljesítésére szolgáló kifizetéseket fedező &lt;a href="https://iate.europa.eu/entry/result/768329/en" target="_blank"&gt;előirányzatok&lt;/a&gt;</t>
        </is>
      </c>
      <c r="BF222" s="2" t="inlineStr">
        <is>
          <t>stanziamento di pagamento|
SP|
s/p</t>
        </is>
      </c>
      <c r="BG222" s="2" t="inlineStr">
        <is>
          <t>3|
3|
3</t>
        </is>
      </c>
      <c r="BH222" s="2" t="inlineStr">
        <is>
          <t xml:space="preserve">|
|
</t>
        </is>
      </c>
      <c r="BI222" t="inlineStr">
        <is>
          <t>&lt;a href="https://iate.europa.eu/entry/result/768329/it" target="_blank"&gt;stanziamento di bilancio&lt;/a&gt;che copre le spese derivanti dall'esecuzione degli impegni contratti nel corso dell'esercizio e/o degli esercizi precedenti</t>
        </is>
      </c>
      <c r="BJ222" s="2" t="inlineStr">
        <is>
          <t>mokėjimų asignavimas</t>
        </is>
      </c>
      <c r="BK222" s="2" t="inlineStr">
        <is>
          <t>4</t>
        </is>
      </c>
      <c r="BL222" s="2" t="inlineStr">
        <is>
          <t/>
        </is>
      </c>
      <c r="BM222" t="inlineStr">
        <is>
          <t>asignavimai, kurie gali būti išleisti einamaisiais finansiniais metais kaip sutarčių ar sustarimų rezultatas</t>
        </is>
      </c>
      <c r="BN222" s="2" t="inlineStr">
        <is>
          <t>maksājumu apropriācija|
MA|
m/a</t>
        </is>
      </c>
      <c r="BO222" s="2" t="inlineStr">
        <is>
          <t>3|
2|
2</t>
        </is>
      </c>
      <c r="BP222" s="2" t="inlineStr">
        <is>
          <t xml:space="preserve">|
|
</t>
        </is>
      </c>
      <c r="BQ222" t="inlineStr">
        <is>
          <t>&lt;a href="https://iate.europa.eu/entry/result/768329/lv-fr" target="_blank"&gt;budžeta apropriācija&lt;/a&gt;, no kuras sedz &lt;a href="https://iate.europa.eu/entry/result/929554/lv-fr" target="_blank"&gt;juridiskās saistības&lt;/a&gt;, kas uzņemtas kārtējā finanšu gadā vai iepriekšējos gados</t>
        </is>
      </c>
      <c r="BR222" s="2" t="inlineStr">
        <is>
          <t>approprjazzjoni ta' pagament|
AP|
a/p</t>
        </is>
      </c>
      <c r="BS222" s="2" t="inlineStr">
        <is>
          <t>3|
3|
4</t>
        </is>
      </c>
      <c r="BT222" s="2" t="inlineStr">
        <is>
          <t xml:space="preserve">|
|
</t>
        </is>
      </c>
      <c r="BU222" t="inlineStr">
        <is>
          <t>&lt;a href="https://iate.europa.eu/entry/result/768329" target="_blank"&gt;approprjazzjoni&lt;/a&gt; li tkopri l-infiq totali li jirriżulta minn&lt;a href="https://iate.europa.eu/entry/result/929554" target="_blank"&gt; impenji legali&lt;/a&gt; li jsiru fis-sena finanzjarja attwali u/jew fi snin finanzjarji preċedenti</t>
        </is>
      </c>
      <c r="BV222" s="2" t="inlineStr">
        <is>
          <t>betalingskrediet|
BK</t>
        </is>
      </c>
      <c r="BW222" s="2" t="inlineStr">
        <is>
          <t>3|
3</t>
        </is>
      </c>
      <c r="BX222" s="2" t="inlineStr">
        <is>
          <t xml:space="preserve">|
</t>
        </is>
      </c>
      <c r="BY222" t="inlineStr">
        <is>
          <t>krediet dat de betalingen dekt die voortvloeien uit de uitvoering van de juridische verbintenissen die in het begrotingsjaar of voorafgaande begrotingsjaren zijn aangegaan</t>
        </is>
      </c>
      <c r="BZ222" s="2" t="inlineStr">
        <is>
          <t>środki na płatności</t>
        </is>
      </c>
      <c r="CA222" s="2" t="inlineStr">
        <is>
          <t>3</t>
        </is>
      </c>
      <c r="CB222" s="2" t="inlineStr">
        <is>
          <t/>
        </is>
      </c>
      <c r="CC222" t="inlineStr">
        <is>
          <t>rodzaj &lt;a href="https://iate.europa.eu/entry/result/786136/pl" target="_blank"&gt;środków zróżnicowanych&lt;/a&gt;, które pokrywają wydatki wynikające ze &lt;a href="https://iate.europa.eu/entry/result/929554/pl" target="_blank"&gt;zobowiązań prawnych&lt;/a&gt; zaciągniętych w bieżącym roku budżetowym i/lub w poprzednich latach budżetowych</t>
        </is>
      </c>
      <c r="CD222" s="2" t="inlineStr">
        <is>
          <t>dotação de pagamento|
DP|
d/p</t>
        </is>
      </c>
      <c r="CE222" s="2" t="inlineStr">
        <is>
          <t>4|
3|
3</t>
        </is>
      </c>
      <c r="CF222" s="2" t="inlineStr">
        <is>
          <t xml:space="preserve">|
|
</t>
        </is>
      </c>
      <c r="CG222" t="inlineStr">
        <is>
          <t>No contexto do orçamento da União, &lt;a href="https://iate.europa.eu/entry/result/786136/en-pt" target="_blank"&gt;dotação diferenciada&lt;/a&gt; (ou seja, destinada a financiar ações plurianuais) que cobre os pagamentos decorrentes da execução dos compromissos jurídicos assumidos durante o exercício em curso ou durante os exercícios precedentes.</t>
        </is>
      </c>
      <c r="CH222" s="2" t="inlineStr">
        <is>
          <t>credite de plată|
CP|
C/P</t>
        </is>
      </c>
      <c r="CI222" s="2" t="inlineStr">
        <is>
          <t>3|
3|
3</t>
        </is>
      </c>
      <c r="CJ222" s="2" t="inlineStr">
        <is>
          <t xml:space="preserve">|
|
</t>
        </is>
      </c>
      <c r="CK222" t="inlineStr">
        <is>
          <t>unul dintre tipurile de &lt;a href="https://iate.europa.eu/entry/result/786136" target="_blank"&gt;credite diferențiate&lt;/a&gt;, alături de &lt;a href="https://iate.europa.eu/entry/result/780907" target="_blank"&gt;creditele de angajament &lt;/a&gt;, care acoperă plăți efectuate pentru onorarea angajamentelor juridice asumate în cursul exercițiului financiar curent și/sau al exercițiilor financiare anterioare</t>
        </is>
      </c>
      <c r="CL222" s="2" t="inlineStr">
        <is>
          <t>platobné rozpočtové prostriedky|
PRP</t>
        </is>
      </c>
      <c r="CM222" s="2" t="inlineStr">
        <is>
          <t>3|
3</t>
        </is>
      </c>
      <c r="CN222" s="2" t="inlineStr">
        <is>
          <t xml:space="preserve">|
</t>
        </is>
      </c>
      <c r="CO222" t="inlineStr">
        <is>
          <t>rozpočtové prostriedky, ktorými sa uhrádzajú platby vykonávané pri plnení právnych záväzkov prijatých v rozpočtovom roku alebo v predchádzajúcich rozpočtových rokoch</t>
        </is>
      </c>
      <c r="CP222" s="2" t="inlineStr">
        <is>
          <t>odobritve plačil|
OP</t>
        </is>
      </c>
      <c r="CQ222" s="2" t="inlineStr">
        <is>
          <t>4|
4</t>
        </is>
      </c>
      <c r="CR222" s="2" t="inlineStr">
        <is>
          <t xml:space="preserve">|
</t>
        </is>
      </c>
      <c r="CS222" t="inlineStr">
        <is>
          <t/>
        </is>
      </c>
      <c r="CT222" s="2" t="inlineStr">
        <is>
          <t>betalningsbemyndigande|
BB</t>
        </is>
      </c>
      <c r="CU222" s="2" t="inlineStr">
        <is>
          <t>4|
3</t>
        </is>
      </c>
      <c r="CV222" s="2" t="inlineStr">
        <is>
          <t xml:space="preserve">|
</t>
        </is>
      </c>
      <c r="CW222" t="inlineStr">
        <is>
          <t>&lt;a href="https://iate.europa.eu/entry/result/768329/sv" target="_blank"&gt;anslag&lt;/a&gt; som täcker de betalningar som krävs för att uppfylla &lt;a href="https://iate.europa.eu/entry/result/929554/sv" target="_blank"&gt;rättsliga åtaganden&lt;/a&gt; som ingås under budgetåret eller som ingåtts under föregående budgetår</t>
        </is>
      </c>
    </row>
    <row r="223">
      <c r="A223" s="1" t="str">
        <f>HYPERLINK("https://iate.europa.eu/entry/result/852537/all", "852537")</f>
        <v>852537</v>
      </c>
      <c r="B223" t="inlineStr">
        <is>
          <t>FINANCE;BUSINESS AND COMPETITION</t>
        </is>
      </c>
      <c r="C223" t="inlineStr">
        <is>
          <t>FINANCE;FINANCE|budget;BUSINESS AND COMPETITION|accounting</t>
        </is>
      </c>
      <c r="D223" t="inlineStr">
        <is>
          <t>yes</t>
        </is>
      </c>
      <c r="E223" t="inlineStr">
        <is>
          <t/>
        </is>
      </c>
      <c r="F223" s="2" t="inlineStr">
        <is>
          <t>позиция на ликвидност</t>
        </is>
      </c>
      <c r="G223" s="2" t="inlineStr">
        <is>
          <t>3</t>
        </is>
      </c>
      <c r="H223" s="2" t="inlineStr">
        <is>
          <t/>
        </is>
      </c>
      <c r="I223" t="inlineStr">
        <is>
          <t>Мярка за риска във връзка с ликвидността, изчислявана като разликата в рамките на определен период между, от една страна, ликвидните активи и входящите парични потоци, и от друга - задълженията.</t>
        </is>
      </c>
      <c r="J223" s="2" t="inlineStr">
        <is>
          <t>likviditní pozice</t>
        </is>
      </c>
      <c r="K223" s="2" t="inlineStr">
        <is>
          <t>3</t>
        </is>
      </c>
      <c r="L223" s="2" t="inlineStr">
        <is>
          <t/>
        </is>
      </c>
      <c r="M223" t="inlineStr">
        <is>
          <t>poměr mezi tzv. likvidními prostředky (tzn. prostředky, které již buď v peněžní formě jsou, nebo je lze rychle a nerizikově za peníze směnit) a krátkodobými závazky</t>
        </is>
      </c>
      <c r="N223" s="2" t="inlineStr">
        <is>
          <t>likviditet|
beholdning af likvide midler|
umiddelbar likviditet|
likvide midler|
likviditetssaldo</t>
        </is>
      </c>
      <c r="O223" s="2" t="inlineStr">
        <is>
          <t>4|
3|
4|
4|
4</t>
        </is>
      </c>
      <c r="P223" s="2" t="inlineStr">
        <is>
          <t xml:space="preserve">|
|
|
|
</t>
        </is>
      </c>
      <c r="Q223" t="inlineStr">
        <is>
          <t>summen af tilstedeværende disponible midler på et givet tidspunkt</t>
        </is>
      </c>
      <c r="R223" s="2" t="inlineStr">
        <is>
          <t>Kassenbestand|
Barliquidität|
Liquiditätslage|
Kassenmittel|
Kassenmittelbestand</t>
        </is>
      </c>
      <c r="S223" s="2" t="inlineStr">
        <is>
          <t>3|
3|
3|
3|
3</t>
        </is>
      </c>
      <c r="T223" s="2" t="inlineStr">
        <is>
          <t xml:space="preserve">|
|
|
|
</t>
        </is>
      </c>
      <c r="U223" t="inlineStr">
        <is>
          <t>Bestand an liquiden Mitteln ersten Ranges (Barmittel) eines Unternehmens; als solches auch aktiver Bilanzposten</t>
        </is>
      </c>
      <c r="V223" s="2" t="inlineStr">
        <is>
          <t>ταμειακή κατάσταση|
θησαυροφυλάκιο|
ταμείο|
κατάστασταση ταμείου</t>
        </is>
      </c>
      <c r="W223" s="2" t="inlineStr">
        <is>
          <t>4|
3|
3|
3</t>
        </is>
      </c>
      <c r="X223" s="2" t="inlineStr">
        <is>
          <t xml:space="preserve">|
|
|
</t>
        </is>
      </c>
      <c r="Y223" t="inlineStr">
        <is>
          <t/>
        </is>
      </c>
      <c r="Z223" s="2" t="inlineStr">
        <is>
          <t>cash position|
liquidity position|
cash(flow) situation|
treasury position</t>
        </is>
      </c>
      <c r="AA223" s="2" t="inlineStr">
        <is>
          <t>3|
3|
2|
2</t>
        </is>
      </c>
      <c r="AB223" s="2" t="inlineStr">
        <is>
          <t xml:space="preserve">|
|
|
</t>
        </is>
      </c>
      <c r="AC223" t="inlineStr">
        <is>
          <t>difference between the sum of liquid assets and incoming cash flows on one side and outgoing cash flows resulting from commitments on the other side, measured over a defined period, being the measure of the liquidity risk</t>
        </is>
      </c>
      <c r="AD223" s="2" t="inlineStr">
        <is>
          <t>situación de tesorería|
tesorería</t>
        </is>
      </c>
      <c r="AE223" s="2" t="inlineStr">
        <is>
          <t>3|
3</t>
        </is>
      </c>
      <c r="AF223" s="2" t="inlineStr">
        <is>
          <t xml:space="preserve">|
</t>
        </is>
      </c>
      <c r="AG223" t="inlineStr">
        <is>
          <t>Liquidez, disponibilidad de medios líquidos en la caja de una empresa o entidad de crédito.</t>
        </is>
      </c>
      <c r="AH223" s="2" t="inlineStr">
        <is>
          <t>likviidsuspositsioon|
sularahapositsioon</t>
        </is>
      </c>
      <c r="AI223" s="2" t="inlineStr">
        <is>
          <t>3|
3</t>
        </is>
      </c>
      <c r="AJ223" s="2" t="inlineStr">
        <is>
          <t xml:space="preserve">|
</t>
        </is>
      </c>
      <c r="AK223" t="inlineStr">
        <is>
          <t/>
        </is>
      </c>
      <c r="AL223" s="2" t="inlineStr">
        <is>
          <t>kassatilanne|
likviditeettiasema</t>
        </is>
      </c>
      <c r="AM223" s="2" t="inlineStr">
        <is>
          <t>3|
3</t>
        </is>
      </c>
      <c r="AN223" s="2" t="inlineStr">
        <is>
          <t xml:space="preserve">|
</t>
        </is>
      </c>
      <c r="AO223" t="inlineStr">
        <is>
          <t/>
        </is>
      </c>
      <c r="AP223" s="2" t="inlineStr">
        <is>
          <t>situation de trésorerie|
trésorerie|
position de trésorerie|
position de liquidité</t>
        </is>
      </c>
      <c r="AQ223" s="2" t="inlineStr">
        <is>
          <t>3|
3|
2|
2</t>
        </is>
      </c>
      <c r="AR223" s="2" t="inlineStr">
        <is>
          <t xml:space="preserve">preferred|
|
|
</t>
        </is>
      </c>
      <c r="AS223" t="inlineStr">
        <is>
          <t>Ensemble des disponibilités dont une entité dispose à un moment donné.</t>
        </is>
      </c>
      <c r="AT223" s="2" t="inlineStr">
        <is>
          <t>suíomh airgid|
staid airgid|
staid leachtachta</t>
        </is>
      </c>
      <c r="AU223" s="2" t="inlineStr">
        <is>
          <t>3|
3|
3</t>
        </is>
      </c>
      <c r="AV223" s="2" t="inlineStr">
        <is>
          <t xml:space="preserve">|
|
</t>
        </is>
      </c>
      <c r="AW223" t="inlineStr">
        <is>
          <t/>
        </is>
      </c>
      <c r="AX223" t="inlineStr">
        <is>
          <t/>
        </is>
      </c>
      <c r="AY223" t="inlineStr">
        <is>
          <t/>
        </is>
      </c>
      <c r="AZ223" t="inlineStr">
        <is>
          <t/>
        </is>
      </c>
      <c r="BA223" t="inlineStr">
        <is>
          <t/>
        </is>
      </c>
      <c r="BB223" s="2" t="inlineStr">
        <is>
          <t>likviditási pozíció</t>
        </is>
      </c>
      <c r="BC223" s="2" t="inlineStr">
        <is>
          <t>4</t>
        </is>
      </c>
      <c r="BD223" s="2" t="inlineStr">
        <is>
          <t/>
        </is>
      </c>
      <c r="BE223" t="inlineStr">
        <is>
          <t/>
        </is>
      </c>
      <c r="BF223" s="2" t="inlineStr">
        <is>
          <t>situazione di tesoreria|
disponibilita liquide|
posizione di tesoreria|
tesoreria</t>
        </is>
      </c>
      <c r="BG223" s="2" t="inlineStr">
        <is>
          <t>4|
3|
3|
3</t>
        </is>
      </c>
      <c r="BH223" s="2" t="inlineStr">
        <is>
          <t xml:space="preserve">|
|
|
</t>
        </is>
      </c>
      <c r="BI223" t="inlineStr">
        <is>
          <t>Quadro contabile riassuntivo nel quale sono esposti i dati relativi ai fondi di cassa disponibili ad una certa data.</t>
        </is>
      </c>
      <c r="BJ223" s="2" t="inlineStr">
        <is>
          <t>iždo padėtis|
pinigų srauto pozicija</t>
        </is>
      </c>
      <c r="BK223" s="2" t="inlineStr">
        <is>
          <t>2|
3</t>
        </is>
      </c>
      <c r="BL223" s="2" t="inlineStr">
        <is>
          <t xml:space="preserve">|
</t>
        </is>
      </c>
      <c r="BM223" t="inlineStr">
        <is>
          <t/>
        </is>
      </c>
      <c r="BN223" s="2" t="inlineStr">
        <is>
          <t>kases stāvoklis</t>
        </is>
      </c>
      <c r="BO223" s="2" t="inlineStr">
        <is>
          <t>2</t>
        </is>
      </c>
      <c r="BP223" s="2" t="inlineStr">
        <is>
          <t/>
        </is>
      </c>
      <c r="BQ223" t="inlineStr">
        <is>
          <t/>
        </is>
      </c>
      <c r="BR223" s="2" t="inlineStr">
        <is>
          <t>pożizzjoni tal-likwidità</t>
        </is>
      </c>
      <c r="BS223" s="2" t="inlineStr">
        <is>
          <t>3</t>
        </is>
      </c>
      <c r="BT223" s="2" t="inlineStr">
        <is>
          <t/>
        </is>
      </c>
      <c r="BU223" t="inlineStr">
        <is>
          <t>l-ammont ta' flus kontanti disponibbli għal impriża fi kwalunkwe waqt biex din tkun tista' ssalda l-obbligazzjonijiet tagħha.</t>
        </is>
      </c>
      <c r="BV223" s="2" t="inlineStr">
        <is>
          <t>liquiditeitspositie|
kaspositie</t>
        </is>
      </c>
      <c r="BW223" s="2" t="inlineStr">
        <is>
          <t>4|
3</t>
        </is>
      </c>
      <c r="BX223" s="2" t="inlineStr">
        <is>
          <t xml:space="preserve">|
</t>
        </is>
      </c>
      <c r="BY223" t="inlineStr">
        <is>
          <t>"overzicht van de op een bepaald moment beschikbare liquide middelen en ook die van de nabije toekomst"</t>
        </is>
      </c>
      <c r="BZ223" s="2" t="inlineStr">
        <is>
          <t>stan środków finansowych|
poziom płynności|
pozycja płynnościowa</t>
        </is>
      </c>
      <c r="CA223" s="2" t="inlineStr">
        <is>
          <t>3|
3|
3</t>
        </is>
      </c>
      <c r="CB223" s="2" t="inlineStr">
        <is>
          <t xml:space="preserve">|
|
</t>
        </is>
      </c>
      <c r="CC223" t="inlineStr">
        <is>
          <t/>
        </is>
      </c>
      <c r="CD223" s="2" t="inlineStr">
        <is>
          <t>posição de liquidez|
situação de tesouraria|
tesouraria|
posição da tesouraria</t>
        </is>
      </c>
      <c r="CE223" s="2" t="inlineStr">
        <is>
          <t>3|
3|
3|
3</t>
        </is>
      </c>
      <c r="CF223" s="2" t="inlineStr">
        <is>
          <t xml:space="preserve">|
|
|
</t>
        </is>
      </c>
      <c r="CG223" t="inlineStr">
        <is>
          <t>totalidade das disponibilidades imediatas de uma empresa em dado momento</t>
        </is>
      </c>
      <c r="CH223" s="2" t="inlineStr">
        <is>
          <t>poziția lichidității|
poziție de trezorerie</t>
        </is>
      </c>
      <c r="CI223" s="2" t="inlineStr">
        <is>
          <t>3|
3</t>
        </is>
      </c>
      <c r="CJ223" s="2" t="inlineStr">
        <is>
          <t xml:space="preserve">|
</t>
        </is>
      </c>
      <c r="CK223" t="inlineStr">
        <is>
          <t/>
        </is>
      </c>
      <c r="CL223" t="inlineStr">
        <is>
          <t/>
        </is>
      </c>
      <c r="CM223" t="inlineStr">
        <is>
          <t/>
        </is>
      </c>
      <c r="CN223" t="inlineStr">
        <is>
          <t/>
        </is>
      </c>
      <c r="CO223" t="inlineStr">
        <is>
          <t/>
        </is>
      </c>
      <c r="CP223" s="2" t="inlineStr">
        <is>
          <t>plačevalni položaj|
denarna pozicija|
likvidnostni položaj|
likvidnostna pozicija|
stanje denarja zakladnice</t>
        </is>
      </c>
      <c r="CQ223" s="2" t="inlineStr">
        <is>
          <t>3|
3|
3|
3|
2</t>
        </is>
      </c>
      <c r="CR223" s="2" t="inlineStr">
        <is>
          <t xml:space="preserve">|
|
|
|
</t>
        </is>
      </c>
      <c r="CS223" t="inlineStr">
        <is>
          <t>denarna sredstva, s katerimi podjetje (ali drug subjekt) razpolaga v kakem trenutku</t>
        </is>
      </c>
      <c r="CT223" s="2" t="inlineStr">
        <is>
          <t>likvida medel|
behållning av likvida medel</t>
        </is>
      </c>
      <c r="CU223" s="2" t="inlineStr">
        <is>
          <t>2|
2</t>
        </is>
      </c>
      <c r="CV223" s="2" t="inlineStr">
        <is>
          <t xml:space="preserve">|
</t>
        </is>
      </c>
      <c r="CW223" t="inlineStr">
        <is>
          <t/>
        </is>
      </c>
    </row>
    <row r="224">
      <c r="A224" s="1" t="str">
        <f>HYPERLINK("https://iate.europa.eu/entry/result/3575726/all", "3575726")</f>
        <v>3575726</v>
      </c>
      <c r="B224" t="inlineStr">
        <is>
          <t>PRODUCTION, TECHNOLOGY AND RESEARCH</t>
        </is>
      </c>
      <c r="C224" t="inlineStr">
        <is>
          <t>PRODUCTION, TECHNOLOGY AND RESEARCH</t>
        </is>
      </c>
      <c r="D224" t="inlineStr">
        <is>
          <t>yes</t>
        </is>
      </c>
      <c r="E224" t="inlineStr">
        <is>
          <t/>
        </is>
      </c>
      <c r="F224" s="2" t="inlineStr">
        <is>
          <t>екосистема за иновации|
иновационна екосистема</t>
        </is>
      </c>
      <c r="G224" s="2" t="inlineStr">
        <is>
          <t>4|
3</t>
        </is>
      </c>
      <c r="H224" s="2" t="inlineStr">
        <is>
          <t xml:space="preserve">|
</t>
        </is>
      </c>
      <c r="I224" t="inlineStr">
        <is>
          <t>исторически естествено формирала се съвкупност от дейностите на институции, организации и бизнес формирования по създаването на ново знание, неговото разпространяване, усвояване и практическо използване в рамките на иновационния процес</t>
        </is>
      </c>
      <c r="J224" s="2" t="inlineStr">
        <is>
          <t>inovační ekosystém</t>
        </is>
      </c>
      <c r="K224" s="2" t="inlineStr">
        <is>
          <t>3</t>
        </is>
      </c>
      <c r="L224" s="2" t="inlineStr">
        <is>
          <t/>
        </is>
      </c>
      <c r="M224" t="inlineStr">
        <is>
          <t>model koordinace kauzálně provázané spolupráce mezi jednotlivými složkami inovačního procesu</t>
        </is>
      </c>
      <c r="N224" s="2" t="inlineStr">
        <is>
          <t>innovationsøkosystem</t>
        </is>
      </c>
      <c r="O224" s="2" t="inlineStr">
        <is>
          <t>3</t>
        </is>
      </c>
      <c r="P224" s="2" t="inlineStr">
        <is>
          <t/>
        </is>
      </c>
      <c r="Q224" t="inlineStr">
        <is>
          <t>mange og forskellige deltagere og ressourcer, som er nødvendige for innovation</t>
        </is>
      </c>
      <c r="R224" s="2" t="inlineStr">
        <is>
          <t>Innovationssystem</t>
        </is>
      </c>
      <c r="S224" s="2" t="inlineStr">
        <is>
          <t>3</t>
        </is>
      </c>
      <c r="T224" s="2" t="inlineStr">
        <is>
          <t/>
        </is>
      </c>
      <c r="U224" t="inlineStr">
        <is>
          <t>System, das auf Unionsebene Akteure oder Stellen zusammenbringt, deren funktionelles Ziel darin besteht, technologische Entwicklung und Innovation zu fördern</t>
        </is>
      </c>
      <c r="V224" s="2" t="inlineStr">
        <is>
          <t>οικοσύστημα της καινοτομίας</t>
        </is>
      </c>
      <c r="W224" s="2" t="inlineStr">
        <is>
          <t>3</t>
        </is>
      </c>
      <c r="X224" s="2" t="inlineStr">
        <is>
          <t/>
        </is>
      </c>
      <c r="Y224" t="inlineStr">
        <is>
          <t/>
        </is>
      </c>
      <c r="Z224" s="2" t="inlineStr">
        <is>
          <t>innovation ecosystem</t>
        </is>
      </c>
      <c r="AA224" s="2" t="inlineStr">
        <is>
          <t>3</t>
        </is>
      </c>
      <c r="AB224" s="2" t="inlineStr">
        <is>
          <t/>
        </is>
      </c>
      <c r="AC224" t="inlineStr">
        <is>
          <t>large number and diverse nature of participants and resources that are necessary for innovation</t>
        </is>
      </c>
      <c r="AD224" s="2" t="inlineStr">
        <is>
          <t>ecosistema de innovación</t>
        </is>
      </c>
      <c r="AE224" s="2" t="inlineStr">
        <is>
          <t>3</t>
        </is>
      </c>
      <c r="AF224" s="2" t="inlineStr">
        <is>
          <t/>
        </is>
      </c>
      <c r="AG224" t="inlineStr">
        <is>
          <t>Entorno que fomenta la creación de nuevo conocimiento y su posterior implantación en el mercado, impulsado por una variedad de agentes: poderes públicos, empresas, centros de investigación, centros docentes, etc.</t>
        </is>
      </c>
      <c r="AH224" s="2" t="inlineStr">
        <is>
          <t>innovatsiooni ökosüsteem</t>
        </is>
      </c>
      <c r="AI224" s="2" t="inlineStr">
        <is>
          <t>3</t>
        </is>
      </c>
      <c r="AJ224" s="2" t="inlineStr">
        <is>
          <t/>
        </is>
      </c>
      <c r="AK224" t="inlineStr">
        <is>
          <t/>
        </is>
      </c>
      <c r="AL224" s="2" t="inlineStr">
        <is>
          <t>innovaatioekosysteemi</t>
        </is>
      </c>
      <c r="AM224" s="2" t="inlineStr">
        <is>
          <t>2</t>
        </is>
      </c>
      <c r="AN224" s="2" t="inlineStr">
        <is>
          <t/>
        </is>
      </c>
      <c r="AO224" t="inlineStr">
        <is>
          <t>innovaatioita synnyttävä tiivis ja laaja vuorovaikutusverkosto</t>
        </is>
      </c>
      <c r="AP224" s="2" t="inlineStr">
        <is>
          <t>écosystème de l'innovation|
environnement d'innovation</t>
        </is>
      </c>
      <c r="AQ224" s="2" t="inlineStr">
        <is>
          <t>3|
3</t>
        </is>
      </c>
      <c r="AR224" s="2" t="inlineStr">
        <is>
          <t xml:space="preserve">|
</t>
        </is>
      </c>
      <c r="AS224" t="inlineStr">
        <is>
          <t>ensemble d'acteurs - organisations, entreprises, jeunes pousses, universités, investisseurs, personnes ressources - qui interagissent en faveur de l'innovation</t>
        </is>
      </c>
      <c r="AT224" s="2" t="inlineStr">
        <is>
          <t>éiceachóras nuálaíochta</t>
        </is>
      </c>
      <c r="AU224" s="2" t="inlineStr">
        <is>
          <t>3</t>
        </is>
      </c>
      <c r="AV224" s="2" t="inlineStr">
        <is>
          <t/>
        </is>
      </c>
      <c r="AW224" t="inlineStr">
        <is>
          <t/>
        </is>
      </c>
      <c r="AX224" s="2" t="inlineStr">
        <is>
          <t>inovacijski ekosustav</t>
        </is>
      </c>
      <c r="AY224" s="2" t="inlineStr">
        <is>
          <t>3</t>
        </is>
      </c>
      <c r="AZ224" s="2" t="inlineStr">
        <is>
          <t/>
        </is>
      </c>
      <c r="BA224" t="inlineStr">
        <is>
          <t/>
        </is>
      </c>
      <c r="BB224" s="2" t="inlineStr">
        <is>
          <t>innovációs ökoszisztéma</t>
        </is>
      </c>
      <c r="BC224" s="2" t="inlineStr">
        <is>
          <t>4</t>
        </is>
      </c>
      <c r="BD224" s="2" t="inlineStr">
        <is>
          <t/>
        </is>
      </c>
      <c r="BE224" t="inlineStr">
        <is>
          <t>vállalkozók, befektetők, feltalálók és oktatási intézmények földrajzi koncentrációja, ahol egymást támogatva, együtt jelenik meg a kutatási és a kereskedelmi együttműködés, különböző finanszírozási háttérrel</t>
        </is>
      </c>
      <c r="BF224" s="2" t="inlineStr">
        <is>
          <t>ecosistema di innovazione</t>
        </is>
      </c>
      <c r="BG224" s="2" t="inlineStr">
        <is>
          <t>3</t>
        </is>
      </c>
      <c r="BH224" s="2" t="inlineStr">
        <is>
          <t/>
        </is>
      </c>
      <c r="BI224" t="inlineStr">
        <is>
          <t>insieme dei portatori di interessi e delle risorse necessari per l’innovazione unità alla capacità di attrarne nuovi</t>
        </is>
      </c>
      <c r="BJ224" s="2" t="inlineStr">
        <is>
          <t>inovacijų ekosistema</t>
        </is>
      </c>
      <c r="BK224" s="2" t="inlineStr">
        <is>
          <t>3</t>
        </is>
      </c>
      <c r="BL224" s="2" t="inlineStr">
        <is>
          <t/>
        </is>
      </c>
      <c r="BM224" t="inlineStr">
        <is>
          <t/>
        </is>
      </c>
      <c r="BN224" s="2" t="inlineStr">
        <is>
          <t>inovācijas ekosistēma</t>
        </is>
      </c>
      <c r="BO224" s="2" t="inlineStr">
        <is>
          <t>3</t>
        </is>
      </c>
      <c r="BP224" s="2" t="inlineStr">
        <is>
          <t/>
        </is>
      </c>
      <c r="BQ224" t="inlineStr">
        <is>
          <t/>
        </is>
      </c>
      <c r="BR224" s="2" t="inlineStr">
        <is>
          <t>ekosistema tal-innovazzjoni</t>
        </is>
      </c>
      <c r="BS224" s="2" t="inlineStr">
        <is>
          <t>3</t>
        </is>
      </c>
      <c r="BT224" s="2" t="inlineStr">
        <is>
          <t/>
        </is>
      </c>
      <c r="BU224" t="inlineStr">
        <is>
          <t>numru kbir ta' parteċipanti u ta' riżorsi ta' natura varjata li huma neċessarji għall-innovazzjoni</t>
        </is>
      </c>
      <c r="BV224" s="2" t="inlineStr">
        <is>
          <t>innovatie-ecosysteem</t>
        </is>
      </c>
      <c r="BW224" s="2" t="inlineStr">
        <is>
          <t>3</t>
        </is>
      </c>
      <c r="BX224" s="2" t="inlineStr">
        <is>
          <t/>
        </is>
      </c>
      <c r="BY224" t="inlineStr">
        <is>
          <t>"netwerk van onderling afhankelijke partners dat onontbeerlijk is voor het ontstaan, ontwikkelen en leveren van technologiegerichte innovatie of voor de vernieuwing van het bedrijfsmodel"</t>
        </is>
      </c>
      <c r="BZ224" s="2" t="inlineStr">
        <is>
          <t>ekosystem innowacji</t>
        </is>
      </c>
      <c r="CA224" s="2" t="inlineStr">
        <is>
          <t>3</t>
        </is>
      </c>
      <c r="CB224" s="2" t="inlineStr">
        <is>
          <t/>
        </is>
      </c>
      <c r="CC224" t="inlineStr">
        <is>
          <t>sekwencja działań i zadań niezbędnych dla stworzenia i wspierania przedsiębiorstw w procesie rozwoju i wdrażania na rynek innowacji</t>
        </is>
      </c>
      <c r="CD224" s="2" t="inlineStr">
        <is>
          <t>ecossistema de inovação</t>
        </is>
      </c>
      <c r="CE224" s="2" t="inlineStr">
        <is>
          <t>3</t>
        </is>
      </c>
      <c r="CF224" s="2" t="inlineStr">
        <is>
          <t/>
        </is>
      </c>
      <c r="CG224" t="inlineStr">
        <is>
          <t>Conjunto de entidades diversas, desde produtores de conhecimento, empresas, 
&lt;i&gt;startups&lt;/i&gt;, detentores de capital e entidades culturais necessários à inovação.</t>
        </is>
      </c>
      <c r="CH224" s="2" t="inlineStr">
        <is>
          <t>ecosistem de inovare</t>
        </is>
      </c>
      <c r="CI224" s="2" t="inlineStr">
        <is>
          <t>3</t>
        </is>
      </c>
      <c r="CJ224" s="2" t="inlineStr">
        <is>
          <t/>
        </is>
      </c>
      <c r="CK224" t="inlineStr">
        <is>
          <t/>
        </is>
      </c>
      <c r="CL224" s="2" t="inlineStr">
        <is>
          <t>inovačný ekosystém</t>
        </is>
      </c>
      <c r="CM224" s="2" t="inlineStr">
        <is>
          <t>3</t>
        </is>
      </c>
      <c r="CN224" s="2" t="inlineStr">
        <is>
          <t/>
        </is>
      </c>
      <c r="CO224" t="inlineStr">
        <is>
          <t>ekosystém, ktorý spája na úrovni EÚ aktérov alebo subjekty, ktorých funkčným cieľom je umožniť rozvoj technológie a inovácie, a ktorý zahŕňa vzťahy medzi materiálnymi zdrojmi (ako sú napr. fondy, vybavenie a zariadenia), inštitucionálnymi subjektmi (ako sú napr. inštitúcie vysokoškolského vzdelávania a podporné služby, výskumné a technologické organizácie, podniky, investori v oblasti rizikového kapitálu a finanční sprostredkovatelia) a tvorcami politík a subjektmi poskytujúcimi financovanie na vnútroštátnej, regionálnej a miestnej úrovni</t>
        </is>
      </c>
      <c r="CP224" s="2" t="inlineStr">
        <is>
          <t>inovacijski ekosistem</t>
        </is>
      </c>
      <c r="CQ224" s="2" t="inlineStr">
        <is>
          <t>3</t>
        </is>
      </c>
      <c r="CR224" s="2" t="inlineStr">
        <is>
          <t/>
        </is>
      </c>
      <c r="CS224" t="inlineStr">
        <is>
          <t/>
        </is>
      </c>
      <c r="CT224" s="2" t="inlineStr">
        <is>
          <t>innovationsekosystem</t>
        </is>
      </c>
      <c r="CU224" s="2" t="inlineStr">
        <is>
          <t>3</t>
        </is>
      </c>
      <c r="CV224" s="2" t="inlineStr">
        <is>
          <t/>
        </is>
      </c>
      <c r="CW224" t="inlineStr">
        <is>
          <t/>
        </is>
      </c>
    </row>
    <row r="225">
      <c r="A225" s="1" t="str">
        <f>HYPERLINK("https://iate.europa.eu/entry/result/791979/all", "791979")</f>
        <v>791979</v>
      </c>
      <c r="B225" t="inlineStr">
        <is>
          <t>LAW</t>
        </is>
      </c>
      <c r="C225" t="inlineStr">
        <is>
          <t>LAW|organisation of the legal system|legal system</t>
        </is>
      </c>
      <c r="D225" t="inlineStr">
        <is>
          <t>yes</t>
        </is>
      </c>
      <c r="E225" t="inlineStr">
        <is>
          <t/>
        </is>
      </c>
      <c r="F225" s="2" t="inlineStr">
        <is>
          <t>местна подсъдност|
териториална компетентност</t>
        </is>
      </c>
      <c r="G225" s="2" t="inlineStr">
        <is>
          <t>4|
4</t>
        </is>
      </c>
      <c r="H225" s="2" t="inlineStr">
        <is>
          <t xml:space="preserve">|
</t>
        </is>
      </c>
      <c r="I225" t="inlineStr">
        <is>
          <t>Способност (за гледане на дело), определена по географски признак: местоживеене или местопребиваване на страна по делото, местонахождение на спорната недвижимост, местоизвършване на виновното деяние и др.</t>
        </is>
      </c>
      <c r="J225" s="2" t="inlineStr">
        <is>
          <t>jurisdikce &lt;i&gt;ratione loci&lt;/i&gt;|
místní jurisdikce|
místní příslušnost</t>
        </is>
      </c>
      <c r="K225" s="2" t="inlineStr">
        <is>
          <t>3|
3|
3</t>
        </is>
      </c>
      <c r="L225" s="2" t="inlineStr">
        <is>
          <t xml:space="preserve">|
|
</t>
        </is>
      </c>
      <c r="M225" t="inlineStr">
        <is>
          <t>vůči jakému území může rozhodovací orgán vykonávat svou soudní pravomoc</t>
        </is>
      </c>
      <c r="N225" s="2" t="inlineStr">
        <is>
          <t>stedlig kompetence|
territorial kompetence</t>
        </is>
      </c>
      <c r="O225" s="2" t="inlineStr">
        <is>
          <t>4|
3</t>
        </is>
      </c>
      <c r="P225" s="2" t="inlineStr">
        <is>
          <t xml:space="preserve">|
</t>
        </is>
      </c>
      <c r="Q225" t="inlineStr">
        <is>
          <t>Stedet hvor en sag skal el. kan anlægges.</t>
        </is>
      </c>
      <c r="R225" s="2" t="inlineStr">
        <is>
          <t>örtliche Zuständigkeit</t>
        </is>
      </c>
      <c r="S225" s="2" t="inlineStr">
        <is>
          <t>3</t>
        </is>
      </c>
      <c r="T225" s="2" t="inlineStr">
        <is>
          <t/>
        </is>
      </c>
      <c r="U225" t="inlineStr">
        <is>
          <t>im dt. Straf- und Zivilrecht ist der Gerichtsstand maßgebend für die örtliche Zuständigkeit; das Vorliegen der ö. Z. ist eine Prozeßvoraussetzung</t>
        </is>
      </c>
      <c r="V225" s="2" t="inlineStr">
        <is>
          <t>κατά τόπο αρμοδιότητα</t>
        </is>
      </c>
      <c r="W225" s="2" t="inlineStr">
        <is>
          <t>3</t>
        </is>
      </c>
      <c r="X225" s="2" t="inlineStr">
        <is>
          <t/>
        </is>
      </c>
      <c r="Y225" t="inlineStr">
        <is>
          <t>&lt;b&gt;Αρμοδιότητα&lt;/b&gt; είναι το ποσοστό της δικαιοδοσίας [ &lt;a href="/entry/result/762800/all" id="ENTRY_TO_ENTRY_CONVERTER" target="_blank"&gt;IATE:762800&lt;/a&gt; ] που ανήκει σε ορισμένο δικαστήριο ή δικαστικό υπάλληλο.&lt;p&gt; &lt;b&gt;Κατά τόπον αρμοδιότητα&lt;/b&gt; είναι η αρμοδιότητα που καθορίζεται επί τη βάσει της τοπικής περιφέρειας κάθε δικαστηρίου&lt;/p&gt;</t>
        </is>
      </c>
      <c r="Z225" s="2" t="inlineStr">
        <is>
          <t>jurisdiction &lt;i&gt;ratione loci&lt;/i&gt;|
territorial jurisdiction|
territorial competence|
local jurisdiction|
ratio locus</t>
        </is>
      </c>
      <c r="AA225" s="2" t="inlineStr">
        <is>
          <t>3|
3|
3|
2|
1</t>
        </is>
      </c>
      <c r="AB225" s="2" t="inlineStr">
        <is>
          <t xml:space="preserve">|
|
|
|
</t>
        </is>
      </c>
      <c r="AC225" t="inlineStr">
        <is>
          <t>jurisdiction over cases arising in or involving persons residing within a defined territory</t>
        </is>
      </c>
      <c r="AD225" s="2" t="inlineStr">
        <is>
          <t>competencia territorial|
competencia horizontal</t>
        </is>
      </c>
      <c r="AE225" s="2" t="inlineStr">
        <is>
          <t>3|
3</t>
        </is>
      </c>
      <c r="AF225" s="2" t="inlineStr">
        <is>
          <t xml:space="preserve">|
</t>
        </is>
      </c>
      <c r="AG225" t="inlineStr">
        <is>
          <t>1) Competencia que se atribuye a un órgano jurisdiccional "por razón del lugar en que el conflicto civil se plantea."&lt;br&gt;2) La competencia horizontal se plantea entre tribunales del mismo rango, pero con diferente área geográfica asignada. Las normas que regulan dicha competencia se apoyan en un elemento esencial de la pretensión procesal y, según en qué lugar geográfico se ubique dicho elemento, se determina la competencia territorial.</t>
        </is>
      </c>
      <c r="AH225" s="2" t="inlineStr">
        <is>
          <t>territoriaalne pädevus|
territoriaalne jurisdiktsioon</t>
        </is>
      </c>
      <c r="AI225" s="2" t="inlineStr">
        <is>
          <t>2|
2</t>
        </is>
      </c>
      <c r="AJ225" s="2" t="inlineStr">
        <is>
          <t xml:space="preserve">|
</t>
        </is>
      </c>
      <c r="AK225" t="inlineStr">
        <is>
          <t/>
        </is>
      </c>
      <c r="AL225" s="2" t="inlineStr">
        <is>
          <t>alueellinen toimivalta</t>
        </is>
      </c>
      <c r="AM225" s="2" t="inlineStr">
        <is>
          <t>3</t>
        </is>
      </c>
      <c r="AN225" s="2" t="inlineStr">
        <is>
          <t/>
        </is>
      </c>
      <c r="AO225" t="inlineStr">
        <is>
          <t/>
        </is>
      </c>
      <c r="AP225" s="2" t="inlineStr">
        <is>
          <t>compétence territoriale|
compétence ratione loci|
compétence géographique</t>
        </is>
      </c>
      <c r="AQ225" s="2" t="inlineStr">
        <is>
          <t>3|
3|
3</t>
        </is>
      </c>
      <c r="AR225" s="2" t="inlineStr">
        <is>
          <t xml:space="preserve">|
|
</t>
        </is>
      </c>
      <c r="AS225" t="inlineStr">
        <is>
          <t>aptitude d'une juridiction à connaître d'une affaire, déterminée par des critères géographiques: domicile ou résidence d'une partie, situation de l'immeuble litigieux, lieu du délit, etc.</t>
        </is>
      </c>
      <c r="AT225" s="2" t="inlineStr">
        <is>
          <t>dlínse chríche|
dlínse ratione loci</t>
        </is>
      </c>
      <c r="AU225" s="2" t="inlineStr">
        <is>
          <t>3|
3</t>
        </is>
      </c>
      <c r="AV225" s="2" t="inlineStr">
        <is>
          <t xml:space="preserve">|
</t>
        </is>
      </c>
      <c r="AW225" t="inlineStr">
        <is>
          <t/>
        </is>
      </c>
      <c r="AX225" s="2" t="inlineStr">
        <is>
          <t>teritorijalna nadležnost</t>
        </is>
      </c>
      <c r="AY225" s="2" t="inlineStr">
        <is>
          <t>3</t>
        </is>
      </c>
      <c r="AZ225" s="2" t="inlineStr">
        <is>
          <t/>
        </is>
      </c>
      <c r="BA225" t="inlineStr">
        <is>
          <t/>
        </is>
      </c>
      <c r="BB225" s="2" t="inlineStr">
        <is>
          <t>területi illetékesség|
illetékesség</t>
        </is>
      </c>
      <c r="BC225" s="2" t="inlineStr">
        <is>
          <t>3|
4</t>
        </is>
      </c>
      <c r="BD225" s="2" t="inlineStr">
        <is>
          <t>admitted|
preferred</t>
        </is>
      </c>
      <c r="BE225" t="inlineStr">
        <is>
          <t>ez határozza meg a rendszer azonos szintjén álló bíróságok közötti ügymegosztást, vagyis ez állapítja meg, hogy az anyagi hatáskörrel rendelkező bíróságok közül melyik jár el a területi elv alapján, illetve hogy a több (esetenként sok) azonos hatáskörű hatóság közül melyik az a hatóság, amely adott ügyben jogosult, illetve köteles az eljárásra</t>
        </is>
      </c>
      <c r="BF225" s="2" t="inlineStr">
        <is>
          <t>competenza territoriale|
competenza per territorio|
competenza &lt;i&gt;ratione loci&lt;/i&gt;|
competenza orizzontale</t>
        </is>
      </c>
      <c r="BG225" s="2" t="inlineStr">
        <is>
          <t>3|
3|
3|
3</t>
        </is>
      </c>
      <c r="BH225" s="2" t="inlineStr">
        <is>
          <t xml:space="preserve">|
|
|
</t>
        </is>
      </c>
      <c r="BI225" t="inlineStr">
        <is>
          <t>competenza per territorio che, salvo che la legge disponga altrimenti, in materia civile è determinata dal luogo in cui il convenuto ha la residenza o il domicilio; in relazione a controversie o immobili dal luogo in cui si trova la cosa controversa; in materia penale dal luogo in cui il reato è stato consumato</t>
        </is>
      </c>
      <c r="BJ225" s="2" t="inlineStr">
        <is>
          <t>teritorinis teismingumas|
teritorinė jurisdikcija</t>
        </is>
      </c>
      <c r="BK225" s="2" t="inlineStr">
        <is>
          <t>3|
3</t>
        </is>
      </c>
      <c r="BL225" s="2" t="inlineStr">
        <is>
          <t xml:space="preserve">|
</t>
        </is>
      </c>
      <c r="BM225" t="inlineStr">
        <is>
          <t/>
        </is>
      </c>
      <c r="BN225" s="2" t="inlineStr">
        <is>
          <t>teritoriāla piekritība|
teritoriāla jurisdikcija</t>
        </is>
      </c>
      <c r="BO225" s="2" t="inlineStr">
        <is>
          <t>2|
2</t>
        </is>
      </c>
      <c r="BP225" s="2" t="inlineStr">
        <is>
          <t xml:space="preserve">|
</t>
        </is>
      </c>
      <c r="BQ225" t="inlineStr">
        <is>
          <t>Valdības vai kādas tās tiesas tiesības īstenot jurisdikciju konkrētā ģeogrāfiskā teritorijā.</t>
        </is>
      </c>
      <c r="BR225" s="2" t="inlineStr">
        <is>
          <t>kompetenza &lt;i&gt;ratione loci&lt;/i&gt;|
ġuriżdizzjoni &lt;i&gt;ratione loci&lt;/i&gt;|
ġuriżdizzjoni territorjali|
kompetenza territorjali</t>
        </is>
      </c>
      <c r="BS225" s="2" t="inlineStr">
        <is>
          <t>3|
3|
3|
3</t>
        </is>
      </c>
      <c r="BT225" s="2" t="inlineStr">
        <is>
          <t xml:space="preserve">|
|
|
</t>
        </is>
      </c>
      <c r="BU225" t="inlineStr">
        <is>
          <t>Ġurisdizzjoni fuq kawżi li joriġinaw f'territorju definit jew jinvolvu persuni mill-istess territorju</t>
        </is>
      </c>
      <c r="BV225" s="2" t="inlineStr">
        <is>
          <t>territoriale bevoegdheid|
relatieve bevoegdheid|
betrekkelijke bevoegdheid</t>
        </is>
      </c>
      <c r="BW225" s="2" t="inlineStr">
        <is>
          <t>3|
3|
3</t>
        </is>
      </c>
      <c r="BX225" s="2" t="inlineStr">
        <is>
          <t xml:space="preserve">|
|
</t>
        </is>
      </c>
      <c r="BY225" t="inlineStr">
        <is>
          <t>bevoegdheid die aangeeft welke rechter wat betreft geografische indeling competent is</t>
        </is>
      </c>
      <c r="BZ225" s="2" t="inlineStr">
        <is>
          <t>właściwość miejscowa</t>
        </is>
      </c>
      <c r="CA225" s="2" t="inlineStr">
        <is>
          <t>3</t>
        </is>
      </c>
      <c r="CB225" s="2" t="inlineStr">
        <is>
          <t/>
        </is>
      </c>
      <c r="CC225" t="inlineStr">
        <is>
          <t/>
        </is>
      </c>
      <c r="CD225" s="2" t="inlineStr">
        <is>
          <t>competência territorial|
competência em razão do território</t>
        </is>
      </c>
      <c r="CE225" s="2" t="inlineStr">
        <is>
          <t>3|
3</t>
        </is>
      </c>
      <c r="CF225" s="2" t="inlineStr">
        <is>
          <t xml:space="preserve">|
</t>
        </is>
      </c>
      <c r="CG225" t="inlineStr">
        <is>
          <t>Competência de um órgão jurisdicional, determinada em função do lugar em que se situa a residência ou domicílio (das partes ou do arguido), ou em função da localização dos bens ou do acto objecto da acção.</t>
        </is>
      </c>
      <c r="CH225" s="2" t="inlineStr">
        <is>
          <t>competență teritorială</t>
        </is>
      </c>
      <c r="CI225" s="2" t="inlineStr">
        <is>
          <t>3</t>
        </is>
      </c>
      <c r="CJ225" s="2" t="inlineStr">
        <is>
          <t/>
        </is>
      </c>
      <c r="CK225" t="inlineStr">
        <is>
          <t/>
        </is>
      </c>
      <c r="CL225" s="2" t="inlineStr">
        <is>
          <t>miestna príslušnosť</t>
        </is>
      </c>
      <c r="CM225" s="2" t="inlineStr">
        <is>
          <t>3</t>
        </is>
      </c>
      <c r="CN225" s="2" t="inlineStr">
        <is>
          <t/>
        </is>
      </c>
      <c r="CO225" t="inlineStr">
        <is>
          <t/>
        </is>
      </c>
      <c r="CP225" s="2" t="inlineStr">
        <is>
          <t>krajevna pristojnost|
pristojnost &lt;i&gt;ratione loci&lt;/i&gt;</t>
        </is>
      </c>
      <c r="CQ225" s="2" t="inlineStr">
        <is>
          <t>3|
3</t>
        </is>
      </c>
      <c r="CR225" s="2" t="inlineStr">
        <is>
          <t xml:space="preserve">|
</t>
        </is>
      </c>
      <c r="CS225" t="inlineStr">
        <is>
          <t>Pristojnost sodišč pri&lt;br&gt;1. &lt;i&gt;civilnem procesnem pravu&lt;/i&gt;: &lt;i&gt;absolutna&lt;/i&gt; in &lt;i&gt;relativna&lt;/i&gt; (&lt;i&gt;stvarna&lt;/i&gt;, &lt;i&gt;&lt;b&gt;krajevna&lt;/b&gt;&lt;/i&gt;, &lt;i&gt;funkcionalna&lt;/i&gt;); v zvezi s stvarno ločimo krajevna, okrožna, višja in vrhovna sodišča, v zvezi s krajevno pa poznamo: &lt;i&gt;&lt;b&gt;splošno krajevno pristojnost&lt;/b&gt;&lt;/i&gt; (pristojno je sodišče, na območju katerega ima toženec prebivališče oz. sedež) ter &lt;i&gt;&lt;b&gt;posebne pristojnosti&lt;/b&gt;&lt;/i&gt;, in sicer &lt;i&gt;&lt;b&gt;izključne&lt;/b&gt;&lt;/i&gt; (tožbo mogoče vložiti samo pri določenem sodišču, npr. pri sporih o nepremičninah), &lt;b&gt;&lt;i&gt;izbirne&lt;/i&gt;&lt;/b&gt; (tožnik lahko izbira med sodiščem splošne in posebne pristojnosti) in &lt;i&gt;&lt;b&gt;pomožne&lt;/b&gt;&lt;/i&gt; ter pri&lt;br&gt;2. &lt;i&gt;kazenskem procesnem pravu&lt;/i&gt;: &lt;i&gt;stvarna pristojnost sodišč&lt;/i&gt; (glede na kazensko zadevo), &lt;i&gt;&lt;b&gt;krajevna pristojnost sodišč&lt;/b&gt;&lt;/i&gt; (glede na območje, na katero se razteza sodna oblast tega sodišča) in &lt;i&gt;izredna&lt;/i&gt; (npr. če se več kazenskih zadev obravnava skupaj).</t>
        </is>
      </c>
      <c r="CT225" s="2" t="inlineStr">
        <is>
          <t>territoriell behörighet</t>
        </is>
      </c>
      <c r="CU225" s="2" t="inlineStr">
        <is>
          <t>3</t>
        </is>
      </c>
      <c r="CV225" s="2" t="inlineStr">
        <is>
          <t/>
        </is>
      </c>
      <c r="CW225" t="inlineStr">
        <is>
          <t/>
        </is>
      </c>
    </row>
    <row r="226">
      <c r="A226" s="1" t="str">
        <f>HYPERLINK("https://iate.europa.eu/entry/result/792579/all", "792579")</f>
        <v>792579</v>
      </c>
      <c r="B226" t="inlineStr">
        <is>
          <t>BUSINESS AND COMPETITION</t>
        </is>
      </c>
      <c r="C226" t="inlineStr">
        <is>
          <t>BUSINESS AND COMPETITION|business organisation;BUSINESS AND COMPETITION|accounting</t>
        </is>
      </c>
      <c r="D226" t="inlineStr">
        <is>
          <t>no</t>
        </is>
      </c>
      <c r="E226" t="inlineStr">
        <is>
          <t/>
        </is>
      </c>
      <c r="F226" t="inlineStr">
        <is>
          <t/>
        </is>
      </c>
      <c r="G226" t="inlineStr">
        <is>
          <t/>
        </is>
      </c>
      <c r="H226" t="inlineStr">
        <is>
          <t/>
        </is>
      </c>
      <c r="I226" t="inlineStr">
        <is>
          <t/>
        </is>
      </c>
      <c r="J226" s="2" t="inlineStr">
        <is>
          <t>věrný a poctivý obraz</t>
        </is>
      </c>
      <c r="K226" s="2" t="inlineStr">
        <is>
          <t>3</t>
        </is>
      </c>
      <c r="L226" s="2" t="inlineStr">
        <is>
          <t/>
        </is>
      </c>
      <c r="M226" t="inlineStr">
        <is>
          <t/>
        </is>
      </c>
      <c r="N226" s="2" t="inlineStr">
        <is>
          <t>retvisende billede|
pålideligt billede</t>
        </is>
      </c>
      <c r="O226" s="2" t="inlineStr">
        <is>
          <t>3|
3</t>
        </is>
      </c>
      <c r="P226" s="2" t="inlineStr">
        <is>
          <t xml:space="preserve">|
</t>
        </is>
      </c>
      <c r="Q226" t="inlineStr">
        <is>
          <t>grundlæggende princip i forbindelse med årsregnskaber, der angiver, at tallene og informationerne i en virksomheds årsregnskab er rigtige og fyldestgørende</t>
        </is>
      </c>
      <c r="R226" s="2" t="inlineStr">
        <is>
          <t>den tatsächlichen Verhältnissen entsprechendes Bild</t>
        </is>
      </c>
      <c r="S226" s="2" t="inlineStr">
        <is>
          <t>3</t>
        </is>
      </c>
      <c r="T226" s="2" t="inlineStr">
        <is>
          <t/>
        </is>
      </c>
      <c r="U226" t="inlineStr">
        <is>
          <t/>
        </is>
      </c>
      <c r="V226" s="2" t="inlineStr">
        <is>
          <t>πραγματική εικόνα</t>
        </is>
      </c>
      <c r="W226" s="2" t="inlineStr">
        <is>
          <t>2</t>
        </is>
      </c>
      <c r="X226" s="2" t="inlineStr">
        <is>
          <t/>
        </is>
      </c>
      <c r="Y226" t="inlineStr">
        <is>
          <t/>
        </is>
      </c>
      <c r="Z226" s="2" t="inlineStr">
        <is>
          <t>true and fair view</t>
        </is>
      </c>
      <c r="AA226" s="2" t="inlineStr">
        <is>
          <t>3</t>
        </is>
      </c>
      <c r="AB226" s="2" t="inlineStr">
        <is>
          <t/>
        </is>
      </c>
      <c r="AC226" t="inlineStr">
        <is>
          <t/>
        </is>
      </c>
      <c r="AD226" s="2" t="inlineStr">
        <is>
          <t>imagen fiel</t>
        </is>
      </c>
      <c r="AE226" s="2" t="inlineStr">
        <is>
          <t>3</t>
        </is>
      </c>
      <c r="AF226" s="2" t="inlineStr">
        <is>
          <t/>
        </is>
      </c>
      <c r="AG226" t="inlineStr">
        <is>
          <t/>
        </is>
      </c>
      <c r="AH226" s="2" t="inlineStr">
        <is>
          <t>õige ja õiglane ülevaade</t>
        </is>
      </c>
      <c r="AI226" s="2" t="inlineStr">
        <is>
          <t>3</t>
        </is>
      </c>
      <c r="AJ226" s="2" t="inlineStr">
        <is>
          <t/>
        </is>
      </c>
      <c r="AK226" t="inlineStr">
        <is>
          <t/>
        </is>
      </c>
      <c r="AL226" s="2" t="inlineStr">
        <is>
          <t>todenmukainen kuva|
oikea ja riittävä kuva</t>
        </is>
      </c>
      <c r="AM226" s="2" t="inlineStr">
        <is>
          <t>3|
3</t>
        </is>
      </c>
      <c r="AN226" s="2" t="inlineStr">
        <is>
          <t>|
preferred</t>
        </is>
      </c>
      <c r="AO226" t="inlineStr">
        <is>
          <t/>
        </is>
      </c>
      <c r="AP226" s="2" t="inlineStr">
        <is>
          <t>image fidèle</t>
        </is>
      </c>
      <c r="AQ226" s="2" t="inlineStr">
        <is>
          <t>3</t>
        </is>
      </c>
      <c r="AR226" s="2" t="inlineStr">
        <is>
          <t/>
        </is>
      </c>
      <c r="AS226" t="inlineStr">
        <is>
          <t/>
        </is>
      </c>
      <c r="AT226" t="inlineStr">
        <is>
          <t/>
        </is>
      </c>
      <c r="AU226" t="inlineStr">
        <is>
          <t/>
        </is>
      </c>
      <c r="AV226" t="inlineStr">
        <is>
          <t/>
        </is>
      </c>
      <c r="AW226" t="inlineStr">
        <is>
          <t/>
        </is>
      </c>
      <c r="AX226" t="inlineStr">
        <is>
          <t/>
        </is>
      </c>
      <c r="AY226" t="inlineStr">
        <is>
          <t/>
        </is>
      </c>
      <c r="AZ226" t="inlineStr">
        <is>
          <t/>
        </is>
      </c>
      <c r="BA226" t="inlineStr">
        <is>
          <t/>
        </is>
      </c>
      <c r="BB226" s="2" t="inlineStr">
        <is>
          <t>megbízható és valós összkép</t>
        </is>
      </c>
      <c r="BC226" s="2" t="inlineStr">
        <is>
          <t>4</t>
        </is>
      </c>
      <c r="BD226" s="2" t="inlineStr">
        <is>
          <t/>
        </is>
      </c>
      <c r="BE226" t="inlineStr">
        <is>
          <t/>
        </is>
      </c>
      <c r="BF226" s="2" t="inlineStr">
        <is>
          <t>quadro fedele|
immagine fedele</t>
        </is>
      </c>
      <c r="BG226" s="2" t="inlineStr">
        <is>
          <t>3|
3</t>
        </is>
      </c>
      <c r="BH226" s="2" t="inlineStr">
        <is>
          <t xml:space="preserve">|
</t>
        </is>
      </c>
      <c r="BI226" t="inlineStr">
        <is>
          <t/>
        </is>
      </c>
      <c r="BJ226" s="2" t="inlineStr">
        <is>
          <t>tikras ir teisingas vaizdas</t>
        </is>
      </c>
      <c r="BK226" s="2" t="inlineStr">
        <is>
          <t>2</t>
        </is>
      </c>
      <c r="BL226" s="2" t="inlineStr">
        <is>
          <t/>
        </is>
      </c>
      <c r="BM226" t="inlineStr">
        <is>
          <t>auditoriaus suformuota nuomonė apie subjekto sąskaitas, pagrįsta įrodymais, gautais atliekant didžiosios buhalterinės knygos sąskaitų auditą</t>
        </is>
      </c>
      <c r="BN226" s="2" t="inlineStr">
        <is>
          <t>patiess un skaidrs priekšstats</t>
        </is>
      </c>
      <c r="BO226" s="2" t="inlineStr">
        <is>
          <t>3</t>
        </is>
      </c>
      <c r="BP226" s="2" t="inlineStr">
        <is>
          <t/>
        </is>
      </c>
      <c r="BQ226" t="inlineStr">
        <is>
          <t>"[..] viena no fundamentālām prasībām, kas tiek izvirzīta finanšu pārskatiem, vienlaicīgi esot to kvalitātes nozīmīgs rādītājs"</t>
        </is>
      </c>
      <c r="BR226" s="2" t="inlineStr">
        <is>
          <t>stampa veritiera u ġusta</t>
        </is>
      </c>
      <c r="BS226" s="2" t="inlineStr">
        <is>
          <t>3</t>
        </is>
      </c>
      <c r="BT226" s="2" t="inlineStr">
        <is>
          <t/>
        </is>
      </c>
      <c r="BU226" t="inlineStr">
        <is>
          <t/>
        </is>
      </c>
      <c r="BV226" s="2" t="inlineStr">
        <is>
          <t>getrouw beeld</t>
        </is>
      </c>
      <c r="BW226" s="2" t="inlineStr">
        <is>
          <t>3</t>
        </is>
      </c>
      <c r="BX226" s="2" t="inlineStr">
        <is>
          <t/>
        </is>
      </c>
      <c r="BY226" t="inlineStr">
        <is>
          <t>boekhoudbeginsel, met name dat diegene die de informatie ontvangt, de zekerheid moet hebben dat hij zich via de jaarrekeningen een oordeel kan vormen over de soort en de structuur van de activa en passiva, van kosten en opbrengsten en van alle rechten en verplichtingen</t>
        </is>
      </c>
      <c r="BZ226" t="inlineStr">
        <is>
          <t/>
        </is>
      </c>
      <c r="CA226" t="inlineStr">
        <is>
          <t/>
        </is>
      </c>
      <c r="CB226" t="inlineStr">
        <is>
          <t/>
        </is>
      </c>
      <c r="CC226" t="inlineStr">
        <is>
          <t/>
        </is>
      </c>
      <c r="CD226" s="2" t="inlineStr">
        <is>
          <t>imagem fiel|
imagem verdadeira e apropriada</t>
        </is>
      </c>
      <c r="CE226" s="2" t="inlineStr">
        <is>
          <t>3|
3</t>
        </is>
      </c>
      <c r="CF226" s="2" t="inlineStr">
        <is>
          <t xml:space="preserve">|
</t>
        </is>
      </c>
      <c r="CG226" t="inlineStr">
        <is>
          <t/>
        </is>
      </c>
      <c r="CH226" t="inlineStr">
        <is>
          <t/>
        </is>
      </c>
      <c r="CI226" t="inlineStr">
        <is>
          <t/>
        </is>
      </c>
      <c r="CJ226" t="inlineStr">
        <is>
          <t/>
        </is>
      </c>
      <c r="CK226" t="inlineStr">
        <is>
          <t/>
        </is>
      </c>
      <c r="CL226" t="inlineStr">
        <is>
          <t/>
        </is>
      </c>
      <c r="CM226" t="inlineStr">
        <is>
          <t/>
        </is>
      </c>
      <c r="CN226" t="inlineStr">
        <is>
          <t/>
        </is>
      </c>
      <c r="CO226" t="inlineStr">
        <is>
          <t/>
        </is>
      </c>
      <c r="CP226" s="2" t="inlineStr">
        <is>
          <t>resničen in pošten vpogled</t>
        </is>
      </c>
      <c r="CQ226" s="2" t="inlineStr">
        <is>
          <t>3</t>
        </is>
      </c>
      <c r="CR226" s="2" t="inlineStr">
        <is>
          <t/>
        </is>
      </c>
      <c r="CS226" t="inlineStr">
        <is>
          <t/>
        </is>
      </c>
      <c r="CT226" s="2" t="inlineStr">
        <is>
          <t>rättvisande bild</t>
        </is>
      </c>
      <c r="CU226" s="2" t="inlineStr">
        <is>
          <t>3</t>
        </is>
      </c>
      <c r="CV226" s="2" t="inlineStr">
        <is>
          <t/>
        </is>
      </c>
      <c r="CW226" t="inlineStr">
        <is>
          <t/>
        </is>
      </c>
    </row>
    <row r="227">
      <c r="A227" s="1" t="str">
        <f>HYPERLINK("https://iate.europa.eu/entry/result/898265/all", "898265")</f>
        <v>898265</v>
      </c>
      <c r="B227" t="inlineStr">
        <is>
          <t>TRADE;BUSINESS AND COMPETITION</t>
        </is>
      </c>
      <c r="C227" t="inlineStr">
        <is>
          <t>TRADE|trade policy|public contract;BUSINESS AND COMPETITION</t>
        </is>
      </c>
      <c r="D227" t="inlineStr">
        <is>
          <t>yes</t>
        </is>
      </c>
      <c r="E227" t="inlineStr">
        <is>
          <t/>
        </is>
      </c>
      <c r="F227" s="2" t="inlineStr">
        <is>
          <t>неуспял оферент</t>
        </is>
      </c>
      <c r="G227" s="2" t="inlineStr">
        <is>
          <t>3</t>
        </is>
      </c>
      <c r="H227" s="2" t="inlineStr">
        <is>
          <t/>
        </is>
      </c>
      <c r="I227" t="inlineStr">
        <is>
          <t>кандидат в търг за обществени поръчки, чиято заявка за участие е приета, но чиято оферта е отхвърлена</t>
        </is>
      </c>
      <c r="J227" s="2" t="inlineStr">
        <is>
          <t>neúspěšný uchazeč|
odmítnutý uchazeč</t>
        </is>
      </c>
      <c r="K227" s="2" t="inlineStr">
        <is>
          <t>3|
3</t>
        </is>
      </c>
      <c r="L227" s="2" t="inlineStr">
        <is>
          <t xml:space="preserve">|
</t>
        </is>
      </c>
      <c r="M227" t="inlineStr">
        <is>
          <t/>
        </is>
      </c>
      <c r="N227" s="2" t="inlineStr">
        <is>
          <t>forbigået tilbudsgiver|
afvist tilbudsgiver|
afvist bydende</t>
        </is>
      </c>
      <c r="O227" s="2" t="inlineStr">
        <is>
          <t>3|
3|
3</t>
        </is>
      </c>
      <c r="P227" s="2" t="inlineStr">
        <is>
          <t xml:space="preserve">|
|
</t>
        </is>
      </c>
      <c r="Q227" t="inlineStr">
        <is>
          <t>tilbudsgiver, der har deltaget i en udbudsprocedure, men som ikke har fået tildelt kontrakten</t>
        </is>
      </c>
      <c r="R227" s="2" t="inlineStr">
        <is>
          <t>nicht berücksichtigter Bieter|
nicht erfolgreicher Bieter|
erfolgloser Bieter|
erfolgloser Anbieter</t>
        </is>
      </c>
      <c r="S227" s="2" t="inlineStr">
        <is>
          <t>3|
3|
3|
3</t>
        </is>
      </c>
      <c r="T227" s="2" t="inlineStr">
        <is>
          <t xml:space="preserve">|
|
|
</t>
        </is>
      </c>
      <c r="U227" t="inlineStr">
        <is>
          <t>Bieter, dessen Angebot abgelehnt wird</t>
        </is>
      </c>
      <c r="V227" s="2" t="inlineStr">
        <is>
          <t>απορριφθείς υποψήφιος</t>
        </is>
      </c>
      <c r="W227" s="2" t="inlineStr">
        <is>
          <t>3</t>
        </is>
      </c>
      <c r="X227" s="2" t="inlineStr">
        <is>
          <t/>
        </is>
      </c>
      <c r="Y227" t="inlineStr">
        <is>
          <t/>
        </is>
      </c>
      <c r="Z227" s="2" t="inlineStr">
        <is>
          <t>unsuccessful tenderer|
tenderer rejected|
rejected bidder</t>
        </is>
      </c>
      <c r="AA227" s="2" t="inlineStr">
        <is>
          <t>3|
3|
3</t>
        </is>
      </c>
      <c r="AB227" s="2" t="inlineStr">
        <is>
          <t xml:space="preserve">|
|
</t>
        </is>
      </c>
      <c r="AC227" t="inlineStr">
        <is>
          <t>tenderer which has participated in a procurement procedure but has not been awarded the contract</t>
        </is>
      </c>
      <c r="AD227" s="2" t="inlineStr">
        <is>
          <t>licitador no seleccionado|
licitador descartado|
licitador cuya oferta no ha sido elegida|
licitador rechazado</t>
        </is>
      </c>
      <c r="AE227" s="2" t="inlineStr">
        <is>
          <t>3|
3|
3|
3</t>
        </is>
      </c>
      <c r="AF227" s="2" t="inlineStr">
        <is>
          <t xml:space="preserve">|
|
|
</t>
        </is>
      </c>
      <c r="AG227" t="inlineStr">
        <is>
          <t>Cualquiera de los licitadores &lt;a href="/entry/result/806708/all" id="ENTRY_TO_ENTRY_CONVERTER" target="_blank"&gt;IATE:806708&lt;/a&gt; a los que no se adjudica el contrato público &lt;a href="/entry/result/794538/all" id="ENTRY_TO_ENTRY_CONVERTER" target="_blank"&gt;IATE:794538&lt;/a&gt; en un procedimiento de licitación &lt;a href="/entry/result/766878/all" id="ENTRY_TO_ENTRY_CONVERTER" target="_blank"&gt;IATE:766878&lt;/a&gt; , o cualquiera de los candidatos cuya oferta &lt;a href="/entry/result/768680/all" id="ENTRY_TO_ENTRY_CONVERTER" target="_blank"&gt;IATE:768680&lt;/a&gt; no pasa a la fase de selección siguiente (por ejemplo en un procedimiento restringido o negociado).</t>
        </is>
      </c>
      <c r="AH227" s="2" t="inlineStr">
        <is>
          <t>pakkuja, kelle pakkumus tagasi lükati / on tagasi lükatud|
tagasilükatud pakkuja</t>
        </is>
      </c>
      <c r="AI227" s="2" t="inlineStr">
        <is>
          <t>3|
3</t>
        </is>
      </c>
      <c r="AJ227" s="2" t="inlineStr">
        <is>
          <t xml:space="preserve">|
</t>
        </is>
      </c>
      <c r="AK227" t="inlineStr">
        <is>
          <t/>
        </is>
      </c>
      <c r="AL227" s="2" t="inlineStr">
        <is>
          <t>hylätty tarjoaja|
tarjouskilpailun hävinnyt tarjoaja</t>
        </is>
      </c>
      <c r="AM227" s="2" t="inlineStr">
        <is>
          <t>3|
3</t>
        </is>
      </c>
      <c r="AN227" s="2" t="inlineStr">
        <is>
          <t xml:space="preserve">|
</t>
        </is>
      </c>
      <c r="AO227" t="inlineStr">
        <is>
          <t/>
        </is>
      </c>
      <c r="AP227" s="2" t="inlineStr">
        <is>
          <t>soumissionnaire écarté|
soumissionnaire qui n’a pas été retenu|
soumissionnaire non retenu</t>
        </is>
      </c>
      <c r="AQ227" s="2" t="inlineStr">
        <is>
          <t>3|
3|
3</t>
        </is>
      </c>
      <c r="AR227" s="2" t="inlineStr">
        <is>
          <t xml:space="preserve">|
|
</t>
        </is>
      </c>
      <c r="AS227" t="inlineStr">
        <is>
          <t>soumissionnaire ayant participé à un appel d'offres mais qui n'a pas obtenu le contrat</t>
        </is>
      </c>
      <c r="AT227" s="2" t="inlineStr">
        <is>
          <t>tairgeoir mírathúil</t>
        </is>
      </c>
      <c r="AU227" s="2" t="inlineStr">
        <is>
          <t>3</t>
        </is>
      </c>
      <c r="AV227" s="2" t="inlineStr">
        <is>
          <t/>
        </is>
      </c>
      <c r="AW227" t="inlineStr">
        <is>
          <t/>
        </is>
      </c>
      <c r="AX227" s="2" t="inlineStr">
        <is>
          <t>neuspješni ponuditelj|
odbijeni ponuditelj</t>
        </is>
      </c>
      <c r="AY227" s="2" t="inlineStr">
        <is>
          <t>3|
3</t>
        </is>
      </c>
      <c r="AZ227" s="2" t="inlineStr">
        <is>
          <t xml:space="preserve">|
</t>
        </is>
      </c>
      <c r="BA227" t="inlineStr">
        <is>
          <t>ponuditelj koji je sudjelovao u postupku javne nabave, ali mu nije dodijeljen ugovor</t>
        </is>
      </c>
      <c r="BB227" s="2" t="inlineStr">
        <is>
          <t>sikertelen ajánlattevő</t>
        </is>
      </c>
      <c r="BC227" s="2" t="inlineStr">
        <is>
          <t>4</t>
        </is>
      </c>
      <c r="BD227" s="2" t="inlineStr">
        <is>
          <t/>
        </is>
      </c>
      <c r="BE227" t="inlineStr">
        <is>
          <t>Közbeszerzési eljárásban részt vevő, de nem nyertes ajánlattevő</t>
        </is>
      </c>
      <c r="BF227" s="2" t="inlineStr">
        <is>
          <t>offerente non prescelto|
offerente la cui offerta non è stata accettata</t>
        </is>
      </c>
      <c r="BG227" s="2" t="inlineStr">
        <is>
          <t>3|
3</t>
        </is>
      </c>
      <c r="BH227" s="2" t="inlineStr">
        <is>
          <t xml:space="preserve">|
</t>
        </is>
      </c>
      <c r="BI227" t="inlineStr">
        <is>
          <t/>
        </is>
      </c>
      <c r="BJ227" s="2" t="inlineStr">
        <is>
          <t>nelaimėjęs konkurso dalyvis|
atmestas konkurso dalyvis</t>
        </is>
      </c>
      <c r="BK227" s="2" t="inlineStr">
        <is>
          <t>3|
3</t>
        </is>
      </c>
      <c r="BL227" s="2" t="inlineStr">
        <is>
          <t xml:space="preserve">preferred|
</t>
        </is>
      </c>
      <c r="BM227" t="inlineStr">
        <is>
          <t/>
        </is>
      </c>
      <c r="BN227" s="2" t="inlineStr">
        <is>
          <t>neizraudzītais pretendents|
konkursu neizturējušais pretendents|
neveiksmīgais pretendents|
noraidītais pretendents</t>
        </is>
      </c>
      <c r="BO227" s="2" t="inlineStr">
        <is>
          <t>3|
3|
3|
3</t>
        </is>
      </c>
      <c r="BP227" s="2" t="inlineStr">
        <is>
          <t xml:space="preserve">preferred|
|
|
</t>
        </is>
      </c>
      <c r="BQ227" t="inlineStr">
        <is>
          <t>publiskā iepirkuma procedūrā: piedāvājuma iesniedzējs, kura piedāvājumu noraida vai nepieņem turpmākai izskatīšanai</t>
        </is>
      </c>
      <c r="BR227" s="2" t="inlineStr">
        <is>
          <t>offerent mhux rebbieħ|
offerent miċħud|
offerent li ma ġiex aċċettat|
offerent li ma ntgħażilx</t>
        </is>
      </c>
      <c r="BS227" s="2" t="inlineStr">
        <is>
          <t>3|
3|
3|
3</t>
        </is>
      </c>
      <c r="BT227" s="2" t="inlineStr">
        <is>
          <t xml:space="preserve">preferred|
|
|
</t>
        </is>
      </c>
      <c r="BU227" t="inlineStr">
        <is>
          <t>offerent li ħa sehem fi proċedura ta' akkwist iżda ma ngħatax il-kuntratt</t>
        </is>
      </c>
      <c r="BV227" s="2" t="inlineStr">
        <is>
          <t>afgewezen inschrijver|
niet gekozen inschrijver</t>
        </is>
      </c>
      <c r="BW227" s="2" t="inlineStr">
        <is>
          <t>3|
2</t>
        </is>
      </c>
      <c r="BX227" s="2" t="inlineStr">
        <is>
          <t xml:space="preserve">|
</t>
        </is>
      </c>
      <c r="BY227" t="inlineStr">
        <is>
          <t/>
        </is>
      </c>
      <c r="BZ227" s="2" t="inlineStr">
        <is>
          <t>oferent odrzucony|
oferent niewybrany</t>
        </is>
      </c>
      <c r="CA227" s="2" t="inlineStr">
        <is>
          <t>2|
3</t>
        </is>
      </c>
      <c r="CB227" s="2" t="inlineStr">
        <is>
          <t>|
preferred</t>
        </is>
      </c>
      <c r="CC227" t="inlineStr">
        <is>
          <t/>
        </is>
      </c>
      <c r="CD227" s="2" t="inlineStr">
        <is>
          <t>proponente não aceitado</t>
        </is>
      </c>
      <c r="CE227" s="2" t="inlineStr">
        <is>
          <t>3</t>
        </is>
      </c>
      <c r="CF227" s="2" t="inlineStr">
        <is>
          <t/>
        </is>
      </c>
      <c r="CG227" t="inlineStr">
        <is>
          <t/>
        </is>
      </c>
      <c r="CH227" s="2" t="inlineStr">
        <is>
          <t>ofertant respins</t>
        </is>
      </c>
      <c r="CI227" s="2" t="inlineStr">
        <is>
          <t>3</t>
        </is>
      </c>
      <c r="CJ227" s="2" t="inlineStr">
        <is>
          <t/>
        </is>
      </c>
      <c r="CK227" t="inlineStr">
        <is>
          <t/>
        </is>
      </c>
      <c r="CL227" s="2" t="inlineStr">
        <is>
          <t>neúspešný uchádzač|
vyradený uchádzač</t>
        </is>
      </c>
      <c r="CM227" s="2" t="inlineStr">
        <is>
          <t>3|
3</t>
        </is>
      </c>
      <c r="CN227" s="2" t="inlineStr">
        <is>
          <t xml:space="preserve">|
</t>
        </is>
      </c>
      <c r="CO227" t="inlineStr">
        <is>
          <t/>
        </is>
      </c>
      <c r="CP227" s="2" t="inlineStr">
        <is>
          <t>neizbrani ponudnik</t>
        </is>
      </c>
      <c r="CQ227" s="2" t="inlineStr">
        <is>
          <t>3</t>
        </is>
      </c>
      <c r="CR227" s="2" t="inlineStr">
        <is>
          <t/>
        </is>
      </c>
      <c r="CS227" t="inlineStr">
        <is>
          <t/>
        </is>
      </c>
      <c r="CT227" s="2" t="inlineStr">
        <is>
          <t>anbudsgivare vars anbud förkastats</t>
        </is>
      </c>
      <c r="CU227" s="2" t="inlineStr">
        <is>
          <t>3</t>
        </is>
      </c>
      <c r="CV227" s="2" t="inlineStr">
        <is>
          <t/>
        </is>
      </c>
      <c r="CW227" t="inlineStr">
        <is>
          <t/>
        </is>
      </c>
    </row>
    <row r="228">
      <c r="A228" s="1" t="str">
        <f>HYPERLINK("https://iate.europa.eu/entry/result/925776/all", "925776")</f>
        <v>925776</v>
      </c>
      <c r="B228" t="inlineStr">
        <is>
          <t>FINANCE</t>
        </is>
      </c>
      <c r="C228" t="inlineStr">
        <is>
          <t>FINANCE|financial institutions and credit;FINANCE|free movement of capital|free movement of capital|capital movement|recycling of capital|money laundering</t>
        </is>
      </c>
      <c r="D228" t="inlineStr">
        <is>
          <t>yes</t>
        </is>
      </c>
      <c r="E228" t="inlineStr">
        <is>
          <t/>
        </is>
      </c>
      <c r="F228" s="2" t="inlineStr">
        <is>
          <t>комплексна проверка на клиента|
КПК</t>
        </is>
      </c>
      <c r="G228" s="2" t="inlineStr">
        <is>
          <t>3|
3</t>
        </is>
      </c>
      <c r="H228" s="2" t="inlineStr">
        <is>
          <t xml:space="preserve">|
</t>
        </is>
      </c>
      <c r="I228" t="inlineStr">
        <is>
          <t/>
        </is>
      </c>
      <c r="J228" s="2" t="inlineStr">
        <is>
          <t>hloubková kontrola klienta|
CDD</t>
        </is>
      </c>
      <c r="K228" s="2" t="inlineStr">
        <is>
          <t>3|
3</t>
        </is>
      </c>
      <c r="L228" s="2" t="inlineStr">
        <is>
          <t xml:space="preserve">|
</t>
        </is>
      </c>
      <c r="M228" t="inlineStr">
        <is>
          <t>soubor opatření přijatých &lt;a href="https://iate.europa.eu/entry/slideshow/1637245894183/3573810/cs" target="_blank"&gt;povinnou osobou&lt;/a&gt; za účelem identifikace klienta a ověření jeho totožnosti, určení skutečného majitele či majitelů a ověření jejich totožnosti, posouzení a případného získání informací o účelu a zamýšlené povaze obchodního vztahu a průběžného sledování obchodního vztahu včetně kontroly transakcí prováděných v jeho průběhu</t>
        </is>
      </c>
      <c r="N228" s="2" t="inlineStr">
        <is>
          <t>kundekendskabsprocedurer|
kundekendskab|
customer due diligence|
CDD|
due diligence i forbindelse med kunderne</t>
        </is>
      </c>
      <c r="O228" s="2" t="inlineStr">
        <is>
          <t>3|
3|
3|
3|
2</t>
        </is>
      </c>
      <c r="P228" s="2" t="inlineStr">
        <is>
          <t xml:space="preserve">|
|
|
|
</t>
        </is>
      </c>
      <c r="Q228" t="inlineStr">
        <is>
          <t>procedurer, som bruges af virksomheder til at verificere kunders identitet samt vurdere deres baggrund og risikoniveau</t>
        </is>
      </c>
      <c r="R228" s="2" t="inlineStr">
        <is>
          <t>Sorgfaltspflicht bei der Feststellung der Kundenidentität|
Kundensorgfaltspflicht</t>
        </is>
      </c>
      <c r="S228" s="2" t="inlineStr">
        <is>
          <t>3|
3</t>
        </is>
      </c>
      <c r="T228" s="2" t="inlineStr">
        <is>
          <t xml:space="preserve">|
</t>
        </is>
      </c>
      <c r="U228" t="inlineStr">
        <is>
          <t>Sorgfaltspflicht einer Bank in bezug auf die Meldung verdächtiger Kunden od. Transaktionen, insb. das Verbot anonymer Konten oder Kunden</t>
        </is>
      </c>
      <c r="V228" s="2" t="inlineStr">
        <is>
          <t>δέουσα επιμέλεια ως προς τον πελάτη</t>
        </is>
      </c>
      <c r="W228" s="2" t="inlineStr">
        <is>
          <t>3</t>
        </is>
      </c>
      <c r="X228" s="2" t="inlineStr">
        <is>
          <t/>
        </is>
      </c>
      <c r="Y228" t="inlineStr">
        <is>
          <t>σύνολο μέτρων που πρέπει να λαμβάνονται από τα χρηματοπιστωτικά ιδρύματα ή καθορισμένες μη χρηματοπιστωτικές επιχειρήσεις και καθορισμένους επαγγε΄ματικούς κλάδους για την απόκτηση γνώσης σχετικά με τους πελάτες και τους δυνητικούς πελάτες τους, την επαλήθευση της ταυτότητάς τους και την παρακολούθηση των επιχειρηματικών τους σχέσεων και συναλλαγών, προκειμένου να αποτραπεί η εκ προθέσεως ή ακούσια χρήση της επιχείρησης για εγκληματικές δραστηριότητες</t>
        </is>
      </c>
      <c r="Z228" s="2" t="inlineStr">
        <is>
          <t>customer due diligence|
CDD</t>
        </is>
      </c>
      <c r="AA228" s="2" t="inlineStr">
        <is>
          <t>3|
3</t>
        </is>
      </c>
      <c r="AB228" s="2" t="inlineStr">
        <is>
          <t xml:space="preserve">|
</t>
        </is>
      </c>
      <c r="AC228" t="inlineStr">
        <is>
          <t>set of measures to be taken by financial institutions or designated non-financial businesses and professions to acquire knowledge about their clients and prospective clients, verify their identity and monitor business relationships and transactions in order to prevent the firm from being used, intentionally or unintentionally, for criminal activities</t>
        </is>
      </c>
      <c r="AD228" s="2" t="inlineStr">
        <is>
          <t>diligencia debida con respecto al cliente|
DDC|
debida diligencia con la clientela</t>
        </is>
      </c>
      <c r="AE228" s="2" t="inlineStr">
        <is>
          <t>3|
3|
3</t>
        </is>
      </c>
      <c r="AF228" s="2" t="inlineStr">
        <is>
          <t xml:space="preserve">preferred|
|
</t>
        </is>
      </c>
      <c r="AG228" t="inlineStr">
        <is>
          <t>Controles y procedimientos que deben aplicar las entidades financieras con el fin de obtener conocimientos suficientes sobre los clientes para determinar los riesgos que puedan presentar y decidir las medidas de mitigación correspondientes que tengan que aplicar.</t>
        </is>
      </c>
      <c r="AH228" s="2" t="inlineStr">
        <is>
          <t>kliendi suhtes rakendatavad hoolsusmeetmed</t>
        </is>
      </c>
      <c r="AI228" s="2" t="inlineStr">
        <is>
          <t>3</t>
        </is>
      </c>
      <c r="AJ228" s="2" t="inlineStr">
        <is>
          <t/>
        </is>
      </c>
      <c r="AK228" t="inlineStr">
        <is>
          <t/>
        </is>
      </c>
      <c r="AL228" s="2" t="inlineStr">
        <is>
          <t>asiakkaan tunnistaminen ja tunteminen|
asiakkaan tuntemisvelvollisuus|
asiakkaan tunteminen</t>
        </is>
      </c>
      <c r="AM228" s="2" t="inlineStr">
        <is>
          <t>3|
3|
3</t>
        </is>
      </c>
      <c r="AN228" s="2" t="inlineStr">
        <is>
          <t xml:space="preserve">|
|
</t>
        </is>
      </c>
      <c r="AO228" t="inlineStr">
        <is>
          <t>menettelytavat, joilla valvottava varmistuu asiakkaan oikeasta henkilöllisyydestä sekä siitä, että valvottava tuntee asiakkaansa taustoja ja toimintaa niin
laajasti kuin asiakassuhde edellyttää</t>
        </is>
      </c>
      <c r="AP228" s="2" t="inlineStr">
        <is>
          <t>vigilance à l'égard de la clientèle|
devoir de vigilance relatif à la clientèle|
obligation de diligence à l'égard de la clientèle</t>
        </is>
      </c>
      <c r="AQ228" s="2" t="inlineStr">
        <is>
          <t>3|
3|
2</t>
        </is>
      </c>
      <c r="AR228" s="2" t="inlineStr">
        <is>
          <t xml:space="preserve">preferred|
|
</t>
        </is>
      </c>
      <c r="AS228" t="inlineStr">
        <is>
          <t>mesures de vigilance que les institutions financières doivent prendre pour s'assurer de l'identité de leurs clients, identifier le bénéficiaire effectif, etc., en particulier dans le cadre de la lutte contre le blanchiment des capitaux et le financement du terrorisme</t>
        </is>
      </c>
      <c r="AT228" s="2" t="inlineStr">
        <is>
          <t>dícheall cuí don chustaiméir|
dícheall cuí custaiméara|
dícheall cuí do chustaiméirí</t>
        </is>
      </c>
      <c r="AU228" s="2" t="inlineStr">
        <is>
          <t>3|
3|
3</t>
        </is>
      </c>
      <c r="AV228" s="2" t="inlineStr">
        <is>
          <t xml:space="preserve">|
|
</t>
        </is>
      </c>
      <c r="AW228" t="inlineStr">
        <is>
          <t/>
        </is>
      </c>
      <c r="AX228" s="2" t="inlineStr">
        <is>
          <t>dubinska analiza stranke</t>
        </is>
      </c>
      <c r="AY228" s="2" t="inlineStr">
        <is>
          <t>3</t>
        </is>
      </c>
      <c r="AZ228" s="2" t="inlineStr">
        <is>
          <t/>
        </is>
      </c>
      <c r="BA228" t="inlineStr">
        <is>
          <t/>
        </is>
      </c>
      <c r="BB228" s="2" t="inlineStr">
        <is>
          <t>ügyfél-átvilágítás</t>
        </is>
      </c>
      <c r="BC228" s="2" t="inlineStr">
        <is>
          <t>4</t>
        </is>
      </c>
      <c r="BD228" s="2" t="inlineStr">
        <is>
          <t/>
        </is>
      </c>
      <c r="BE228" t="inlineStr">
        <is>
          <t>a pénzügyi vállalkozások vagy a meghatározott nem pénzügyi vállalkozások és bizonyos szakmák gyakorlói által arra irányulóan elvégzendő intézkedések, hogy információkat gyűjtsenek az ügyfeleikről vagy leendő ügyfeleikről, ellenőrizzék azok személyazonosságát, nyomon kövessék az üzleti kapcsolataikat abból a célból, hogy megelőzzék, hogy az ügyfél vállalkozását szándékosan vagy akaratlanul bűncselekmények céljára használják fel, különösen a pénzmosással és a terrorizmusfinanszírozással összefüggésben</t>
        </is>
      </c>
      <c r="BF228" s="2" t="inlineStr">
        <is>
          <t>adeguata verifica della clientela</t>
        </is>
      </c>
      <c r="BG228" s="2" t="inlineStr">
        <is>
          <t>3</t>
        </is>
      </c>
      <c r="BH228" s="2" t="inlineStr">
        <is>
          <t/>
        </is>
      </c>
      <c r="BI228" t="inlineStr">
        <is>
          <t>serie di misure
che gli enti creditizi e gli istituti finanziari degli Stati membri sono tenuti
a mettere in atto per identificare e verificare l’identità dei propri clienti e
dei titolari effettivi dei rapporti d’affari instaurati e delle operazioni realizzate
nonché per ottenere informazioni sullo scopo e sulla natura prevista del
rapporto d'affari/dell’operazione</t>
        </is>
      </c>
      <c r="BJ228" s="2" t="inlineStr">
        <is>
          <t>išsamus klientų patikrinimas</t>
        </is>
      </c>
      <c r="BK228" s="2" t="inlineStr">
        <is>
          <t>3</t>
        </is>
      </c>
      <c r="BL228" s="2" t="inlineStr">
        <is>
          <t/>
        </is>
      </c>
      <c r="BM228" t="inlineStr">
        <is>
          <t/>
        </is>
      </c>
      <c r="BN228" s="2" t="inlineStr">
        <is>
          <t>klienta uzticamības pārbaude</t>
        </is>
      </c>
      <c r="BO228" s="2" t="inlineStr">
        <is>
          <t>3</t>
        </is>
      </c>
      <c r="BP228" s="2" t="inlineStr">
        <is>
          <t/>
        </is>
      </c>
      <c r="BQ228" t="inlineStr">
        <is>
          <t>kredītiestāžu pienākums veikt šo pārbaudi, lai novērtētu klienta uzticamību un iegūtu objektīvu informāciju par to, vai iespējams sākt vai turpināt sadarbību.</t>
        </is>
      </c>
      <c r="BR228" s="2" t="inlineStr">
        <is>
          <t>diliġenza dovuta tal-klijenti|
CDD</t>
        </is>
      </c>
      <c r="BS228" s="2" t="inlineStr">
        <is>
          <t>3|
3</t>
        </is>
      </c>
      <c r="BT228" s="2" t="inlineStr">
        <is>
          <t xml:space="preserve">|
</t>
        </is>
      </c>
      <c r="BU228" t="inlineStr">
        <is>
          <t>&lt;div&gt;sett ta' miżuri meħuda minn istituzzjonijiet finanzjarji jew minn negozji u professjonijiet mhux finanzjarji deżinjati, biex jiksbu għarfien dwar il-klijenti jew il-klijenti prospettivi tagħhom, jivverifikaw l-identità tagħhom u jimmonitorjaw ir-relazzjonijiet u t-tranżazzjonijiet ta' negozju bl-għan li jiġi evitat li dawk l-istituzzjonijiet finanzjarji jiġu użati, intenzjonalment jew mhux, għal attivitajiet kriminali&lt;/div&gt;</t>
        </is>
      </c>
      <c r="BV228" s="2" t="inlineStr">
        <is>
          <t>cliëntenonderzoek|
customer due diligence|
CDD</t>
        </is>
      </c>
      <c r="BW228" s="2" t="inlineStr">
        <is>
          <t>3|
3|
3</t>
        </is>
      </c>
      <c r="BX228" s="2" t="inlineStr">
        <is>
          <t xml:space="preserve">|
|
</t>
        </is>
      </c>
      <c r="BY228" t="inlineStr">
        <is>
          <t>onderzoek dat een financiële instelling in staat stelt om de cliënt te identificeren, zijn identiteit te verifiëren, de uiteindelijk belanghebbende van een cliënt te identificeren en zich te vergewissen van de eigendoms- en zeggenschapsstructuur van de groep waartoe een cliënt behoort, het doel en de beoogde aard van de zakelijke relatie vast te stellen en de bron van de middelen die bij de zakelijke relatie of transactie gebruikt worden te onderzoeken</t>
        </is>
      </c>
      <c r="BZ228" s="2" t="inlineStr">
        <is>
          <t>należyta staranność wobec klienta|
należyta staranność w odniesieniu do klientów</t>
        </is>
      </c>
      <c r="CA228" s="2" t="inlineStr">
        <is>
          <t>3|
3</t>
        </is>
      </c>
      <c r="CB228" s="2" t="inlineStr">
        <is>
          <t xml:space="preserve">|
</t>
        </is>
      </c>
      <c r="CC228" t="inlineStr">
        <is>
          <t>środek należytej staranności (&lt;i&gt;due diligence&lt;/i&gt;) [ &lt;a href="/entry/result/918236/all" id="ENTRY_TO_ENTRY_CONVERTER" target="_blank"&gt;IATE:918236&lt;/a&gt; ] obejmujący zasady identyfikacji i weryfikacji klientów, ich profilu działalności, stosunków gospodarczych, źródeł pochodzenia środków finansowych, jak również aktualizacji posiadanych dokumentów danych i informacji</t>
        </is>
      </c>
      <c r="CD228" s="2" t="inlineStr">
        <is>
          <t>dever de diligência relativo à clientela|
diligência quanto à clientela|
vigilância da clientela</t>
        </is>
      </c>
      <c r="CE228" s="2" t="inlineStr">
        <is>
          <t>3|
3|
3</t>
        </is>
      </c>
      <c r="CF228" s="2" t="inlineStr">
        <is>
          <t xml:space="preserve">|
|
</t>
        </is>
      </c>
      <c r="CG228" t="inlineStr">
        <is>
          <t>Conjunto de medidas preventivas exigidas às instituições financeiras para que se verifique a identidade dos clientes e dos beneficiários ativos, antes ou durante o estabelecimento de uma relação de negócio ou quando realizam operações com clientes ocasionais.</t>
        </is>
      </c>
      <c r="CH228" s="2" t="inlineStr">
        <is>
          <t>precauție privind clientela|
cunoaștere a clientelei|
MPC</t>
        </is>
      </c>
      <c r="CI228" s="2" t="inlineStr">
        <is>
          <t>2|
2|
3</t>
        </is>
      </c>
      <c r="CJ228" s="2" t="inlineStr">
        <is>
          <t xml:space="preserve">|
|
</t>
        </is>
      </c>
      <c r="CK228" t="inlineStr">
        <is>
          <t/>
        </is>
      </c>
      <c r="CL228" s="2" t="inlineStr">
        <is>
          <t>náležitá starostlivosť vo vzťahu ku klientovi|
povinná starostlivosť vo vzťahu ku klientovi</t>
        </is>
      </c>
      <c r="CM228" s="2" t="inlineStr">
        <is>
          <t>3|
3</t>
        </is>
      </c>
      <c r="CN228" s="2" t="inlineStr">
        <is>
          <t xml:space="preserve">preferred|
</t>
        </is>
      </c>
      <c r="CO228" t="inlineStr">
        <is>
          <t>prostriedok &lt;a href="https://iate.europa.eu/entry/result/932592/sk" target="_blank"&gt;náležitej starostlivosti&lt;/a&gt; zahŕňajúci opatrenia týkajúce sa pravidiel identifikácie a overovania klientov, ich obchodného profilu, obchodných vzťahov, zdrojov finančných prostriedkov, ako aj aktualizácie údajov a informačných dokumentov, ktoré majú v držbe</t>
        </is>
      </c>
      <c r="CP228" s="2" t="inlineStr">
        <is>
          <t>skrbno preverjanje strank|
pregled stranke</t>
        </is>
      </c>
      <c r="CQ228" s="2" t="inlineStr">
        <is>
          <t>3|
3</t>
        </is>
      </c>
      <c r="CR228" s="2" t="inlineStr">
        <is>
          <t xml:space="preserve">|
</t>
        </is>
      </c>
      <c r="CS228" t="inlineStr">
        <is>
          <t/>
        </is>
      </c>
      <c r="CT228" s="2" t="inlineStr">
        <is>
          <t>åtgärder för kundkännedom|
kundkännedom|
kundkontroll</t>
        </is>
      </c>
      <c r="CU228" s="2" t="inlineStr">
        <is>
          <t>3|
3|
3</t>
        </is>
      </c>
      <c r="CV228" s="2" t="inlineStr">
        <is>
          <t xml:space="preserve">|
|
</t>
        </is>
      </c>
      <c r="CW228" t="inlineStr">
        <is>
          <t/>
        </is>
      </c>
    </row>
    <row r="229">
      <c r="A229" s="1" t="str">
        <f>HYPERLINK("https://iate.europa.eu/entry/result/3569541/all", "3569541")</f>
        <v>3569541</v>
      </c>
      <c r="B229" t="inlineStr">
        <is>
          <t>FINANCE</t>
        </is>
      </c>
      <c r="C229" t="inlineStr">
        <is>
          <t>FINANCE|financial institutions and credit|banking</t>
        </is>
      </c>
      <c r="D229" t="inlineStr">
        <is>
          <t>yes</t>
        </is>
      </c>
      <c r="E229" t="inlineStr">
        <is>
          <t/>
        </is>
      </c>
      <c r="F229" t="inlineStr">
        <is>
          <t/>
        </is>
      </c>
      <c r="G229" t="inlineStr">
        <is>
          <t/>
        </is>
      </c>
      <c r="H229" t="inlineStr">
        <is>
          <t/>
        </is>
      </c>
      <c r="I229" t="inlineStr">
        <is>
          <t/>
        </is>
      </c>
      <c r="J229" t="inlineStr">
        <is>
          <t/>
        </is>
      </c>
      <c r="K229" t="inlineStr">
        <is>
          <t/>
        </is>
      </c>
      <c r="L229" t="inlineStr">
        <is>
          <t/>
        </is>
      </c>
      <c r="M229" t="inlineStr">
        <is>
          <t/>
        </is>
      </c>
      <c r="N229" s="2" t="inlineStr">
        <is>
          <t>Uigenkaldelig betalingsforpligtelse</t>
        </is>
      </c>
      <c r="O229" s="2" t="inlineStr">
        <is>
          <t>3</t>
        </is>
      </c>
      <c r="P229" s="2" t="inlineStr">
        <is>
          <t/>
        </is>
      </c>
      <c r="Q229" t="inlineStr">
        <is>
          <t/>
        </is>
      </c>
      <c r="R229" s="2" t="inlineStr">
        <is>
          <t>unwiderrufliche Zahlungsverpflichtung</t>
        </is>
      </c>
      <c r="S229" s="2" t="inlineStr">
        <is>
          <t>3</t>
        </is>
      </c>
      <c r="T229" s="2" t="inlineStr">
        <is>
          <t/>
        </is>
      </c>
      <c r="U229" t="inlineStr">
        <is>
          <t/>
        </is>
      </c>
      <c r="V229" s="2" t="inlineStr">
        <is>
          <t>αμετάκλητη ανάληψη πληρωμών</t>
        </is>
      </c>
      <c r="W229" s="2" t="inlineStr">
        <is>
          <t>3</t>
        </is>
      </c>
      <c r="X229" s="2" t="inlineStr">
        <is>
          <t/>
        </is>
      </c>
      <c r="Y229" t="inlineStr">
        <is>
          <t/>
        </is>
      </c>
      <c r="Z229" s="2" t="inlineStr">
        <is>
          <t>irrevocable payment commitment</t>
        </is>
      </c>
      <c r="AA229" s="2" t="inlineStr">
        <is>
          <t>3</t>
        </is>
      </c>
      <c r="AB229" s="2" t="inlineStr">
        <is>
          <t/>
        </is>
      </c>
      <c r="AC229" t="inlineStr">
        <is>
          <t/>
        </is>
      </c>
      <c r="AD229" s="2" t="inlineStr">
        <is>
          <t>compromiso de pago irrevocable</t>
        </is>
      </c>
      <c r="AE229" s="2" t="inlineStr">
        <is>
          <t>3</t>
        </is>
      </c>
      <c r="AF229" s="2" t="inlineStr">
        <is>
          <t/>
        </is>
      </c>
      <c r="AG229" t="inlineStr">
        <is>
          <t/>
        </is>
      </c>
      <c r="AH229" t="inlineStr">
        <is>
          <t/>
        </is>
      </c>
      <c r="AI229" t="inlineStr">
        <is>
          <t/>
        </is>
      </c>
      <c r="AJ229" t="inlineStr">
        <is>
          <t/>
        </is>
      </c>
      <c r="AK229" t="inlineStr">
        <is>
          <t/>
        </is>
      </c>
      <c r="AL229" s="2" t="inlineStr">
        <is>
          <t>peruuttamaton maksusitoumus</t>
        </is>
      </c>
      <c r="AM229" s="2" t="inlineStr">
        <is>
          <t>2</t>
        </is>
      </c>
      <c r="AN229" s="2" t="inlineStr">
        <is>
          <t/>
        </is>
      </c>
      <c r="AO229" t="inlineStr">
        <is>
          <t/>
        </is>
      </c>
      <c r="AP229" s="2" t="inlineStr">
        <is>
          <t>engagement de paiement irrévocable</t>
        </is>
      </c>
      <c r="AQ229" s="2" t="inlineStr">
        <is>
          <t>3</t>
        </is>
      </c>
      <c r="AR229" s="2" t="inlineStr">
        <is>
          <t/>
        </is>
      </c>
      <c r="AS229" t="inlineStr">
        <is>
          <t/>
        </is>
      </c>
      <c r="AT229" s="2" t="inlineStr">
        <is>
          <t>gealltanas íocaíochta neamh-inchúlghairthe</t>
        </is>
      </c>
      <c r="AU229" s="2" t="inlineStr">
        <is>
          <t>3</t>
        </is>
      </c>
      <c r="AV229" s="2" t="inlineStr">
        <is>
          <t/>
        </is>
      </c>
      <c r="AW229" t="inlineStr">
        <is>
          <t/>
        </is>
      </c>
      <c r="AX229" t="inlineStr">
        <is>
          <t/>
        </is>
      </c>
      <c r="AY229" t="inlineStr">
        <is>
          <t/>
        </is>
      </c>
      <c r="AZ229" t="inlineStr">
        <is>
          <t/>
        </is>
      </c>
      <c r="BA229" t="inlineStr">
        <is>
          <t/>
        </is>
      </c>
      <c r="BB229" s="2" t="inlineStr">
        <is>
          <t>visszavonhatatlan fizetési kötelezettségvállalás</t>
        </is>
      </c>
      <c r="BC229" s="2" t="inlineStr">
        <is>
          <t>4</t>
        </is>
      </c>
      <c r="BD229" s="2" t="inlineStr">
        <is>
          <t/>
        </is>
      </c>
      <c r="BE229" t="inlineStr">
        <is>
          <t/>
        </is>
      </c>
      <c r="BF229" s="2" t="inlineStr">
        <is>
          <t>impegno di pagamento irrevocabile</t>
        </is>
      </c>
      <c r="BG229" s="2" t="inlineStr">
        <is>
          <t>3</t>
        </is>
      </c>
      <c r="BH229" s="2" t="inlineStr">
        <is>
          <t/>
        </is>
      </c>
      <c r="BI229" t="inlineStr">
        <is>
          <t/>
        </is>
      </c>
      <c r="BJ229" s="2" t="inlineStr">
        <is>
          <t>neatšaukiamas mokėjimo įsipareigojimas</t>
        </is>
      </c>
      <c r="BK229" s="2" t="inlineStr">
        <is>
          <t>3</t>
        </is>
      </c>
      <c r="BL229" s="2" t="inlineStr">
        <is>
          <t/>
        </is>
      </c>
      <c r="BM229" t="inlineStr">
        <is>
          <t/>
        </is>
      </c>
      <c r="BN229" s="2" t="inlineStr">
        <is>
          <t>neatsaucamas maksājumu saistības</t>
        </is>
      </c>
      <c r="BO229" s="2" t="inlineStr">
        <is>
          <t>3</t>
        </is>
      </c>
      <c r="BP229" s="2" t="inlineStr">
        <is>
          <t/>
        </is>
      </c>
      <c r="BQ229" t="inlineStr">
        <is>
          <t/>
        </is>
      </c>
      <c r="BR229" s="2" t="inlineStr">
        <is>
          <t>impenn ta' pagament irrevokabbli</t>
        </is>
      </c>
      <c r="BS229" s="2" t="inlineStr">
        <is>
          <t>3</t>
        </is>
      </c>
      <c r="BT229" s="2" t="inlineStr">
        <is>
          <t/>
        </is>
      </c>
      <c r="BU229" t="inlineStr">
        <is>
          <t>obbligu min-naħa tal-istituzzjonijiet tal-kreditu li jħallsu l-kontribuzzjonijiet fil-ġejjieni. Dan l-obbligu jiġi fformalizzat kif suppost f'kuntratt iffirmat bejn l-arranġament finanzjarju u istituzzjoni li tagħżel li tuża l-impenn ta' pagament irrevokabbli minflok ma tħallas il-kontribuzzjoni tagħha fi flus kontanti. Dan huwa obbligu perpetwu u rrevokabbli peress li la ħa jispiċċa u lanqas ma hu ħa jonqos dment li t-tali obbligu ma jiġix eventwalment issodisfat</t>
        </is>
      </c>
      <c r="BV229" s="2" t="inlineStr">
        <is>
          <t>onherroepelijke betalingstoezegging</t>
        </is>
      </c>
      <c r="BW229" s="2" t="inlineStr">
        <is>
          <t>3</t>
        </is>
      </c>
      <c r="BX229" s="2" t="inlineStr">
        <is>
          <t/>
        </is>
      </c>
      <c r="BY229" t="inlineStr">
        <is>
          <t>de niet-herroepbare toezegging door een instelling om het bedrag van de onherroepelijke betalingstoezegging te betalen aan de afwikkelingsraad onder vooraf vastgestelde voorwaarden</t>
        </is>
      </c>
      <c r="BZ229" s="2" t="inlineStr">
        <is>
          <t>nieodwołalne zobowiązanie płatnicze</t>
        </is>
      </c>
      <c r="CA229" s="2" t="inlineStr">
        <is>
          <t>3</t>
        </is>
      </c>
      <c r="CB229" s="2" t="inlineStr">
        <is>
          <t/>
        </is>
      </c>
      <c r="CC229" t="inlineStr">
        <is>
          <t/>
        </is>
      </c>
      <c r="CD229" t="inlineStr">
        <is>
          <t/>
        </is>
      </c>
      <c r="CE229" t="inlineStr">
        <is>
          <t/>
        </is>
      </c>
      <c r="CF229" t="inlineStr">
        <is>
          <t/>
        </is>
      </c>
      <c r="CG229" t="inlineStr">
        <is>
          <t/>
        </is>
      </c>
      <c r="CH229" s="2" t="inlineStr">
        <is>
          <t>angajament de plată irevocabil</t>
        </is>
      </c>
      <c r="CI229" s="2" t="inlineStr">
        <is>
          <t>2</t>
        </is>
      </c>
      <c r="CJ229" s="2" t="inlineStr">
        <is>
          <t/>
        </is>
      </c>
      <c r="CK229" t="inlineStr">
        <is>
          <t/>
        </is>
      </c>
      <c r="CL229" s="2" t="inlineStr">
        <is>
          <t>neodvolateľný platobný záväzok</t>
        </is>
      </c>
      <c r="CM229" s="2" t="inlineStr">
        <is>
          <t>3</t>
        </is>
      </c>
      <c r="CN229" s="2" t="inlineStr">
        <is>
          <t/>
        </is>
      </c>
      <c r="CO229" t="inlineStr">
        <is>
          <t>platobný záväzok v štádiu jeho plnenia, v ktorom už tento záväzok nemožno odvolať</t>
        </is>
      </c>
      <c r="CP229" s="2" t="inlineStr">
        <is>
          <t>nepreklicna zaveza za plačilo|
nepreklicna plačilna obveznost</t>
        </is>
      </c>
      <c r="CQ229" s="2" t="inlineStr">
        <is>
          <t>3|
3</t>
        </is>
      </c>
      <c r="CR229" s="2" t="inlineStr">
        <is>
          <t xml:space="preserve">|
</t>
        </is>
      </c>
      <c r="CS229" t="inlineStr">
        <is>
          <t/>
        </is>
      </c>
      <c r="CT229" s="2" t="inlineStr">
        <is>
          <t>icke återkalleligt betalningsåtagande</t>
        </is>
      </c>
      <c r="CU229" s="2" t="inlineStr">
        <is>
          <t>3</t>
        </is>
      </c>
      <c r="CV229" s="2" t="inlineStr">
        <is>
          <t/>
        </is>
      </c>
      <c r="CW229" t="inlineStr">
        <is>
          <t/>
        </is>
      </c>
    </row>
    <row r="230">
      <c r="A230" s="1" t="str">
        <f>HYPERLINK("https://iate.europa.eu/entry/result/780354/all", "780354")</f>
        <v>780354</v>
      </c>
      <c r="B230" t="inlineStr">
        <is>
          <t>TRADE</t>
        </is>
      </c>
      <c r="C230" t="inlineStr">
        <is>
          <t>TRADE|trade policy|public contract</t>
        </is>
      </c>
      <c r="D230" t="inlineStr">
        <is>
          <t>yes</t>
        </is>
      </c>
      <c r="E230" t="inlineStr">
        <is>
          <t/>
        </is>
      </c>
      <c r="F230" s="2" t="inlineStr">
        <is>
          <t>процедура на договаряне</t>
        </is>
      </c>
      <c r="G230" s="2" t="inlineStr">
        <is>
          <t>3</t>
        </is>
      </c>
      <c r="H230" s="2" t="inlineStr">
        <is>
          <t/>
        </is>
      </c>
      <c r="I230" t="inlineStr">
        <is>
          <t>процедура за възлагане на обществена поръчка, при която възлагащите органи се консултират с икономическите оператори по техен избор и договарят условията на поръчката с един или повече от тях</t>
        </is>
      </c>
      <c r="J230" s="2" t="inlineStr">
        <is>
          <t>jednací řízení</t>
        </is>
      </c>
      <c r="K230" s="2" t="inlineStr">
        <is>
          <t>3</t>
        </is>
      </c>
      <c r="L230" s="2" t="inlineStr">
        <is>
          <t/>
        </is>
      </c>
      <c r="M230" t="inlineStr">
        <is>
          <t>způsob zadání veřejné zakázky</t>
        </is>
      </c>
      <c r="N230" s="2" t="inlineStr">
        <is>
          <t>udbud med forhandling|
udbud efter forhandling|
procedure med forhandling</t>
        </is>
      </c>
      <c r="O230" s="2" t="inlineStr">
        <is>
          <t>4|
3|
4</t>
        </is>
      </c>
      <c r="P230" s="2" t="inlineStr">
        <is>
          <t xml:space="preserve">|
|
</t>
        </is>
      </c>
      <c r="Q230" t="inlineStr">
        <is>
          <t>Procedure, hvor de ordregivende myndigheder blandt de økonomiske aktører, der har ansøgt om deltagelse, udvælger et antal aktører, som opfordres til at afgive tilbud, og med hvem de forhandler kontraktens vilkår.</t>
        </is>
      </c>
      <c r="R230" s="2" t="inlineStr">
        <is>
          <t>Verhandlungsverfahren</t>
        </is>
      </c>
      <c r="S230" s="2" t="inlineStr">
        <is>
          <t>3</t>
        </is>
      </c>
      <c r="T230" s="2" t="inlineStr">
        <is>
          <t/>
        </is>
      </c>
      <c r="U230" t="inlineStr">
        <is>
          <t>Verfahren, bei dem der öffentliche Auftraggeber mit den Wirtschaftsteilnehmern seiner Wahl über die von ihnen eingereichten Erstangebote und alle Folgeangebote verhandelt, um diese inhaltlich zu verbessern</t>
        </is>
      </c>
      <c r="V230" s="2" t="inlineStr">
        <is>
          <t>διαδικασία με διαπραγμάτευση</t>
        </is>
      </c>
      <c r="W230" s="2" t="inlineStr">
        <is>
          <t>4</t>
        </is>
      </c>
      <c r="X230" s="2" t="inlineStr">
        <is>
          <t/>
        </is>
      </c>
      <c r="Y230" t="inlineStr">
        <is>
          <t>διαδικασία στο πλαίσιο της οποίας η αναθέτουσα αρχή/ο αναθέτων φορέας καλεί τους οικονομικούς φορείς της επιλογής του και διαπραγματεύεται με έναν ή περισσότερους από αυτούς τους όρους της σύμβασης</t>
        </is>
      </c>
      <c r="Z230" s="2" t="inlineStr">
        <is>
          <t>negotiated procedure|
negotiated tender|
negotiated contract</t>
        </is>
      </c>
      <c r="AA230" s="2" t="inlineStr">
        <is>
          <t>3|
1|
1</t>
        </is>
      </c>
      <c r="AB230" s="2" t="inlineStr">
        <is>
          <t xml:space="preserve">|
|
</t>
        </is>
      </c>
      <c r="AC230" t="inlineStr">
        <is>
          <t>public procurement procedure in which the contracting entity chooses a limited number of suitable participating economic operators to submit a tender and the subsequent tender evaluation phase is combined with negotiations of the tenders and the terms of the contract with the selected operators</t>
        </is>
      </c>
      <c r="AD230" s="2" t="inlineStr">
        <is>
          <t>procedimiento negociado</t>
        </is>
      </c>
      <c r="AE230" s="2" t="inlineStr">
        <is>
          <t>3</t>
        </is>
      </c>
      <c r="AF230" s="2" t="inlineStr">
        <is>
          <t/>
        </is>
      </c>
      <c r="AG230" t="inlineStr">
        <is>
          <t>&lt;p&gt;&lt;a href="https://iate.europa.eu/entry/result/766878/es" target="_blank"&gt;Procedimiento de adjudicación de contratos públicos&lt;/a&gt; en el que los poderes adjudicadores consultan con los operadores económicos de su elección y negocian las condiciones del contrato con uno o varios de ellos, adjudicando el contrato al operador justificadamente elegido por el órgano de contratación, tras efectuar consultas con diversos candidatos y negociar las condiciones del contrato con uno o varios de ellos.&lt;/p&gt;</t>
        </is>
      </c>
      <c r="AH230" s="2" t="inlineStr">
        <is>
          <t>läbirääkimistega menetlus|
läbirääkimistega hankemenetlus</t>
        </is>
      </c>
      <c r="AI230" s="2" t="inlineStr">
        <is>
          <t>3|
3</t>
        </is>
      </c>
      <c r="AJ230" s="2" t="inlineStr">
        <is>
          <t xml:space="preserve">|
</t>
        </is>
      </c>
      <c r="AK230" t="inlineStr">
        <is>
          <t>menetlus, mille puhul hankija peab vajaduse korral pakkujatega läbirääkimisi hankelepingu tingimuste üle</t>
        </is>
      </c>
      <c r="AL230" s="2" t="inlineStr">
        <is>
          <t>neuvottelumenettely</t>
        </is>
      </c>
      <c r="AM230" s="2" t="inlineStr">
        <is>
          <t>3</t>
        </is>
      </c>
      <c r="AN230" s="2" t="inlineStr">
        <is>
          <t/>
        </is>
      </c>
      <c r="AO230" t="inlineStr">
        <is>
          <t>"hankintamenettely, jossa hankintayksikkö julkaisee hankinnasta ilmoituksen ja, johon toimittajat voivat pyytää saada osallistua. Hankintayksikkö valitsee objektiivisin perustein osallistumishakemuksen jättäneiden joukosta ne toimittajat, joiden kanssa se neuvottelee hankintasopimuksen ehdoista"</t>
        </is>
      </c>
      <c r="AP230" s="2" t="inlineStr">
        <is>
          <t>procédure négociée</t>
        </is>
      </c>
      <c r="AQ230" s="2" t="inlineStr">
        <is>
          <t>3</t>
        </is>
      </c>
      <c r="AR230" s="2" t="inlineStr">
        <is>
          <t/>
        </is>
      </c>
      <c r="AS230" t="inlineStr">
        <is>
          <t>procédure dans laquelle les pouvoirs adjudicateurs consultent les opérateurs économiques de leur choix et négocient les conditions du marché avec un ou plusieurs d'entre eux</t>
        </is>
      </c>
      <c r="AT230" s="2" t="inlineStr">
        <is>
          <t>nós imeachta idirbheartaithe|
nós imeachta idirbheartaíochta</t>
        </is>
      </c>
      <c r="AU230" s="2" t="inlineStr">
        <is>
          <t>3|
2</t>
        </is>
      </c>
      <c r="AV230" s="2" t="inlineStr">
        <is>
          <t>preferred|
admitted</t>
        </is>
      </c>
      <c r="AW230" t="inlineStr">
        <is>
          <t/>
        </is>
      </c>
      <c r="AX230" s="2" t="inlineStr">
        <is>
          <t>pregovarački postupak</t>
        </is>
      </c>
      <c r="AY230" s="2" t="inlineStr">
        <is>
          <t>4</t>
        </is>
      </c>
      <c r="AZ230" s="2" t="inlineStr">
        <is>
          <t/>
        </is>
      </c>
      <c r="BA230" t="inlineStr">
        <is>
          <t>Pregovarački postupak javne nabave je postupak u kojem se naručitelj obraća gospodarskim subjektima po vlastitom izboru i pregovara o uvjetima ugovora s jednim ili s više gospodarskih subjekata.</t>
        </is>
      </c>
      <c r="BB230" s="2" t="inlineStr">
        <is>
          <t>tárgyalásos eljárás</t>
        </is>
      </c>
      <c r="BC230" s="2" t="inlineStr">
        <is>
          <t>4</t>
        </is>
      </c>
      <c r="BD230" s="2" t="inlineStr">
        <is>
          <t/>
        </is>
      </c>
      <c r="BE230" t="inlineStr">
        <is>
          <t>Közbeszerzési eljárás, amelynek során az ajánlatkérő szerv a saját maga által kiválasztott gazdasági szereplőkkel konzultál, és közülük eggyel vagy többel tárgyalja meg a szerződés feltételeit.</t>
        </is>
      </c>
      <c r="BF230" s="2" t="inlineStr">
        <is>
          <t>procedura negoziata</t>
        </is>
      </c>
      <c r="BG230" s="2" t="inlineStr">
        <is>
          <t>4</t>
        </is>
      </c>
      <c r="BH230" s="2" t="inlineStr">
        <is>
          <t/>
        </is>
      </c>
      <c r="BI230" t="inlineStr">
        <is>
          <t>Procedura di aggiudicazione di appalti di lavori, di forniture e di servizi in cui il soggetto aggiudicatore consulta i candidati di propria scelta e negozia con essi le condizioni dell'appalto.</t>
        </is>
      </c>
      <c r="BJ230" s="2" t="inlineStr">
        <is>
          <t>derybos|
derybų procedūra</t>
        </is>
      </c>
      <c r="BK230" s="2" t="inlineStr">
        <is>
          <t>3|
3</t>
        </is>
      </c>
      <c r="BL230" s="2" t="inlineStr">
        <is>
          <t xml:space="preserve">preferred|
</t>
        </is>
      </c>
      <c r="BM230" t="inlineStr">
        <is>
          <t>pirkimo būdas, kai perkančioji organizacija konsultuojasi su pasirinktais tiekėjais ir su vienu ar keliais iš jų derasi dėl pirkimo sutarties sąlygų</t>
        </is>
      </c>
      <c r="BN230" s="2" t="inlineStr">
        <is>
          <t>sarunu procedūra</t>
        </is>
      </c>
      <c r="BO230" s="2" t="inlineStr">
        <is>
          <t>3</t>
        </is>
      </c>
      <c r="BP230" s="2" t="inlineStr">
        <is>
          <t/>
        </is>
      </c>
      <c r="BQ230" t="inlineStr">
        <is>
          <t>publiskā iepirkuma jomas procedūras, kurās līgumslēdzējas iestādes/subjekti aicina atlasītos uzņēmējus uz pārrunām, lai ar vienu vai vairākiem no tiem apspriestu līguma nosacījumus</t>
        </is>
      </c>
      <c r="BR230" s="2" t="inlineStr">
        <is>
          <t>proċedura nnegozjata</t>
        </is>
      </c>
      <c r="BS230" s="2" t="inlineStr">
        <is>
          <t>3</t>
        </is>
      </c>
      <c r="BT230" s="2" t="inlineStr">
        <is>
          <t/>
        </is>
      </c>
      <c r="BU230" t="inlineStr">
        <is>
          <t>proċedura tal-akkwist pubbliku li fiha l-awtorità kontraenti tikkonsulta lill-operaturi ekonomiċi magħżula minnha u tinnegozja t-termini tal-kuntratt ma' wieħed jew iktar minn fosthom</t>
        </is>
      </c>
      <c r="BV230" s="2" t="inlineStr">
        <is>
          <t>procedure van gunning door onderhandelingen|
procedure van gunning via onderhandelingen</t>
        </is>
      </c>
      <c r="BW230" s="2" t="inlineStr">
        <is>
          <t>3|
3</t>
        </is>
      </c>
      <c r="BX230" s="2" t="inlineStr">
        <is>
          <t xml:space="preserve">|
</t>
        </is>
      </c>
      <c r="BY230" t="inlineStr">
        <is>
          <t>"procedure waarbij de aanbestedende dienst met door hem gekozen ondernemers overleg pleegt en door onderhandelingen met een of meer van hen de contractuele voorwaarden vaststelt."</t>
        </is>
      </c>
      <c r="BZ230" s="2" t="inlineStr">
        <is>
          <t>procedura negocjacyjna|
postępowanie w trybie negocjacji</t>
        </is>
      </c>
      <c r="CA230" s="2" t="inlineStr">
        <is>
          <t>3|
3</t>
        </is>
      </c>
      <c r="CB230" s="2" t="inlineStr">
        <is>
          <t xml:space="preserve">preferred|
</t>
        </is>
      </c>
      <c r="CC230" t="inlineStr">
        <is>
          <t>procedura, w ramach której instytucje zamawiające konsultują się z wybranymi przez siebie wykonawcami i negocjują warunki zamówienia z jednym lub wieloma z nich.</t>
        </is>
      </c>
      <c r="CD230" s="2" t="inlineStr">
        <is>
          <t>procedimento por negociação|
procedimento de negociação</t>
        </is>
      </c>
      <c r="CE230" s="2" t="inlineStr">
        <is>
          <t>3|
3</t>
        </is>
      </c>
      <c r="CF230" s="2" t="inlineStr">
        <is>
          <t xml:space="preserve">preferred|
</t>
        </is>
      </c>
      <c r="CG230" t="inlineStr">
        <is>
          <t>Procedimentos nacionais no âmbito dos quais as entidades adjudicantes consultam prestadores de serviços à sua escolha, negociando com um ou vários de entre eles as condições de contrato.</t>
        </is>
      </c>
      <c r="CH230" s="2" t="inlineStr">
        <is>
          <t>procedură de negociere</t>
        </is>
      </c>
      <c r="CI230" s="2" t="inlineStr">
        <is>
          <t>3</t>
        </is>
      </c>
      <c r="CJ230" s="2" t="inlineStr">
        <is>
          <t/>
        </is>
      </c>
      <c r="CK230" t="inlineStr">
        <is>
          <t>procedură de atribuire de contracte în cadrul căreia autoritățile contractante consultă operatorii economici cu privire la opțiunile lor și negociază condițiile contractuale cu unul sau mai mulți dintre ei</t>
        </is>
      </c>
      <c r="CL230" s="2" t="inlineStr">
        <is>
          <t>rokovacie konanie</t>
        </is>
      </c>
      <c r="CM230" s="2" t="inlineStr">
        <is>
          <t>3</t>
        </is>
      </c>
      <c r="CN230" s="2" t="inlineStr">
        <is>
          <t/>
        </is>
      </c>
      <c r="CO230" t="inlineStr">
        <is>
          <t>postup, v rámci ktorého verejní obstarávatelia konzultujú s hospodárskymi subjektmi, ktorých si vybrali, a rokujú s jedným alebo viacerými z nich o podmienkach zákazky</t>
        </is>
      </c>
      <c r="CP230" s="2" t="inlineStr">
        <is>
          <t>postopek s pogajanji</t>
        </is>
      </c>
      <c r="CQ230" s="2" t="inlineStr">
        <is>
          <t>3</t>
        </is>
      </c>
      <c r="CR230" s="2" t="inlineStr">
        <is>
          <t/>
        </is>
      </c>
      <c r="CS230" t="inlineStr">
        <is>
          <t>postopek, ki vključuje pogajanja z namenom oddaje javnega naročila, v katerem naročnik povabi gospodarske subjekte in se z njimi pogaja o vseh pogojih za naročilo</t>
        </is>
      </c>
      <c r="CT230" s="2" t="inlineStr">
        <is>
          <t>förhandlat förfarande</t>
        </is>
      </c>
      <c r="CU230" s="2" t="inlineStr">
        <is>
          <t>3</t>
        </is>
      </c>
      <c r="CV230" s="2" t="inlineStr">
        <is>
          <t/>
        </is>
      </c>
      <c r="CW230" t="inlineStr">
        <is>
          <t>förhandlat förfarande: förfarande där en upphandlande myndighet vänder sig till utvalda ekonomiska aktörer och förhandlar om kontraktsvillkoren med en eller flera av dem.</t>
        </is>
      </c>
    </row>
    <row r="231">
      <c r="A231" s="1" t="str">
        <f>HYPERLINK("https://iate.europa.eu/entry/result/914385/all", "914385")</f>
        <v>914385</v>
      </c>
      <c r="B231" t="inlineStr">
        <is>
          <t>TRADE</t>
        </is>
      </c>
      <c r="C231" t="inlineStr">
        <is>
          <t>TRADE|trade policy|public contract</t>
        </is>
      </c>
      <c r="D231" t="inlineStr">
        <is>
          <t>yes</t>
        </is>
      </c>
      <c r="E231" t="inlineStr">
        <is>
          <t/>
        </is>
      </c>
      <c r="F231" s="2" t="inlineStr">
        <is>
          <t>обявление за предварителна информация</t>
        </is>
      </c>
      <c r="G231" s="2" t="inlineStr">
        <is>
          <t>4</t>
        </is>
      </c>
      <c r="H231" s="2" t="inlineStr">
        <is>
          <t/>
        </is>
      </c>
      <c r="I231" t="inlineStr">
        <is>
          <t/>
        </is>
      </c>
      <c r="J231" s="2" t="inlineStr">
        <is>
          <t>předběžné oznámení</t>
        </is>
      </c>
      <c r="K231" s="2" t="inlineStr">
        <is>
          <t>3</t>
        </is>
      </c>
      <c r="L231" s="2" t="inlineStr">
        <is>
          <t/>
        </is>
      </c>
      <c r="M231" t="inlineStr">
        <is>
          <t>oznámení, jehož uveřejněním mohou veřejní zadavatelé &lt;a href="/entry/result/767662/all" id="ENTRY_TO_ENTRY_CONVERTER" target="_blank"&gt;IATE:767662&lt;/a&gt; oznámit svůj úmysl zahájit plánované zadávací řízení a které uveřejňuje buď Úřad pro publikace Evropské unie, nebo veřejní zadavatelé na svém profilu kupujícího &lt;a href="/entry/result/930680/all" id="ENTRY_TO_ENTRY_CONVERTER" target="_blank"&gt;IATE:930680&lt;/a&gt;</t>
        </is>
      </c>
      <c r="N231" s="2" t="inlineStr">
        <is>
          <t>forhåndsmeddelelse|
vejledende forhåndsmeddelelse</t>
        </is>
      </c>
      <c r="O231" s="2" t="inlineStr">
        <is>
          <t>4|
4</t>
        </is>
      </c>
      <c r="P231" s="2" t="inlineStr">
        <is>
          <t xml:space="preserve">preferred|
</t>
        </is>
      </c>
      <c r="Q231" t="inlineStr">
        <is>
          <t>En oversigt over det kommende års anskaffelser/arbejder, såfremt summen af disse anskaffelser inden for ensartede kategorier i det kommende år overstiger værdien af nærmere angivne beløb.</t>
        </is>
      </c>
      <c r="R231" s="2" t="inlineStr">
        <is>
          <t>Vorinformation|
Vorabinformation</t>
        </is>
      </c>
      <c r="S231" s="2" t="inlineStr">
        <is>
          <t>3|
3</t>
        </is>
      </c>
      <c r="T231" s="2" t="inlineStr">
        <is>
          <t xml:space="preserve">|
</t>
        </is>
      </c>
      <c r="U231" t="inlineStr">
        <is>
          <t>im sog. Beschafferprofil &lt;a href="/entry/result/930680/all" id="ENTRY_TO_ENTRY_CONVERTER" target="_blank"&gt;IATE:930680&lt;/a&gt; veröffentlichte Information über den geschätzten Gesamtwert der Liefer- oder Dienstleistungsaufträge, die ein öffentlicher Auftraggeber in den folgenden 12 Monaten zu vergeben beabsichtigt, oder die wesentlichen Merkmale von Bauaufträgen oberhalb eines bestimmten Schwellenwerts</t>
        </is>
      </c>
      <c r="V231" s="2" t="inlineStr">
        <is>
          <t>διαδικασία προπληροφόρησης|
προκαταρκτική προκήρυξη</t>
        </is>
      </c>
      <c r="W231" s="2" t="inlineStr">
        <is>
          <t>3|
3</t>
        </is>
      </c>
      <c r="X231" s="2" t="inlineStr">
        <is>
          <t xml:space="preserve">|
</t>
        </is>
      </c>
      <c r="Y231" t="inlineStr">
        <is>
          <t/>
        </is>
      </c>
      <c r="Z231" s="2" t="inlineStr">
        <is>
          <t>prior information notice|
PIN|
pre-information notice</t>
        </is>
      </c>
      <c r="AA231" s="2" t="inlineStr">
        <is>
          <t>4|
3|
3</t>
        </is>
      </c>
      <c r="AB231" s="2" t="inlineStr">
        <is>
          <t xml:space="preserve">|
|
</t>
        </is>
      </c>
      <c r="AC231" t="inlineStr">
        <is>
          <t>indicative notice published either by the Commission or by the contracting authority &lt;a href="/entry/result/767662/all" id="ENTRY_TO_ENTRY_CONVERTER" target="_blank"&gt;IATE:767662&lt;/a&gt; itself in its buyer profile &lt;a href="/entry/result/930680/all" id="ENTRY_TO_ENTRY_CONVERTER" target="_blank"&gt;IATE:930680&lt;/a&gt; , which makes known the estimated total value and the essential characteristics of the supply or service contracts or framework agreements foreseen for the following 12 months, by category of service or groups of products</t>
        </is>
      </c>
      <c r="AD231" s="2" t="inlineStr">
        <is>
          <t>anuncio de información previa</t>
        </is>
      </c>
      <c r="AE231" s="2" t="inlineStr">
        <is>
          <t>4</t>
        </is>
      </c>
      <c r="AF231" s="2" t="inlineStr">
        <is>
          <t/>
        </is>
      </c>
      <c r="AG231" t="inlineStr">
        <is>
          <t>Anuncio en el que los poderes adjudicadores (o la Comisión en el caso de la UE) dan a conocer sus intenciones de contratación para un periodo en general no superior a doce meses ―indicando, entre otras cosas, la naturaleza y el alcance de las obras, suministros o servicios que se van a contratar―, y que puede, en determinadas circunstancias, emplearse como medio de convocatoria de licitación.</t>
        </is>
      </c>
      <c r="AH231" s="2" t="inlineStr">
        <is>
          <t>eelteade</t>
        </is>
      </c>
      <c r="AI231" s="2" t="inlineStr">
        <is>
          <t>3</t>
        </is>
      </c>
      <c r="AJ231" s="2" t="inlineStr">
        <is>
          <t/>
        </is>
      </c>
      <c r="AK231" t="inlineStr">
        <is>
          <t>hankija poolt kavandatavast hankest teavitamiseks esitatav teade</t>
        </is>
      </c>
      <c r="AL231" s="2" t="inlineStr">
        <is>
          <t>ennakkotietoilmoitus|
ennakkoilmoitus</t>
        </is>
      </c>
      <c r="AM231" s="2" t="inlineStr">
        <is>
          <t>3|
3</t>
        </is>
      </c>
      <c r="AN231" s="2" t="inlineStr">
        <is>
          <t xml:space="preserve">|
</t>
        </is>
      </c>
      <c r="AO231" t="inlineStr">
        <is>
          <t>"hankintailmoitusta edeltävä ilmoitus, jolla voidaan ilmoittaa ennakkoon tulevasta EU-kynnysarvon ylittävästä hankinnasta sekä hankinnan arvioidusta alkamisajankohdasta"</t>
        </is>
      </c>
      <c r="AP231" s="2" t="inlineStr">
        <is>
          <t>avis de préinformation</t>
        </is>
      </c>
      <c r="AQ231" s="2" t="inlineStr">
        <is>
          <t>3</t>
        </is>
      </c>
      <c r="AR231" s="2" t="inlineStr">
        <is>
          <t/>
        </is>
      </c>
      <c r="AS231" t="inlineStr">
        <is>
          <t>avis publié par la Commission ou par le pouvoir adjudicateur lui-même sur son "profil d'acheteur" [&lt;a href="/entry/result/930680/all" id="ENTRY_TO_ENTRY_CONVERTER" target="_blank"&gt;IATE:930680&lt;/a&gt; ] annonçant le montant total estimé des marchés ou des accords-cadres de fournitures ou de services qu'un pouvoir adjudicateur envisage de passer au cours des 12 mois suivants ou les caractéristiques essentielles des marchés ou des accords-cadres de travaux envisagés dans les 12 mois si ce montant dépasse les seuils indiqués dans l'article 35 de la Directive 2004/18/CE</t>
        </is>
      </c>
      <c r="AT231" s="2" t="inlineStr">
        <is>
          <t>fógra réamhfhaisnéise</t>
        </is>
      </c>
      <c r="AU231" s="2" t="inlineStr">
        <is>
          <t>3</t>
        </is>
      </c>
      <c r="AV231" s="2" t="inlineStr">
        <is>
          <t/>
        </is>
      </c>
      <c r="AW231" t="inlineStr">
        <is>
          <t/>
        </is>
      </c>
      <c r="AX231" s="2" t="inlineStr">
        <is>
          <t>prethodna (informacijska) obavijest|
prethodna informativna obavijest</t>
        </is>
      </c>
      <c r="AY231" s="2" t="inlineStr">
        <is>
          <t>3|
2</t>
        </is>
      </c>
      <c r="AZ231" s="2" t="inlineStr">
        <is>
          <t xml:space="preserve">|
</t>
        </is>
      </c>
      <c r="BA231" t="inlineStr">
        <is>
          <t/>
        </is>
      </c>
      <c r="BB231" s="2" t="inlineStr">
        <is>
          <t>előzetes tájékoztató</t>
        </is>
      </c>
      <c r="BC231" s="2" t="inlineStr">
        <is>
          <t>4</t>
        </is>
      </c>
      <c r="BD231" s="2" t="inlineStr">
        <is>
          <t/>
        </is>
      </c>
      <c r="BE231" t="inlineStr">
        <is>
          <t>A tervezett közbeszerzésekkel kapcsolatos szándékok közzétételére szolgáló dokumentum. Adott esetben az eljárást megindító felhívásként alkalmazható.</t>
        </is>
      </c>
      <c r="BF231" s="2" t="inlineStr">
        <is>
          <t>avviso di preinformazione</t>
        </is>
      </c>
      <c r="BG231" s="2" t="inlineStr">
        <is>
          <t>4</t>
        </is>
      </c>
      <c r="BH231" s="2" t="inlineStr">
        <is>
          <t/>
        </is>
      </c>
      <c r="BI231" t="inlineStr">
        <is>
          <t>Avviso pubblicato dalla Commissione o sul "profilo di committente" con cui l'amministrazione aggiudicatrice rende noti l'importo complessivo stimato degli appalti o degli accordi quadro relativi a forniture o servizi che essa intende aggiudicare nei 12 mesi successivi o le caratteristiche essenziali degli appalti o degli accordi quadro relativi a lavori che essa intende aggiudicare, qualora detto importo sia pari o superiore ad una determinata soglia.</t>
        </is>
      </c>
      <c r="BJ231" s="2" t="inlineStr">
        <is>
          <t>išankstinis informacinis skelbimas|
išankstinės informacijos skelbimas</t>
        </is>
      </c>
      <c r="BK231" s="2" t="inlineStr">
        <is>
          <t>3|
3</t>
        </is>
      </c>
      <c r="BL231" s="2" t="inlineStr">
        <is>
          <t xml:space="preserve">|
</t>
        </is>
      </c>
      <c r="BM231" t="inlineStr">
        <is>
          <t>perkančiosios organizacijos skelbimas apie jos ketinimus vykdyti planuojamus pirkimus; tokį skelbimą skelbia Europos Sąjungos leidinių biuras arba perkančioji organizacija pirkėjo profilyje</t>
        </is>
      </c>
      <c r="BN231" s="2" t="inlineStr">
        <is>
          <t>iepriekšējais informatīvais paziņojums</t>
        </is>
      </c>
      <c r="BO231" s="2" t="inlineStr">
        <is>
          <t>3</t>
        </is>
      </c>
      <c r="BP231" s="2" t="inlineStr">
        <is>
          <t/>
        </is>
      </c>
      <c r="BQ231" t="inlineStr">
        <is>
          <t/>
        </is>
      </c>
      <c r="BR231" s="2" t="inlineStr">
        <is>
          <t>avviż ta' informazzjoni minn qabel</t>
        </is>
      </c>
      <c r="BS231" s="2" t="inlineStr">
        <is>
          <t>2</t>
        </is>
      </c>
      <c r="BT231" s="2" t="inlineStr">
        <is>
          <t/>
        </is>
      </c>
      <c r="BU231" t="inlineStr">
        <is>
          <t>Avviż ippubblikat mill-Kummissjoni jew inkella fil-profil tax-xerrej &lt;a href="/entry/result/930680/all" id="ENTRY_TO_ENTRY_CONVERTER" target="_blank"&gt;IATE:930680&lt;/a&gt; mill-awtorità kontraenti &lt;a href="/entry/result/767662/all" id="ENTRY_TO_ENTRY_CONVERTER" target="_blank"&gt;IATE:767662&lt;/a&gt; innifisha, li jagħti informazzjoni dwar l-estimi tal-valur totali u l-karatteristiċi essenzjali tal-kuntratti ta' provvista jew servizz jew ftehimiet qafas previsti għas-sena suċċessiva, skont il-kategorija tas-servizz jew tal-gruppi ta' prodotti</t>
        </is>
      </c>
      <c r="BV231" s="2" t="inlineStr">
        <is>
          <t>vooraankondiging</t>
        </is>
      </c>
      <c r="BW231" s="2" t="inlineStr">
        <is>
          <t>3</t>
        </is>
      </c>
      <c r="BX231" s="2" t="inlineStr">
        <is>
          <t/>
        </is>
      </c>
      <c r="BY231" t="inlineStr">
        <is>
          <t>bericht waarmee de aanbestedende diensten ter indicatie het totale bedrag bekendmaken van de opdrachten per categorie diensten of groepen producten en de essentiële kenmerken van de opdrachten voor werken die zij voornemens zijn tijdens een begrotingsjaar te plaatsen, indien het geraamde totale bedrag gelijk is aan of hoger is dan de (...) vastgestelde drempelwaarden</t>
        </is>
      </c>
      <c r="BZ231" s="2" t="inlineStr">
        <is>
          <t>wstępne ogłoszenie informacyjne</t>
        </is>
      </c>
      <c r="CA231" s="2" t="inlineStr">
        <is>
          <t>3</t>
        </is>
      </c>
      <c r="CB231" s="2" t="inlineStr">
        <is>
          <t/>
        </is>
      </c>
      <c r="CC231" t="inlineStr">
        <is>
          <t>ogłoszenie zawierające informacje o wartości i cechach zamówień lub umów ramowych, publikowane na profilu nabywcy [ &lt;a href="/entry/result/930680/all" id="ENTRY_TO_ENTRY_CONVERTER" target="_blank"&gt;IATE:930680&lt;/a&gt; ] w ramach postępowania o udzielenie zamówienia [ &lt;a href="/entry/result/766878/all" id="ENTRY_TO_ENTRY_CONVERTER" target="_blank"&gt;IATE:766878&lt;/a&gt; ]</t>
        </is>
      </c>
      <c r="CD231" s="2" t="inlineStr">
        <is>
          <t>anúncio de pré-informação</t>
        </is>
      </c>
      <c r="CE231" s="2" t="inlineStr">
        <is>
          <t>3</t>
        </is>
      </c>
      <c r="CF231" s="2" t="inlineStr">
        <is>
          <t/>
        </is>
      </c>
      <c r="CG231" t="inlineStr">
        <is>
          <t>Anúncio publicado por uma entidade adjudicante no seu perfil de adquirente [ &lt;a href="/entry/result/930680/all" id="ENTRY_TO_ENTRY_CONVERTER" target="_blank"&gt;IATE:930680&lt;/a&gt; ] no qual indica o preço contratual estimado, bem como as características essenciais de todos os contratos a celebrar durante os 12 meses seguintes.</t>
        </is>
      </c>
      <c r="CH231" s="2" t="inlineStr">
        <is>
          <t>anunț de intenție</t>
        </is>
      </c>
      <c r="CI231" s="2" t="inlineStr">
        <is>
          <t>4</t>
        </is>
      </c>
      <c r="CJ231" s="2" t="inlineStr">
        <is>
          <t/>
        </is>
      </c>
      <c r="CK231" t="inlineStr">
        <is>
          <t>anunțul prin care autoritățile contractante fac cunoscute, cu titlu orientativ, valoarea totală estimată și obiectul contractelor și contractelor-cadru pe care intenționează să le atribuie pe durata unui exercițiu financiar, însă cu excluderea contractelor cu procedură negociată fără publicarea prealabilă a unui anunț de participare</t>
        </is>
      </c>
      <c r="CL231" s="2" t="inlineStr">
        <is>
          <t>predbežné oznámenie</t>
        </is>
      </c>
      <c r="CM231" s="2" t="inlineStr">
        <is>
          <t>3</t>
        </is>
      </c>
      <c r="CN231" s="2" t="inlineStr">
        <is>
          <t/>
        </is>
      </c>
      <c r="CO231" t="inlineStr">
        <is>
          <t>oznámenie, ktorým verejní obstarávatelia alebo obstarávatelia orientačne zverejnia celkovú odhadovanú hodnotu a predmet zákaziek a rámcových dohôd, ktoré majú v úmysle zadať počas rozpočtového roka, okrem zákaziek zadávaných v rokovacom konaní bez predchádzajúceho zverejnenia oznámenia o vyhlásení (verejného) obstarávania</t>
        </is>
      </c>
      <c r="CP231" s="2" t="inlineStr">
        <is>
          <t>predhodno informativno obvestilo|
predhodni razpis</t>
        </is>
      </c>
      <c r="CQ231" s="2" t="inlineStr">
        <is>
          <t>3|
3</t>
        </is>
      </c>
      <c r="CR231" s="2" t="inlineStr">
        <is>
          <t xml:space="preserve">|
</t>
        </is>
      </c>
      <c r="CS231" t="inlineStr">
        <is>
          <t/>
        </is>
      </c>
      <c r="CT231" s="2" t="inlineStr">
        <is>
          <t>förhandsmeddelande</t>
        </is>
      </c>
      <c r="CU231" s="2" t="inlineStr">
        <is>
          <t>3</t>
        </is>
      </c>
      <c r="CV231" s="2" t="inlineStr">
        <is>
          <t/>
        </is>
      </c>
      <c r="CW231" t="inlineStr">
        <is>
          <t/>
        </is>
      </c>
    </row>
    <row r="232">
      <c r="A232" s="1" t="str">
        <f>HYPERLINK("https://iate.europa.eu/entry/result/810988/all", "810988")</f>
        <v>810988</v>
      </c>
      <c r="B232" t="inlineStr">
        <is>
          <t>FINANCE;BUSINESS AND COMPETITION</t>
        </is>
      </c>
      <c r="C232" t="inlineStr">
        <is>
          <t>FINANCE;BUSINESS AND COMPETITION|accounting</t>
        </is>
      </c>
      <c r="D232" t="inlineStr">
        <is>
          <t>yes</t>
        </is>
      </c>
      <c r="E232" t="inlineStr">
        <is>
          <t/>
        </is>
      </c>
      <c r="F232" s="2" t="inlineStr">
        <is>
          <t>условно задължение|
условен пасив</t>
        </is>
      </c>
      <c r="G232" s="2" t="inlineStr">
        <is>
          <t>4|
4</t>
        </is>
      </c>
      <c r="H232" s="2" t="inlineStr">
        <is>
          <t xml:space="preserve">|
</t>
        </is>
      </c>
      <c r="I232" t="inlineStr">
        <is>
          <t>потенциално финансово задължение, което може да възникне в зависимост от резултата от бъдещо събитие</t>
        </is>
      </c>
      <c r="J232" s="2" t="inlineStr">
        <is>
          <t>podmíněný závazek</t>
        </is>
      </c>
      <c r="K232" s="2" t="inlineStr">
        <is>
          <t>3</t>
        </is>
      </c>
      <c r="L232" s="2" t="inlineStr">
        <is>
          <t/>
        </is>
      </c>
      <c r="M232" t="inlineStr">
        <is>
          <t>závazek, který sice již existuje, avšak jehož doba splatnosti a částka zatím nejsou s jistotou známé. Nejde tedy o skutečný závazek a navíc může, ale nemusí dojít k jeho realizaci</t>
        </is>
      </c>
      <c r="N232" s="2" t="inlineStr">
        <is>
          <t>eventualforpligtelse</t>
        </is>
      </c>
      <c r="O232" s="2" t="inlineStr">
        <is>
          <t>3</t>
        </is>
      </c>
      <c r="P232" s="2" t="inlineStr">
        <is>
          <t/>
        </is>
      </c>
      <c r="Q232" t="inlineStr">
        <is>
          <t>forpligtelse, hvis eksistens først kan bekræftes af en eller flere usikre fremtidige begivenheder, og som ikke allerede er indregnet i regnskabet, fx i form af hensættelser til tab</t>
        </is>
      </c>
      <c r="R232" s="2" t="inlineStr">
        <is>
          <t>Eventualhaftung|
Eventualverbindlichkeit</t>
        </is>
      </c>
      <c r="S232" s="2" t="inlineStr">
        <is>
          <t>3|
3</t>
        </is>
      </c>
      <c r="T232" s="2" t="inlineStr">
        <is>
          <t xml:space="preserve">|
</t>
        </is>
      </c>
      <c r="U232" t="inlineStr">
        <is>
          <t>Term 1: Haftung bei Eintreten eines Risikoereignisses, bei dem das Eintreten selbst, und ggf. Zeitpunkt und Höhe ungewiss sind 
&lt;br&gt;Term 2: bilanztechnischer Begriff: 
&lt;br&gt;mögliche Verpflichtung, deren Existenz durch das Eintreten oder Nichteintreten eines oder mehrerer unsicherer künftiger Ereignisse erst noch bestätigt wird, oder gegenwärtige Verpflichtung, bei der eine Zahlung nicht wahrscheinlich ist oder die Höhe der Verpflichtung nicht ausreichend verlässlich geschätzt werden kann</t>
        </is>
      </c>
      <c r="V232" s="2" t="inlineStr">
        <is>
          <t>ενδεχόμενη υποχρέωση</t>
        </is>
      </c>
      <c r="W232" s="2" t="inlineStr">
        <is>
          <t>3</t>
        </is>
      </c>
      <c r="X232" s="2" t="inlineStr">
        <is>
          <t/>
        </is>
      </c>
      <c r="Y232" t="inlineStr">
        <is>
          <t>&lt;div&gt;πιθανή δέσμευση που προκύπτει
 από γεγονότα του παρελθόντος, η ύπαρξη της οποίας θα επιβεβαιωθεί μόνο από το
 αν συμβεί ή δεν συμβεί ένα ή περισσότερα αβέβαια μελλοντικά γεγονότα, τα
 οποία δεν είναι υπό τον πλήρη έλεγχο της οντότητας, ή παρούσα δέσμευση
 που προκύπτει από γεγονότα του παρελθόντος για την οποία: α) δεν είναι
 σφόδρα πιθανό ότι θα απαιτηθεί εκροή πόρων που ενσωματώνουν οικονομικά οφέλη
 για τον διακανονισμό της, ή β) το ποσό της δέσμευσης δεν μπορεί να
 επιμετρηθεί με επαρκή αξιοπιστία&lt;br&gt;&lt;/div&gt;</t>
        </is>
      </c>
      <c r="Z232" s="2" t="inlineStr">
        <is>
          <t>contingent liability|
contingent liabilities</t>
        </is>
      </c>
      <c r="AA232" s="2" t="inlineStr">
        <is>
          <t>3|
1</t>
        </is>
      </c>
      <c r="AB232" s="2" t="inlineStr">
        <is>
          <t xml:space="preserve">|
</t>
        </is>
      </c>
      <c r="AC232" t="inlineStr">
        <is>
          <t>obligation that has been entered into, but the timing and amount of which is contingent on the occurrence of some uncertain future event; it is therefore not yet a liability, and may never be if the specific contingency does not materialise</t>
        </is>
      </c>
      <c r="AD232" s="2" t="inlineStr">
        <is>
          <t>pasivo contingente|
pasivo eventual</t>
        </is>
      </c>
      <c r="AE232" s="2" t="inlineStr">
        <is>
          <t>3|
3</t>
        </is>
      </c>
      <c r="AF232" s="2" t="inlineStr">
        <is>
          <t xml:space="preserve">|
</t>
        </is>
      </c>
      <c r="AG232" t="inlineStr">
        <is>
          <t>&lt;p&gt;- El [pasivo] que podría derivarse de situaciones que, en el momento de cerrar el balance &lt;a href="https://iate.europa.eu/entry/result/1465044/all" target="_blank"&gt;1465044&lt;/a&gt; , no implican obligaciones de pago para la empresa, pero que podrían comportarlo en determinados casos, como efecto descontado &lt;a href="https://iate.europa.eu/entry/result/1074166/all" target="_blank"&gt;1074166&lt;/a&gt; que resulte impagado.&lt;/p&gt; 
&lt;p&gt;- Obligación que puede o no llegar a ser exigible, según ocurran o no ciertos hechos.&lt;/p&gt; 
&lt;p&gt;- Posible obligación financiera que pueda originarse en función del resultado de un hecho futuro.&lt;/p&gt;</t>
        </is>
      </c>
      <c r="AH232" s="2" t="inlineStr">
        <is>
          <t>tingimuslik kohustis|
tingimuslik kohustus</t>
        </is>
      </c>
      <c r="AI232" s="2" t="inlineStr">
        <is>
          <t>3|
3</t>
        </is>
      </c>
      <c r="AJ232" s="2" t="inlineStr">
        <is>
          <t xml:space="preserve">|
</t>
        </is>
      </c>
      <c r="AK232" t="inlineStr">
        <is>
          <t/>
        </is>
      </c>
      <c r="AL232" s="2" t="inlineStr">
        <is>
          <t>ehdollinen velka|
vastuusitoumus|
ehdollinen sitoumus</t>
        </is>
      </c>
      <c r="AM232" s="2" t="inlineStr">
        <is>
          <t>3|
3|
2</t>
        </is>
      </c>
      <c r="AN232" s="2" t="inlineStr">
        <is>
          <t xml:space="preserve">|
|
</t>
        </is>
      </c>
      <c r="AO232" t="inlineStr">
        <is>
          <t>Ehdollinen velka on: 
&lt;br&gt;a) mahdollinen velvoite, joka on syntynyt aikaisempien tapahtumien seurauksena ja jonka olemassaolo varmistuu vasta, kun yksi tai useampi epävarma tapahtuma, joka ei ole kokonaan yrityksen määräysvallassa, toteutuu tai jää toteutumatta tulevaisuudessa; tai 
&lt;br&gt;b) olemassa oleva velvoite, joka on syntynyt aikaisempien tapahtumien seurauksena, mutta jota ei merkitä taseeseen, koska: 
&lt;br&gt;i) ei ole todennäköistä, että velvoitteen täyttäminen edellyttää taloudellista hyötyä ilmentävien voimavarojen siirtymistä pois yrityksestä; tai 
&lt;br&gt;ii) velvoitteen suuruus ei ole määritettävissä riittävän luotettavasti.</t>
        </is>
      </c>
      <c r="AP232" s="2" t="inlineStr">
        <is>
          <t>passif éventuel|
engagement conditionnel|
dette éventuelle</t>
        </is>
      </c>
      <c r="AQ232" s="2" t="inlineStr">
        <is>
          <t>3|
3|
3</t>
        </is>
      </c>
      <c r="AR232" s="2" t="inlineStr">
        <is>
          <t xml:space="preserve">|
|
</t>
        </is>
      </c>
      <c r="AS232" t="inlineStr">
        <is>
          <t>obligation potentielle résultant d'événements passés et dont l'existence ne sera confirmée que par la survenance (ou non) d'un ou plusieurs événements futurs incertains qui ne sont pas totalement sous le contrôle de l'entité, ou obligation actuelle résultant d'événements passés mais qui n'est pas comptabilisée parce qu’il n'est pas probable qu'une sortie de ressources représentatives d'avantages économiques soit nécessaire pour éteindre l'obligation ou que le montant de l'obligation ne peut être évalué avec une fiabilité suffisante</t>
        </is>
      </c>
      <c r="AT232" s="2" t="inlineStr">
        <is>
          <t>dliteanas teagmhasach</t>
        </is>
      </c>
      <c r="AU232" s="2" t="inlineStr">
        <is>
          <t>3</t>
        </is>
      </c>
      <c r="AV232" s="2" t="inlineStr">
        <is>
          <t/>
        </is>
      </c>
      <c r="AW232" t="inlineStr">
        <is>
          <t/>
        </is>
      </c>
      <c r="AX232" s="2" t="inlineStr">
        <is>
          <t>nepredviđena obveza</t>
        </is>
      </c>
      <c r="AY232" s="2" t="inlineStr">
        <is>
          <t>3</t>
        </is>
      </c>
      <c r="AZ232" s="2" t="inlineStr">
        <is>
          <t/>
        </is>
      </c>
      <c r="BA232" t="inlineStr">
        <is>
          <t>potencijalna financijska obveza koja može nastati ovisno o ishodu nekog budućeg događaja</t>
        </is>
      </c>
      <c r="BB232" s="2" t="inlineStr">
        <is>
          <t>függő kötelezettség</t>
        </is>
      </c>
      <c r="BC232" s="2" t="inlineStr">
        <is>
          <t>3</t>
        </is>
      </c>
      <c r="BD232" s="2" t="inlineStr">
        <is>
          <t/>
        </is>
      </c>
      <c r="BE232" t="inlineStr">
        <is>
          <t>olyan pénzügyi kötelezettségvállalás, amelynek tárgyát potenciális kötelezettség képezi, melynek ténylegessé válási ideje és összege egy vagy több jövőbeli esemény bekövetkezésétől függ</t>
        </is>
      </c>
      <c r="BF232" s="2" t="inlineStr">
        <is>
          <t>passività potenziale|
passività eventuale</t>
        </is>
      </c>
      <c r="BG232" s="2" t="inlineStr">
        <is>
          <t>4|
3</t>
        </is>
      </c>
      <c r="BH232" s="2" t="inlineStr">
        <is>
          <t xml:space="preserve">|
</t>
        </is>
      </c>
      <c r="BI232" t="inlineStr">
        <is>
          <t>passività aleatorie e non effettive connesse a situazioni già esistenti, ma il cui esito è pendente perché dipendente da eventi futuri e potrebbe concretizzarsi in una perdita, confermando così il sorgere di passività</t>
        </is>
      </c>
      <c r="BJ232" s="2" t="inlineStr">
        <is>
          <t>neapibrėžtasis įsipareigojimas</t>
        </is>
      </c>
      <c r="BK232" s="2" t="inlineStr">
        <is>
          <t>3</t>
        </is>
      </c>
      <c r="BL232" s="2" t="inlineStr">
        <is>
          <t/>
        </is>
      </c>
      <c r="BM232" t="inlineStr">
        <is>
          <t>įsipareigojimas, galintis atsirasti arba neatsirasti dėl ūkio subjekto nekontroliuojamų praeities įvykių. Nepripažįstamas, jeigu nėra tikėtina, kad jį reikės padengti turtu, arba jo sumos negalima patikimai nustatyti. Nerodomas nei pelno (nuostolių) ataskaitoje, nei balanse, bet informacija apie jį turi būti pateikiama aiškinamajame rašte</t>
        </is>
      </c>
      <c r="BN232" s="2" t="inlineStr">
        <is>
          <t>iespējamās saistības</t>
        </is>
      </c>
      <c r="BO232" s="2" t="inlineStr">
        <is>
          <t>3</t>
        </is>
      </c>
      <c r="BP232" s="2" t="inlineStr">
        <is>
          <t/>
        </is>
      </c>
      <c r="BQ232" t="inlineStr">
        <is>
          <t>potenciālas finansiālās saistības, kas varētu rasties atkarībā no kāda nākotnes notikuma iznākuma</t>
        </is>
      </c>
      <c r="BR232" s="2" t="inlineStr">
        <is>
          <t>obbligazzjoni kontinġenti</t>
        </is>
      </c>
      <c r="BS232" s="2" t="inlineStr">
        <is>
          <t>3</t>
        </is>
      </c>
      <c r="BT232" s="2" t="inlineStr">
        <is>
          <t/>
        </is>
      </c>
      <c r="BU232" t="inlineStr">
        <is>
          <t>obbligazzjoni finanzjarja potenzjali li tista’ tiġġarrab skont l-eżitu ta’ avveniment futur</t>
        </is>
      </c>
      <c r="BV232" s="2" t="inlineStr">
        <is>
          <t>voorwaardelijke verplichting|
voorwaardelijke verbintenis|
niet in de balans opgenomen verplichting</t>
        </is>
      </c>
      <c r="BW232" s="2" t="inlineStr">
        <is>
          <t>3|
3|
3</t>
        </is>
      </c>
      <c r="BX232" s="2" t="inlineStr">
        <is>
          <t xml:space="preserve">|
|
</t>
        </is>
      </c>
      <c r="BY232" t="inlineStr">
        <is>
          <t>een mogelijke financiële verplichting die afhangt van de uitkomst van een toekomstige gebeurtenis;</t>
        </is>
      </c>
      <c r="BZ232" s="2" t="inlineStr">
        <is>
          <t>zobowiązanie warunkowe</t>
        </is>
      </c>
      <c r="CA232" s="2" t="inlineStr">
        <is>
          <t>3</t>
        </is>
      </c>
      <c r="CB232" s="2" t="inlineStr">
        <is>
          <t/>
        </is>
      </c>
      <c r="CC232" t="inlineStr">
        <is>
          <t>potencjalne zobowiązanie finansowe, którego wykonanie mogłoby być uzależnione od wyniku określonego zdarzenia w przyszłości</t>
        </is>
      </c>
      <c r="CD232" s="2" t="inlineStr">
        <is>
          <t>passivo contingente|
responsabilidade contingente</t>
        </is>
      </c>
      <c r="CE232" s="2" t="inlineStr">
        <is>
          <t>3|
3</t>
        </is>
      </c>
      <c r="CF232" s="2" t="inlineStr">
        <is>
          <t xml:space="preserve">preferred|
</t>
        </is>
      </c>
      <c r="CG232" t="inlineStr">
        <is>
          <t>Obrigação financeira já incorrida, mas cujo momento e montante dependem da ocorrência de um acontecimento futuro incerto; não é, por isso, ainda um passivo e pode nunca vir a sê-lo se a contingência futura não se concretizar.</t>
        </is>
      </c>
      <c r="CH232" s="2" t="inlineStr">
        <is>
          <t>datorie contingentă</t>
        </is>
      </c>
      <c r="CI232" s="2" t="inlineStr">
        <is>
          <t>3</t>
        </is>
      </c>
      <c r="CJ232" s="2" t="inlineStr">
        <is>
          <t/>
        </is>
      </c>
      <c r="CK232" t="inlineStr">
        <is>
          <t>obligație potențială apărută ca urmare a unor evenimente trecute, anterior datei bilanțului și a căror existență se confirmă numai de apariția sau neapariția mai multor evenimente</t>
        </is>
      </c>
      <c r="CL232" s="2" t="inlineStr">
        <is>
          <t>podmienený záväzok</t>
        </is>
      </c>
      <c r="CM232" s="2" t="inlineStr">
        <is>
          <t>3</t>
        </is>
      </c>
      <c r="CN232" s="2" t="inlineStr">
        <is>
          <t/>
        </is>
      </c>
      <c r="CO232" t="inlineStr">
        <is>
          <t>1. možná povinnosť, ktorá vznikla ako dôsledok minulej udalosti a ktorej existencia závisí od toho, či nastane alebo nenastane jedna alebo viac neistých udalostí v budúcnosti, ktorých vznik nezávisí od účtovnej jednotky, alebo 2. povinnosť, ktorá vznikla ako dôsledok minulej udalosti, ale ktorá sa nevykazuje v súvahe, pretože nie je pravdepodobné, že na splnenie tejto povinnosti bude potrebný úbytok ekonomických úžitkov, alebo výška tejto povinnosti sa nedá spoľahlivo oceniť</t>
        </is>
      </c>
      <c r="CP232" s="2" t="inlineStr">
        <is>
          <t>pogojna obveznost</t>
        </is>
      </c>
      <c r="CQ232" s="2" t="inlineStr">
        <is>
          <t>3</t>
        </is>
      </c>
      <c r="CR232" s="2" t="inlineStr">
        <is>
          <t/>
        </is>
      </c>
      <c r="CS232" t="inlineStr">
        <is>
          <t>potencialna finančna obveznost, ki lahko nastane glede na izid prihodnjega dogodka</t>
        </is>
      </c>
      <c r="CT232" s="2" t="inlineStr">
        <is>
          <t>ansvarsförbindelse|
eventualförpliktelse</t>
        </is>
      </c>
      <c r="CU232" s="2" t="inlineStr">
        <is>
          <t>3|
3</t>
        </is>
      </c>
      <c r="CV232" s="2" t="inlineStr">
        <is>
          <t xml:space="preserve">|
</t>
        </is>
      </c>
      <c r="CW232" t="inlineStr">
        <is>
          <t>utfästelse av någon att bära det juridiska ansvaret för att ett visst förhållande föreligger eller att en viss händelse kommer att inträffa</t>
        </is>
      </c>
    </row>
    <row r="233">
      <c r="A233" s="1" t="str">
        <f>HYPERLINK("https://iate.europa.eu/entry/result/774307/all", "774307")</f>
        <v>774307</v>
      </c>
      <c r="B233" t="inlineStr">
        <is>
          <t>TRADE</t>
        </is>
      </c>
      <c r="C233" t="inlineStr">
        <is>
          <t>TRADE|trade policy|public contract</t>
        </is>
      </c>
      <c r="D233" t="inlineStr">
        <is>
          <t>yes</t>
        </is>
      </c>
      <c r="E233" t="inlineStr">
        <is>
          <t/>
        </is>
      </c>
      <c r="F233" s="2" t="inlineStr">
        <is>
          <t>открита процедура|
открита тръжна процедура</t>
        </is>
      </c>
      <c r="G233" s="2" t="inlineStr">
        <is>
          <t>4|
2</t>
        </is>
      </c>
      <c r="H233" s="2" t="inlineStr">
        <is>
          <t xml:space="preserve">|
</t>
        </is>
      </c>
      <c r="I233" t="inlineStr">
        <is>
          <t>процедура за възлагане на обществена поръчка, при която всички заинтересовани икономически оператори могат да подадат оферта</t>
        </is>
      </c>
      <c r="J233" s="2" t="inlineStr">
        <is>
          <t>otevřené řízení</t>
        </is>
      </c>
      <c r="K233" s="2" t="inlineStr">
        <is>
          <t>3</t>
        </is>
      </c>
      <c r="L233" s="2" t="inlineStr">
        <is>
          <t/>
        </is>
      </c>
      <c r="M233" t="inlineStr">
        <is>
          <t>typ zadávacího řízení, v němž zadavatel veřejné zakázky vyzve neomezený počet dodavatelů (uchazečů o veřejnou zakázku), aby podali svoje nabídky</t>
        </is>
      </c>
      <c r="N233" s="2" t="inlineStr">
        <is>
          <t>offentligt udbud</t>
        </is>
      </c>
      <c r="O233" s="2" t="inlineStr">
        <is>
          <t>3</t>
        </is>
      </c>
      <c r="P233" s="2" t="inlineStr">
        <is>
          <t/>
        </is>
      </c>
      <c r="Q233" t="inlineStr">
        <is>
          <t>procedure, hvor enhver interesseret økonomisk aktør kan afgive tilbud</t>
        </is>
      </c>
      <c r="R233" s="2" t="inlineStr">
        <is>
          <t>offenes Verfahren|
offene Ausschreibung</t>
        </is>
      </c>
      <c r="S233" s="2" t="inlineStr">
        <is>
          <t>3|
3</t>
        </is>
      </c>
      <c r="T233" s="2" t="inlineStr">
        <is>
          <t xml:space="preserve">|
</t>
        </is>
      </c>
      <c r="U233" t="inlineStr">
        <is>
          <t>Verfahren, bei dem jeder interessierte Wirtschaftsteilnehmer auf einen Aufruf zum Wettbewerb hin ein Angebot abgeben kann</t>
        </is>
      </c>
      <c r="V233" s="2" t="inlineStr">
        <is>
          <t>ανοικτή διαδικασία</t>
        </is>
      </c>
      <c r="W233" s="2" t="inlineStr">
        <is>
          <t>3</t>
        </is>
      </c>
      <c r="X233" s="2" t="inlineStr">
        <is>
          <t/>
        </is>
      </c>
      <c r="Y233" t="inlineStr">
        <is>
          <t>"Ανοικτές διαδικασίες" είναι οι διαδικασίες στο πλαίσιο των οποίων κάθε ενδιαφερόμενος οικονομικός φορέας μπορεί να υποβάλει προσφορά.</t>
        </is>
      </c>
      <c r="Z233" s="2" t="inlineStr">
        <is>
          <t>open procedure|
open invitation to tender|
open call for competition|
open tendering procedure|
open call for tenders</t>
        </is>
      </c>
      <c r="AA233" s="2" t="inlineStr">
        <is>
          <t>4|
1|
1|
3|
2</t>
        </is>
      </c>
      <c r="AB233" s="2" t="inlineStr">
        <is>
          <t>preferred|
|
|
|
admitted</t>
        </is>
      </c>
      <c r="AC233" t="inlineStr">
        <is>
          <t>procedure for the award of a public contract whereby any interested economic operator may submit a tender</t>
        </is>
      </c>
      <c r="AD233" s="2" t="inlineStr">
        <is>
          <t>procedimiento abierto|
licitación pública</t>
        </is>
      </c>
      <c r="AE233" s="2" t="inlineStr">
        <is>
          <t>4|
4</t>
        </is>
      </c>
      <c r="AF233" s="2" t="inlineStr">
        <is>
          <t xml:space="preserve">|
</t>
        </is>
      </c>
      <c r="AG233" t="inlineStr">
        <is>
          <t>&lt;p&gt;&lt;a href="https://iate.europa.eu/entry/result/766878/es" target="_blank"&gt;Procedimiento de adjudicación&lt;/a&gt; de &lt;a href="https://iate.europa.eu/entry/result/794538/es" target="_blank"&gt;contratos públicos&lt;/a&gt; en el que cualquier operador económico interesado puede presentar una &lt;a href="https://iate.europa.eu/entry/result/768680/es" target="_blank"&gt;oferta&lt;/a&gt; en respuesta a una convocatoria de licitación, sin que el poder adjudicador pueda negociar los términos del contrato con los &lt;a href="https://iate.europa.eu/entry/result/806708/es" target="_blank"&gt;licitadores&lt;/a&gt;.&lt;/p&gt;</t>
        </is>
      </c>
      <c r="AH233" s="2" t="inlineStr">
        <is>
          <t>avatud hankemenetlus|
avatud menetlus|
avatud pakkumismenetlus</t>
        </is>
      </c>
      <c r="AI233" s="2" t="inlineStr">
        <is>
          <t>3|
2|
2</t>
        </is>
      </c>
      <c r="AJ233" s="2" t="inlineStr">
        <is>
          <t xml:space="preserve">|
|
</t>
        </is>
      </c>
      <c r="AK233" t="inlineStr">
        <is>
          <t>hankemenetlus, mille puhul võib iga huvitatud ettevõtja esitada 
&lt;i&gt;hanketeate &lt;/i&gt;&lt;a href="/entry/result/754472/all" id="ENTRY_TO_ENTRY_CONVERTER" target="_blank"&gt;IATE:754472&lt;/a&gt; peale 
&lt;i&gt;pakkumuse&lt;/i&gt; &lt;a href="/entry/result/768680/all" id="ENTRY_TO_ENTRY_CONVERTER" target="_blank"&gt;IATE:768680&lt;/a&gt;</t>
        </is>
      </c>
      <c r="AL233" s="2" t="inlineStr">
        <is>
          <t>avoin menettely|
avoin tarjouspyyntömenettely</t>
        </is>
      </c>
      <c r="AM233" s="2" t="inlineStr">
        <is>
          <t>3|
3</t>
        </is>
      </c>
      <c r="AN233" s="2" t="inlineStr">
        <is>
          <t xml:space="preserve">|
</t>
        </is>
      </c>
      <c r="AO233" t="inlineStr">
        <is>
          <t>Hankintamenettely, "jossa hankintayksikkö julkaisee hankintailmoituksen
ja asettaa saataville tarjouspyynnön, joiden perusteella kaikki halukkaat toimittajat
voivat tehdä tarjouksen.</t>
        </is>
      </c>
      <c r="AP233" s="2" t="inlineStr">
        <is>
          <t>procédure ouverte|
procédure d'appel d'offres ouverte</t>
        </is>
      </c>
      <c r="AQ233" s="2" t="inlineStr">
        <is>
          <t>3|
3</t>
        </is>
      </c>
      <c r="AR233" s="2" t="inlineStr">
        <is>
          <t xml:space="preserve">|
</t>
        </is>
      </c>
      <c r="AS233" t="inlineStr">
        <is>
          <t>procédure dans laquelle tout opérateur économique intéressé peut soumettre une offre</t>
        </is>
      </c>
      <c r="AT233" s="2" t="inlineStr">
        <is>
          <t>nós imeachta oscailte|
iarratas oscailte ar thairiscintí</t>
        </is>
      </c>
      <c r="AU233" s="2" t="inlineStr">
        <is>
          <t>3|
3</t>
        </is>
      </c>
      <c r="AV233" s="2" t="inlineStr">
        <is>
          <t xml:space="preserve">|
</t>
        </is>
      </c>
      <c r="AW233" t="inlineStr">
        <is>
          <t/>
        </is>
      </c>
      <c r="AX233" s="2" t="inlineStr">
        <is>
          <t>otvoreni postupak javne nabave</t>
        </is>
      </c>
      <c r="AY233" s="2" t="inlineStr">
        <is>
          <t>4</t>
        </is>
      </c>
      <c r="AZ233" s="2" t="inlineStr">
        <is>
          <t/>
        </is>
      </c>
      <c r="BA233" t="inlineStr">
        <is>
          <t>postupak u kojem svaki zainteresirani gospodarski subjekt može podnijeti ponudu</t>
        </is>
      </c>
      <c r="BB233" s="2" t="inlineStr">
        <is>
          <t>nyílt eljárás</t>
        </is>
      </c>
      <c r="BC233" s="2" t="inlineStr">
        <is>
          <t>3</t>
        </is>
      </c>
      <c r="BD233" s="2" t="inlineStr">
        <is>
          <t/>
        </is>
      </c>
      <c r="BE233" t="inlineStr">
        <is>
          <t>olyan közbeszerzési eljárás, amelynek során bármely érdekelt gazdasági szereplő ajánlatot tehet az eljárást megindító felhívás alapján</t>
        </is>
      </c>
      <c r="BF233" s="2" t="inlineStr">
        <is>
          <t>procedura aperta|
gara a procedura aperta|
procedura di gara libera</t>
        </is>
      </c>
      <c r="BG233" s="2" t="inlineStr">
        <is>
          <t>4|
3|
3</t>
        </is>
      </c>
      <c r="BH233" s="2" t="inlineStr">
        <is>
          <t xml:space="preserve">|
|
</t>
        </is>
      </c>
      <c r="BI233" t="inlineStr">
        <is>
          <t>procedura di appalto in cui qualsiasi operatore economico interessato può presentare un’offerta in risposta a un avviso di indizione di gara</t>
        </is>
      </c>
      <c r="BJ233" s="2" t="inlineStr">
        <is>
          <t>atviras konkursas</t>
        </is>
      </c>
      <c r="BK233" s="2" t="inlineStr">
        <is>
          <t>3</t>
        </is>
      </c>
      <c r="BL233" s="2" t="inlineStr">
        <is>
          <t/>
        </is>
      </c>
      <c r="BM233" t="inlineStr">
        <is>
          <t>pirkimo būdas, kai kiekvienas suinteresuotas tiekėjas gali pateikti pasiūlymą</t>
        </is>
      </c>
      <c r="BN233" s="2" t="inlineStr">
        <is>
          <t>atklāta procedūra</t>
        </is>
      </c>
      <c r="BO233" s="2" t="inlineStr">
        <is>
          <t>3</t>
        </is>
      </c>
      <c r="BP233" s="2" t="inlineStr">
        <is>
          <t/>
        </is>
      </c>
      <c r="BQ233" t="inlineStr">
        <is>
          <t>publisku līgumu slēgšanas tiesību piešķiršanas procedūra, kurā visi ieinteresētie ekonomikas dalībnieki var iesniegt piedāvājumu, atsaucoties uz iepirkuma izsludināšanas paziņojumu</t>
        </is>
      </c>
      <c r="BR233" s="2" t="inlineStr">
        <is>
          <t>proċedura miftuħa</t>
        </is>
      </c>
      <c r="BS233" s="2" t="inlineStr">
        <is>
          <t>4</t>
        </is>
      </c>
      <c r="BT233" s="2" t="inlineStr">
        <is>
          <t/>
        </is>
      </c>
      <c r="BU233" t="inlineStr">
        <is>
          <t>proċedura għall-għoti ta' kuntratt pubbliku fejn kwalunkwe operatur ekonomiku interessat jista' jippreżenta offerta</t>
        </is>
      </c>
      <c r="BV233" s="2" t="inlineStr">
        <is>
          <t>openbare procedure|
openbare aanbestedingsprocedure</t>
        </is>
      </c>
      <c r="BW233" s="2" t="inlineStr">
        <is>
          <t>3|
3</t>
        </is>
      </c>
      <c r="BX233" s="2" t="inlineStr">
        <is>
          <t xml:space="preserve">preferred|
</t>
        </is>
      </c>
      <c r="BY233" t="inlineStr">
        <is>
          <t>procedure voor de plaatsing van een overheidsopdracht waarbij elke belangstellende ondernemer een inschrijving mag indienen</t>
        </is>
      </c>
      <c r="BZ233" s="2" t="inlineStr">
        <is>
          <t>procedura otwarta|
przetarg otwarty|
przetarg nieograniczony</t>
        </is>
      </c>
      <c r="CA233" s="2" t="inlineStr">
        <is>
          <t>3|
3|
3</t>
        </is>
      </c>
      <c r="CB233" s="2" t="inlineStr">
        <is>
          <t xml:space="preserve">preferred|
|
</t>
        </is>
      </c>
      <c r="CC233" t="inlineStr">
        <is>
          <t>procedura, w ramach której każdy zainteresowany wykonawca może złożyć ofertę.</t>
        </is>
      </c>
      <c r="CD233" s="2" t="inlineStr">
        <is>
          <t>concurso aberto|
concurso público</t>
        </is>
      </c>
      <c r="CE233" s="2" t="inlineStr">
        <is>
          <t>3|
3</t>
        </is>
      </c>
      <c r="CF233" s="2" t="inlineStr">
        <is>
          <t xml:space="preserve">preferred|
</t>
        </is>
      </c>
      <c r="CG233" t="inlineStr">
        <is>
          <t>&lt;a href="https://iate.europa.eu/entry/result/782874" target="_blank"&gt;Concurso&lt;/a&gt; destinado à realização de um contrato público em que qualquer operador económico interessado pode apresentar uma proposta.</t>
        </is>
      </c>
      <c r="CH233" s="2" t="inlineStr">
        <is>
          <t>procedură deschisă|
licitație deschisă|
procedură de licitație deschisă</t>
        </is>
      </c>
      <c r="CI233" s="2" t="inlineStr">
        <is>
          <t>3|
3|
3</t>
        </is>
      </c>
      <c r="CJ233" s="2" t="inlineStr">
        <is>
          <t xml:space="preserve">|
|
</t>
        </is>
      </c>
      <c r="CK233" t="inlineStr">
        <is>
          <t>procedură la care orice operator economic interesat are dreptul de a depune oferta</t>
        </is>
      </c>
      <c r="CL233" s="2" t="inlineStr">
        <is>
          <t>verejná súťaž|
verejná výzva na predkladanie ponúk</t>
        </is>
      </c>
      <c r="CM233" s="2" t="inlineStr">
        <is>
          <t>3|
3</t>
        </is>
      </c>
      <c r="CN233" s="2" t="inlineStr">
        <is>
          <t>|
admitted</t>
        </is>
      </c>
      <c r="CO233" t="inlineStr">
        <is>
          <t>postup, v rámci ktorého môže predložiť ponuku každý hospodársky subjekt, ktorý o to má záujem</t>
        </is>
      </c>
      <c r="CP233" s="2" t="inlineStr">
        <is>
          <t>odprti postopek|
odprti razpisni postopek</t>
        </is>
      </c>
      <c r="CQ233" s="2" t="inlineStr">
        <is>
          <t>3|
2</t>
        </is>
      </c>
      <c r="CR233" s="2" t="inlineStr">
        <is>
          <t xml:space="preserve">|
</t>
        </is>
      </c>
      <c r="CS233" t="inlineStr">
        <is>
          <t>postopek, pri katerem lahko vsak zainteresirani gospodarski subjekt odda ponudbo na podlagi javnega razpisa</t>
        </is>
      </c>
      <c r="CT233" s="2" t="inlineStr">
        <is>
          <t>öppet förfarande|
öppen anbudsinfordran|
öppen upphandling</t>
        </is>
      </c>
      <c r="CU233" s="2" t="inlineStr">
        <is>
          <t>3|
3|
3</t>
        </is>
      </c>
      <c r="CV233" s="2" t="inlineStr">
        <is>
          <t xml:space="preserve">|
|
</t>
        </is>
      </c>
      <c r="CW233" t="inlineStr">
        <is>
          <t>förfarande där alla intresserade ekonomiska aktörer får lämna anbud</t>
        </is>
      </c>
    </row>
    <row r="234">
      <c r="A234" s="1" t="str">
        <f>HYPERLINK("https://iate.europa.eu/entry/result/852563/all", "852563")</f>
        <v>852563</v>
      </c>
      <c r="B234" t="inlineStr">
        <is>
          <t>EUROPEAN UNION;TRADE</t>
        </is>
      </c>
      <c r="C234" t="inlineStr">
        <is>
          <t>EUROPEAN UNION|European Union law;TRADE|trade policy|public contract</t>
        </is>
      </c>
      <c r="D234" t="inlineStr">
        <is>
          <t>yes</t>
        </is>
      </c>
      <c r="E234" t="inlineStr">
        <is>
          <t/>
        </is>
      </c>
      <c r="F234" s="2" t="inlineStr">
        <is>
          <t>ограничена процедура</t>
        </is>
      </c>
      <c r="G234" s="2" t="inlineStr">
        <is>
          <t>4</t>
        </is>
      </c>
      <c r="H234" s="2" t="inlineStr">
        <is>
          <t/>
        </is>
      </c>
      <c r="I234" t="inlineStr">
        <is>
          <t>процедура за възлагане на обществена поръчка, при която оферти могат да подадат само кандидати, които са получили покана от възложителя след предварителен подбор</t>
        </is>
      </c>
      <c r="J234" s="2" t="inlineStr">
        <is>
          <t>užší řízení</t>
        </is>
      </c>
      <c r="K234" s="2" t="inlineStr">
        <is>
          <t>3</t>
        </is>
      </c>
      <c r="L234" s="2" t="inlineStr">
        <is>
          <t/>
        </is>
      </c>
      <c r="M234" t="inlineStr">
        <is>
          <t>typ zadávacího řízení, v němž zadavatel veřejné zakázky vyzve neomezený počet dodavatelů k podání žádostí o účast v řízení</t>
        </is>
      </c>
      <c r="N234" s="2" t="inlineStr">
        <is>
          <t>begrænset udbud</t>
        </is>
      </c>
      <c r="O234" s="2" t="inlineStr">
        <is>
          <t>3</t>
        </is>
      </c>
      <c r="P234" s="2" t="inlineStr">
        <is>
          <t/>
        </is>
      </c>
      <c r="Q234" t="inlineStr">
        <is>
          <t>udbudsprocedure, som alle økonomiske aktører kan ansøge om at deltage i, men hvor kun de økonomiske aktører, der af de ordregivende myndigheder modtager opfordring dertil, kan afgive tilbud</t>
        </is>
      </c>
      <c r="R234" s="2" t="inlineStr">
        <is>
          <t>nichtoffenes Verfahren|
beschränkte Ausschreibung</t>
        </is>
      </c>
      <c r="S234" s="2" t="inlineStr">
        <is>
          <t>3|
3</t>
        </is>
      </c>
      <c r="T234" s="2" t="inlineStr">
        <is>
          <t xml:space="preserve">preferred|
</t>
        </is>
      </c>
      <c r="U234" t="inlineStr">
        <is>
          <t>Verfahren, bei dem jeder Wirtschaftsteilnehmer auf einen Aufruf zum Wettbewerb hin einen Teilnahmeantrag einreichen kann, jedoch lediglich jene Wirtschaftsteilnehmer, die von dem öffentlichen Auftraggeber infolge seiner Bewertung der bereitgestellten Informationen dazu aufgefordert werden, ein Angebot übermitteln können</t>
        </is>
      </c>
      <c r="V234" s="2" t="inlineStr">
        <is>
          <t>κλειστή διαδικασία</t>
        </is>
      </c>
      <c r="W234" s="2" t="inlineStr">
        <is>
          <t>4</t>
        </is>
      </c>
      <c r="X234" s="2" t="inlineStr">
        <is>
          <t/>
        </is>
      </c>
      <c r="Y234" t="inlineStr">
        <is>
          <t>η διαδικασία στην οποία μπορεί να ζητήσει να συμμετάσχει κάθε ενδιαφερόμενος προμηθευτής αλλά στο πλαίσιο της οποίας προσφοράς μπορούν να υποβάλλουν μόνον οι υποψήφιοι που έχουν προσκληθεί από την ΕΚΤ</t>
        </is>
      </c>
      <c r="Z234" s="2" t="inlineStr">
        <is>
          <t>restricted procedure|
restricted call for tenders|
restricted request for tenders</t>
        </is>
      </c>
      <c r="AA234" s="2" t="inlineStr">
        <is>
          <t>3|
1|
1</t>
        </is>
      </c>
      <c r="AB234" s="2" t="inlineStr">
        <is>
          <t xml:space="preserve">|
|
</t>
        </is>
      </c>
      <c r="AC234" t="inlineStr">
        <is>
          <t>public procurement procedure in which any economic operator may request to participate and whereby only those economic operators invited by the contracting authority may submit a tender</t>
        </is>
      </c>
      <c r="AD234" s="2" t="inlineStr">
        <is>
          <t>procedimiento restringido</t>
        </is>
      </c>
      <c r="AE234" s="2" t="inlineStr">
        <is>
          <t>4</t>
        </is>
      </c>
      <c r="AF234" s="2" t="inlineStr">
        <is>
          <t/>
        </is>
      </c>
      <c r="AG234" t="inlineStr">
        <is>
          <t>&lt;p&gt;&lt;a href="https://iate.europa.eu/entry/result/766878/es" target="_blank"&gt;Procedimiento de adjudicación&lt;/a&gt; de &lt;a href="https://iate.europa.eu/entry/result/794538/es" target="_blank"&gt;contratos públicos&lt;/a&gt; en el que cualquier operador económico puede presentar una solicitud de participación en respuesta a una &lt;a href="https://iate.europa.eu/entry/result/775804/es" target="_blank"&gt;convocatoria de licitación&lt;/a&gt;, pero en el que solo pueden presentar &lt;a href="https://iate.europa.eu/entry/result/768680/es" target="_blank"&gt;ofertas &lt;/a&gt; aquellos operadores económicos que sean invitados a hacerlo por el &lt;a href="https://iate.europa.eu/entry/result/767662/es" target="_blank"&gt;poder adjudicador&lt;/a&gt; tras la evaluación por este de la información proporcionada.&lt;/p&gt;</t>
        </is>
      </c>
      <c r="AH234" s="2" t="inlineStr">
        <is>
          <t>piiratud hankemenetlus|
piiratud menetlus</t>
        </is>
      </c>
      <c r="AI234" s="2" t="inlineStr">
        <is>
          <t>3|
2</t>
        </is>
      </c>
      <c r="AJ234" s="2" t="inlineStr">
        <is>
          <t xml:space="preserve">preferred|
</t>
        </is>
      </c>
      <c r="AK234" t="inlineStr">
        <is>
          <t>hankemenetlus, mille puhul võib iga ettevõtja esitada &lt;i&gt;hanketeate&lt;/i&gt; &lt;a href="/entry/result/754472/all" id="ENTRY_TO_ENTRY_CONVERTER" target="_blank"&gt;IATE:754472&lt;/a&gt; peale hankemenetluses osalemise taotluse ning &lt;i&gt;pakkumuse&lt;/i&gt; &lt;a href="/entry/result/768680/all" id="ENTRY_TO_ENTRY_CONVERTER" target="_blank"&gt;IATE:768680&lt;/a&gt; võivad esitada ainult need ettevõtjad, kellele hankija teeb esitatud teabe hindamise põhjal vastava ettepaneku</t>
        </is>
      </c>
      <c r="AL234" s="2" t="inlineStr">
        <is>
          <t>rajoitettu menettely</t>
        </is>
      </c>
      <c r="AM234" s="2" t="inlineStr">
        <is>
          <t>3</t>
        </is>
      </c>
      <c r="AN234" s="2" t="inlineStr">
        <is>
          <t/>
        </is>
      </c>
      <c r="AO234" t="inlineStr">
        <is>
          <t>Menettely, jossa "hankintayksikkö julkaisee ilmoituksen hankinnasta, johon kaikki
halukkaat toimittajat voivat pyytää saada osallistua."</t>
        </is>
      </c>
      <c r="AP234" s="2" t="inlineStr">
        <is>
          <t>procédure restreinte</t>
        </is>
      </c>
      <c r="AQ234" s="2" t="inlineStr">
        <is>
          <t>3</t>
        </is>
      </c>
      <c r="AR234" s="2" t="inlineStr">
        <is>
          <t/>
        </is>
      </c>
      <c r="AS234" t="inlineStr">
        <is>
          <t>procédure à laquelle tout opérateur économique peut demander à participer et dans laquelle seuls les opérateurs économiques invités par les pouvoirs adjudicateurs peuvent présenter une offre</t>
        </is>
      </c>
      <c r="AT234" s="2" t="inlineStr">
        <is>
          <t>nós imeachta srianta</t>
        </is>
      </c>
      <c r="AU234" s="2" t="inlineStr">
        <is>
          <t>3</t>
        </is>
      </c>
      <c r="AV234" s="2" t="inlineStr">
        <is>
          <t/>
        </is>
      </c>
      <c r="AW234" t="inlineStr">
        <is>
          <t/>
        </is>
      </c>
      <c r="AX234" s="2" t="inlineStr">
        <is>
          <t>ograničeni postupak javne nabave</t>
        </is>
      </c>
      <c r="AY234" s="2" t="inlineStr">
        <is>
          <t>4</t>
        </is>
      </c>
      <c r="AZ234" s="2" t="inlineStr">
        <is>
          <t/>
        </is>
      </c>
      <c r="BA234" t="inlineStr">
        <is>
          <t>postupak u kojem svaki zainteresirani gospodarski subjekt može zatražiti sudjelovanje u postupku, pri čemu samo oni gospodarski subjekti koje naručitelj pozove mogu podnijeti ponudu</t>
        </is>
      </c>
      <c r="BB234" s="2" t="inlineStr">
        <is>
          <t>meghívásos eljárás</t>
        </is>
      </c>
      <c r="BC234" s="2" t="inlineStr">
        <is>
          <t>3</t>
        </is>
      </c>
      <c r="BD234" s="2" t="inlineStr">
        <is>
          <t/>
        </is>
      </c>
      <c r="BE234" t="inlineStr">
        <is>
          <t>olyan közbeszerzési eljárás, amelynek során bármely gazdasági szereplő kérelmezheti részvételét, de csak az ajánlatkérő szerv által meghívott gazdasági szereplők tehetnek ajánlatot</t>
        </is>
      </c>
      <c r="BF234" s="2" t="inlineStr">
        <is>
          <t>procedura ristretta</t>
        </is>
      </c>
      <c r="BG234" s="2" t="inlineStr">
        <is>
          <t>4</t>
        </is>
      </c>
      <c r="BH234" s="2" t="inlineStr">
        <is>
          <t/>
        </is>
      </c>
      <c r="BI234" t="inlineStr">
        <is>
          <t>procedura di appalto in cui qualsiasi operatore economico può presentare una domanda di partecipazione fornendo le informazioni richieste dall’amministrazione aggiudicatrice per la selezione qualitativa</t>
        </is>
      </c>
      <c r="BJ234" s="2" t="inlineStr">
        <is>
          <t>ribotas konkursas</t>
        </is>
      </c>
      <c r="BK234" s="2" t="inlineStr">
        <is>
          <t>3</t>
        </is>
      </c>
      <c r="BL234" s="2" t="inlineStr">
        <is>
          <t/>
        </is>
      </c>
      <c r="BM234" t="inlineStr">
        <is>
          <t>pirkimo būdas, kai paraiškas dalyvauti konkurse gali pateikti visi norintys konkurse dalyvauti tiekėjai, o pasiūlymus konkursui – tik perkančiosios organizacijos pakviesti tiekėjai</t>
        </is>
      </c>
      <c r="BN234" s="2" t="inlineStr">
        <is>
          <t>slēgta procedūra</t>
        </is>
      </c>
      <c r="BO234" s="2" t="inlineStr">
        <is>
          <t>3</t>
        </is>
      </c>
      <c r="BP234" s="2" t="inlineStr">
        <is>
          <t/>
        </is>
      </c>
      <c r="BQ234" t="inlineStr">
        <is>
          <t>publiskā iepirkuma procedūra, kurā jebkurš ekonomikas dalībnieks var iesniegt dalības pieteikumu, atsaucoties uz paziņojumu par iepirkuma izsludināšanu, bet piedāvājumu var iesniegt tikai tie ekonomikas dalībnieki, kurus līgumslēdzēja iestāde ir uzaicinājusi to darīt pēc sniegtās informācijas izvērtēšanas</t>
        </is>
      </c>
      <c r="BR234" s="2" t="inlineStr">
        <is>
          <t>proċedura ristretta</t>
        </is>
      </c>
      <c r="BS234" s="2" t="inlineStr">
        <is>
          <t>3</t>
        </is>
      </c>
      <c r="BT234" s="2" t="inlineStr">
        <is>
          <t/>
        </is>
      </c>
      <c r="BU234" t="inlineStr">
        <is>
          <t>proċedura ta' akkwist pubbliku li kwalunkwe operatur ekonomiku jista' jitlob li jieħu sehem fiha u fejn l-offerti jistgħu jintefgħu biss mill-operaturi ekonomiċi li jiġu mistiedna jagħmlu dan mill-awtorità kontraenti</t>
        </is>
      </c>
      <c r="BV234" s="2" t="inlineStr">
        <is>
          <t>niet-openbare procedure</t>
        </is>
      </c>
      <c r="BW234" s="2" t="inlineStr">
        <is>
          <t>3</t>
        </is>
      </c>
      <c r="BX234" s="2" t="inlineStr">
        <is>
          <t/>
        </is>
      </c>
      <c r="BY234" t="inlineStr">
        <is>
          <t>procedure waarin elke
ondernemer naar aanleiding van een oproep tot mededinging een verzoek tot
deelname mag indienen, maar waarbij alleen de ondernemers die daar vervolgens door
de aanbestedende dienst toe worden verzocht, ook effectief een inschrijving kunnen
doen</t>
        </is>
      </c>
      <c r="BZ234" s="2" t="inlineStr">
        <is>
          <t>procedura ograniczona|
przetarg ograniczony</t>
        </is>
      </c>
      <c r="CA234" s="2" t="inlineStr">
        <is>
          <t>3|
3</t>
        </is>
      </c>
      <c r="CB234" s="2" t="inlineStr">
        <is>
          <t xml:space="preserve">preferred|
</t>
        </is>
      </c>
      <c r="CC234" t="inlineStr">
        <is>
          <t>procedura, w której o udział ubiegać się może każdy wykonawca oraz w ramach której oferty mogą składać tylko wykonawcy zaproszeni przez podmiot zamawiający</t>
        </is>
      </c>
      <c r="CD234" s="2" t="inlineStr">
        <is>
          <t>concurso limitado</t>
        </is>
      </c>
      <c r="CE234" s="2" t="inlineStr">
        <is>
          <t>3</t>
        </is>
      </c>
      <c r="CF234" s="2" t="inlineStr">
        <is>
          <t/>
        </is>
      </c>
      <c r="CG234" t="inlineStr">
        <is>
          <t>&lt;a href="https://iate.europa.eu/entry/result/782874" target="_blank"&gt;Concurso&lt;/a&gt; destinado à realização de um contrato público em que qualquer operador económico pode solicitar participar, mas em que só os operadores económicos convidados pela entidade adjudicante podem apresentar propostas.</t>
        </is>
      </c>
      <c r="CH234" s="2" t="inlineStr">
        <is>
          <t>procedură de licitație restrânsă|
procedură restrânsă</t>
        </is>
      </c>
      <c r="CI234" s="2" t="inlineStr">
        <is>
          <t>3|
3</t>
        </is>
      </c>
      <c r="CJ234" s="2" t="inlineStr">
        <is>
          <t xml:space="preserve">preferred|
</t>
        </is>
      </c>
      <c r="CK234" t="inlineStr">
        <is>
          <t>procedură la care orice operator economic are dreptul de a-și depune candidatura, urmând ca numai candidații selectați să aibă dreptul de a depune oferta</t>
        </is>
      </c>
      <c r="CL234" s="2" t="inlineStr">
        <is>
          <t>užšia súťaž</t>
        </is>
      </c>
      <c r="CM234" s="2" t="inlineStr">
        <is>
          <t>3</t>
        </is>
      </c>
      <c r="CN234" s="2" t="inlineStr">
        <is>
          <t/>
        </is>
      </c>
      <c r="CO234" t="inlineStr">
        <is>
          <t>postup verejného obstarávania, v ktorom môže každý hospodársky subjekt reagovať na výzvu na súťaž predložením žiadosti o účasť, avšak ponuku môžu predložiť len tie hospodárske subjekty, ktoré verejný obstarávateľ po posúdení poskytnutých informácií vyzve na predloženie ponuky</t>
        </is>
      </c>
      <c r="CP234" s="2" t="inlineStr">
        <is>
          <t>omejeni postopek</t>
        </is>
      </c>
      <c r="CQ234" s="2" t="inlineStr">
        <is>
          <t>3</t>
        </is>
      </c>
      <c r="CR234" s="2" t="inlineStr">
        <is>
          <t/>
        </is>
      </c>
      <c r="CS234" t="inlineStr">
        <is>
          <t>postopek, katerega namen je oddaja javnega naročila, v katerem lahko katerikoli gospodarski subjekt predloži prijavo k sodelovanju, ponudbo pa lahko oddajo samo kandidati, ki jih povabi naročnik</t>
        </is>
      </c>
      <c r="CT234" s="2" t="inlineStr">
        <is>
          <t>selektivt förfarande|
selektiv anbudsinfordran</t>
        </is>
      </c>
      <c r="CU234" s="2" t="inlineStr">
        <is>
          <t>3|
3</t>
        </is>
      </c>
      <c r="CV234" s="2" t="inlineStr">
        <is>
          <t xml:space="preserve">|
</t>
        </is>
      </c>
      <c r="CW234" t="inlineStr">
        <is>
          <t>förfarande som varje ekonomisk aktör kan begära att få delta i, men där endast sådana ekonomiska aktörer får lämna anbud som får en inbjudan av den upphandlande myndigheten</t>
        </is>
      </c>
    </row>
    <row r="235">
      <c r="A235" s="1" t="str">
        <f>HYPERLINK("https://iate.europa.eu/entry/result/819479/all", "819479")</f>
        <v>819479</v>
      </c>
      <c r="B235" t="inlineStr">
        <is>
          <t>TRADE</t>
        </is>
      </c>
      <c r="C235" t="inlineStr">
        <is>
          <t>TRADE|trade policy|public contract</t>
        </is>
      </c>
      <c r="D235" t="inlineStr">
        <is>
          <t>yes</t>
        </is>
      </c>
      <c r="E235" t="inlineStr">
        <is>
          <t/>
        </is>
      </c>
      <c r="F235" s="2" t="inlineStr">
        <is>
          <t>спецификации</t>
        </is>
      </c>
      <c r="G235" s="2" t="inlineStr">
        <is>
          <t>4</t>
        </is>
      </c>
      <c r="H235" s="2" t="inlineStr">
        <is>
          <t/>
        </is>
      </c>
      <c r="I235" t="inlineStr">
        <is>
          <t/>
        </is>
      </c>
      <c r="J235" s="2" t="inlineStr">
        <is>
          <t>specifikace|
specifikace pro nabídky</t>
        </is>
      </c>
      <c r="K235" s="2" t="inlineStr">
        <is>
          <t>3|
3</t>
        </is>
      </c>
      <c r="L235" s="2" t="inlineStr">
        <is>
          <t xml:space="preserve">|
</t>
        </is>
      </c>
      <c r="M235" t="inlineStr">
        <is>
          <t>jeden z dokumentů zadávací dokumentace</t>
        </is>
      </c>
      <c r="N235" s="2" t="inlineStr">
        <is>
          <t>specifikation|
udbudsspecifikation|
udbudsbetingelser|
licitationsbetingelser</t>
        </is>
      </c>
      <c r="O235" s="2" t="inlineStr">
        <is>
          <t>4|
4|
4|
3</t>
        </is>
      </c>
      <c r="P235" s="2" t="inlineStr">
        <is>
          <t xml:space="preserve">|
|
|
</t>
        </is>
      </c>
      <c r="Q235" t="inlineStr">
        <is>
          <t>dokument, der beskriver vigtige tekniske krav i forb. med en udbudsprocedure</t>
        </is>
      </c>
      <c r="R235" s="2" t="inlineStr">
        <is>
          <t>Leistungsbeschreibung|
Leistungsverzeichnis|
Ausschreibungsbedingungen|
Lastenheft</t>
        </is>
      </c>
      <c r="S235" s="2" t="inlineStr">
        <is>
          <t>3|
3|
3|
3</t>
        </is>
      </c>
      <c r="T235" s="2" t="inlineStr">
        <is>
          <t xml:space="preserve">|
|
|
</t>
        </is>
      </c>
      <c r="U235" t="inlineStr">
        <is>
          <t>schriftliche, eindeutige, widerspruchsfreie Beschreibung der Produkte und Dienstleistungen, die im Rahmen eines Vergabeverfahrens erbracht werden sollen</t>
        </is>
      </c>
      <c r="V235" s="2" t="inlineStr">
        <is>
          <t>συγγραφή υποχρεώσεων</t>
        </is>
      </c>
      <c r="W235" s="2" t="inlineStr">
        <is>
          <t>4</t>
        </is>
      </c>
      <c r="X235" s="2" t="inlineStr">
        <is>
          <t/>
        </is>
      </c>
      <c r="Y235" t="inlineStr">
        <is>
          <t/>
        </is>
      </c>
      <c r="Z235" s="2" t="inlineStr">
        <is>
          <t>specifications|
tendering specifications|
tender specifications|
tendering specifications</t>
        </is>
      </c>
      <c r="AA235" s="2" t="inlineStr">
        <is>
          <t>4|
1|
4|
1</t>
        </is>
      </c>
      <c r="AB235" s="2" t="inlineStr">
        <is>
          <t xml:space="preserve">|
|
|
</t>
        </is>
      </c>
      <c r="AC235" t="inlineStr">
        <is>
          <t>official document describing the essential technical requirements for a tender, including the procedures by which it will be determined that the requirements have been met</t>
        </is>
      </c>
      <c r="AD235" s="2" t="inlineStr">
        <is>
          <t>pliego de condiciones</t>
        </is>
      </c>
      <c r="AE235" s="2" t="inlineStr">
        <is>
          <t>3</t>
        </is>
      </c>
      <c r="AF235" s="2" t="inlineStr">
        <is>
          <t/>
        </is>
      </c>
      <c r="AG235" t="inlineStr">
        <is>
          <t>En un procedimiento de contratación pública &lt;a href="/entry/result/766878/all" id="ENTRY_TO_ENTRY_CONVERTER" target="_blank"&gt;IATE:766878&lt;/a&gt; , documento elaborado por el poder adjudicador &lt;a href="/entry/result/767662/all" id="ENTRY_TO_ENTRY_CONVERTER" target="_blank"&gt;IATE:767662&lt;/a&gt; con anterioridad a la autorización del gasto, que contiene las condiciones que hayan de regir la ejecución de la prestación.
&lt;br&gt;Suele estar compuesto por las especificaciones técnicas &lt;a href="/entry/result/784247/all" id="ENTRY_TO_ENTRY_CONVERTER" target="_blank"&gt;IATE:784247&lt;/a&gt; , el pliego de cláusulas administrativas generales &lt;a href="/entry/result/760828/all" id="ENTRY_TO_ENTRY_CONVERTER" target="_blank"&gt;IATE:760828&lt;/a&gt; y, en su caso, por el pliego de condiciones particulares &lt;a href="/entry/result/787907/all" id="ENTRY_TO_ENTRY_CONVERTER" target="_blank"&gt;IATE:787907&lt;/a&gt; .</t>
        </is>
      </c>
      <c r="AH235" s="2" t="inlineStr">
        <is>
          <t>tehniline kirjeldus</t>
        </is>
      </c>
      <c r="AI235" s="2" t="inlineStr">
        <is>
          <t>3</t>
        </is>
      </c>
      <c r="AJ235" s="2" t="inlineStr">
        <is>
          <t/>
        </is>
      </c>
      <c r="AK235" t="inlineStr">
        <is>
          <t>Tehniline kirjeldus käesoleva seaduse tähenduses on hankija poolt hankelepingu eseme kirjeldamiseks vastavas valdkonnas tegutsevatele isikutele arusaadavat terminoloogiat ja täpsuse astet kasutades kehtestatud: 1) ehitustööde hankelepingu esemeks olevate ehitustööde omaduste ja neile esitatavate tehniliste nõuete kogum; 2) asjade või teenuste hankelepingu esemeks olevate asjade või teenuste omaduste ja oluliste tunnuste loetelu.</t>
        </is>
      </c>
      <c r="AL235" s="2" t="inlineStr">
        <is>
          <t>tarjouseritelmä</t>
        </is>
      </c>
      <c r="AM235" s="2" t="inlineStr">
        <is>
          <t>3</t>
        </is>
      </c>
      <c r="AN235" s="2" t="inlineStr">
        <is>
          <t/>
        </is>
      </c>
      <c r="AO235" t="inlineStr">
        <is>
          <t/>
        </is>
      </c>
      <c r="AP235" s="2" t="inlineStr">
        <is>
          <t>cahier des charges</t>
        </is>
      </c>
      <c r="AQ235" s="2" t="inlineStr">
        <is>
          <t>3</t>
        </is>
      </c>
      <c r="AR235" s="2" t="inlineStr">
        <is>
          <t/>
        </is>
      </c>
      <c r="AS235" t="inlineStr">
        <is>
          <t>document contractuel fixant les modalités de conclusion et d'exécution des marchés publics</t>
        </is>
      </c>
      <c r="AT235" s="2" t="inlineStr">
        <is>
          <t>sonraíochtaí</t>
        </is>
      </c>
      <c r="AU235" s="2" t="inlineStr">
        <is>
          <t>3</t>
        </is>
      </c>
      <c r="AV235" s="2" t="inlineStr">
        <is>
          <t/>
        </is>
      </c>
      <c r="AW235" t="inlineStr">
        <is>
          <t/>
        </is>
      </c>
      <c r="AX235" s="2" t="inlineStr">
        <is>
          <t>specifikacije</t>
        </is>
      </c>
      <c r="AY235" s="2" t="inlineStr">
        <is>
          <t>4</t>
        </is>
      </c>
      <c r="AZ235" s="2" t="inlineStr">
        <is>
          <t/>
        </is>
      </c>
      <c r="BA235" t="inlineStr">
        <is>
          <t/>
        </is>
      </c>
      <c r="BB235" s="2" t="inlineStr">
        <is>
          <t>az ajánlattételhez szükséges dokumentáció|
kiírási feltételek</t>
        </is>
      </c>
      <c r="BC235" s="2" t="inlineStr">
        <is>
          <t>4|
4</t>
        </is>
      </c>
      <c r="BD235" s="2" t="inlineStr">
        <is>
          <t xml:space="preserve">|
</t>
        </is>
      </c>
      <c r="BE235" t="inlineStr">
        <is>
          <t>Az egyes közbeszerzések lebonyolításának feltételeit és mikéntjét tartalmazó anyag.</t>
        </is>
      </c>
      <c r="BF235" s="2" t="inlineStr">
        <is>
          <t>capitolato d'oneri|
capitolato d'appalto</t>
        </is>
      </c>
      <c r="BG235" s="2" t="inlineStr">
        <is>
          <t>4|
4</t>
        </is>
      </c>
      <c r="BH235" s="2" t="inlineStr">
        <is>
          <t xml:space="preserve">|
</t>
        </is>
      </c>
      <c r="BI235" t="inlineStr">
        <is>
          <t>Documento che stabilisce le modalità di conclusione e di esecuzione di un appalto pubblico.</t>
        </is>
      </c>
      <c r="BJ235" s="2" t="inlineStr">
        <is>
          <t>specifikacijos|
pasiūlymo specifikacijos|
pirkimo specifikacijos</t>
        </is>
      </c>
      <c r="BK235" s="2" t="inlineStr">
        <is>
          <t>3|
3|
3</t>
        </is>
      </c>
      <c r="BL235" s="2" t="inlineStr">
        <is>
          <t xml:space="preserve">|
|
</t>
        </is>
      </c>
      <c r="BM235" t="inlineStr">
        <is>
          <t>oficialus dokumentas, kuriame apibūdinami pagrindiniai techniniai konkurso reikalavimai, įskaitant procedūras, kurių laikantis bus nustatyta, ar šie reikalavimai yra įvykdyti</t>
        </is>
      </c>
      <c r="BN235" s="2" t="inlineStr">
        <is>
          <t>specifikācijas</t>
        </is>
      </c>
      <c r="BO235" s="2" t="inlineStr">
        <is>
          <t>3</t>
        </is>
      </c>
      <c r="BP235" s="2" t="inlineStr">
        <is>
          <t/>
        </is>
      </c>
      <c r="BQ235" t="inlineStr">
        <is>
          <t>dokuments, kurā aprakstītas būtiskas iepērkamās preces vai pakalpojuma prasības un tehniskie raksturlielumi, tostarp procedūras, kuras izmantos, lai noteiktu, vai attiecīgās prasības ir izpildītas</t>
        </is>
      </c>
      <c r="BR235" s="2" t="inlineStr">
        <is>
          <t>speċifikazzjonijiet</t>
        </is>
      </c>
      <c r="BS235" s="2" t="inlineStr">
        <is>
          <t>3</t>
        </is>
      </c>
      <c r="BT235" s="2" t="inlineStr">
        <is>
          <t/>
        </is>
      </c>
      <c r="BU235" t="inlineStr">
        <is>
          <t>dokument uffiċjali li jiddeskrivi r-rekwiżiti tekniċi essenzjali għall-offerta, inkuż il-proċeduri li jiddeterminaw li jkunu ġew sodisfatti ċerti rekwiżiti</t>
        </is>
      </c>
      <c r="BV235" s="2" t="inlineStr">
        <is>
          <t>bestek</t>
        </is>
      </c>
      <c r="BW235" s="2" t="inlineStr">
        <is>
          <t>3</t>
        </is>
      </c>
      <c r="BX235" s="2" t="inlineStr">
        <is>
          <t/>
        </is>
      </c>
      <c r="BY235" t="inlineStr">
        <is>
          <t/>
        </is>
      </c>
      <c r="BZ235" s="2" t="inlineStr">
        <is>
          <t>specyfikacja istotnych warunków zamówienia|
SIWZ|
specyfikacje techniczne</t>
        </is>
      </c>
      <c r="CA235" s="2" t="inlineStr">
        <is>
          <t>3|
2|
2</t>
        </is>
      </c>
      <c r="CB235" s="2" t="inlineStr">
        <is>
          <t xml:space="preserve">|
|
</t>
        </is>
      </c>
      <c r="CC235" t="inlineStr">
        <is>
          <t>dokument stosowany w ramach postępowania o udzielenie zamówienia [ &lt;a href="/entry/result/766878/all" id="ENTRY_TO_ENTRY_CONVERTER" target="_blank"&gt;IATE:766878&lt;/a&gt; ], zawiera najważniejsze informacje dotyczące danego zamówienia (przedmiot, termin, tryb udzielenia zamówienia) i jest udostępniany wykonawcom przez zamawiającego</t>
        </is>
      </c>
      <c r="CD235" s="2" t="inlineStr">
        <is>
          <t>caderno de encargos</t>
        </is>
      </c>
      <c r="CE235" s="2" t="inlineStr">
        <is>
          <t>3</t>
        </is>
      </c>
      <c r="CF235" s="2" t="inlineStr">
        <is>
          <t/>
        </is>
      </c>
      <c r="CG235" t="inlineStr">
        <is>
          <t>&lt;p&gt;Documento no qual a entidade adjudicante estabelece as condições de celebração e execução de um contrato público.&lt;/p&gt;
&lt;p&gt;Elemento escrito que contém as cláusulas técnicas, jurídicas e administrativas que devem ser respeitadas na elaboração do projeto e na execução da obra.&lt;/p&gt;</t>
        </is>
      </c>
      <c r="CH235" s="2" t="inlineStr">
        <is>
          <t>caiet de sarcini</t>
        </is>
      </c>
      <c r="CI235" s="2" t="inlineStr">
        <is>
          <t>3</t>
        </is>
      </c>
      <c r="CJ235" s="2" t="inlineStr">
        <is>
          <t/>
        </is>
      </c>
      <c r="CK235" t="inlineStr">
        <is>
          <t/>
        </is>
      </c>
      <c r="CL235" s="2" t="inlineStr">
        <is>
          <t>špecifikácie verejného obstarávania|
špecifikácie obstarávania|
špecifikácie</t>
        </is>
      </c>
      <c r="CM235" s="2" t="inlineStr">
        <is>
          <t>3|
3|
3</t>
        </is>
      </c>
      <c r="CN235" s="2" t="inlineStr">
        <is>
          <t xml:space="preserve">|
|
</t>
        </is>
      </c>
      <c r="CO235" t="inlineStr">
        <is>
          <t/>
        </is>
      </c>
      <c r="CP235" s="2" t="inlineStr">
        <is>
          <t>razpisne zahteve|
razpisni pogoji|
razpisne specifikacije|
specifikacije|
specifikacije za ponudbe</t>
        </is>
      </c>
      <c r="CQ235" s="2" t="inlineStr">
        <is>
          <t>3|
2|
2|
2|
2</t>
        </is>
      </c>
      <c r="CR235" s="2" t="inlineStr">
        <is>
          <t xml:space="preserve">preferred|
|
|
|
</t>
        </is>
      </c>
      <c r="CS235" t="inlineStr">
        <is>
          <t/>
        </is>
      </c>
      <c r="CT235" s="2" t="inlineStr">
        <is>
          <t>förfrågningsunderlag|
kravspecifikationer</t>
        </is>
      </c>
      <c r="CU235" s="2" t="inlineStr">
        <is>
          <t>3|
3</t>
        </is>
      </c>
      <c r="CV235" s="2" t="inlineStr">
        <is>
          <t xml:space="preserve">|
</t>
        </is>
      </c>
      <c r="CW235" t="inlineStr">
        <is>
          <t>Det skriftliga underlag för anbud, som en upphandlande enhet tillhandahåller en leverantör.</t>
        </is>
      </c>
    </row>
    <row r="236">
      <c r="A236" s="1" t="str">
        <f>HYPERLINK("https://iate.europa.eu/entry/result/932875/all", "932875")</f>
        <v>932875</v>
      </c>
      <c r="B236" t="inlineStr">
        <is>
          <t>EDUCATION AND COMMUNICATIONS;BUSINESS AND COMPETITION</t>
        </is>
      </c>
      <c r="C236" t="inlineStr">
        <is>
          <t>EDUCATION AND COMMUNICATIONS|information technology and data processing;BUSINESS AND COMPETITION|management</t>
        </is>
      </c>
      <c r="D236" t="inlineStr">
        <is>
          <t>yes</t>
        </is>
      </c>
      <c r="E236" t="inlineStr">
        <is>
          <t/>
        </is>
      </c>
      <c r="F236" s="2" t="inlineStr">
        <is>
          <t>непрекъснатост на дейността|
непрекъснатост на стопанската дейност</t>
        </is>
      </c>
      <c r="G236" s="2" t="inlineStr">
        <is>
          <t>3|
3</t>
        </is>
      </c>
      <c r="H236" s="2" t="inlineStr">
        <is>
          <t xml:space="preserve">|
</t>
        </is>
      </c>
      <c r="I236" t="inlineStr">
        <is>
          <t/>
        </is>
      </c>
      <c r="J236" s="2" t="inlineStr">
        <is>
          <t>kontinuita činností</t>
        </is>
      </c>
      <c r="K236" s="2" t="inlineStr">
        <is>
          <t>3</t>
        </is>
      </c>
      <c r="L236" s="2" t="inlineStr">
        <is>
          <t/>
        </is>
      </c>
      <c r="M236" t="inlineStr">
        <is>
          <t>schopnost organizace, podniku nebo jiného subjektu pokračovat v činnosti i během krize nebo katastrofy, při doplnění dalšího hardwaru a programového vybavení, využití systémů tolerujících chyby a selhání a při uplatnění strategie spolehlivého zálohování a obnovy</t>
        </is>
      </c>
      <c r="N236" s="2" t="inlineStr">
        <is>
          <t>forretningskontinuitet</t>
        </is>
      </c>
      <c r="O236" s="2" t="inlineStr">
        <is>
          <t>4</t>
        </is>
      </c>
      <c r="P236" s="2" t="inlineStr">
        <is>
          <t/>
        </is>
      </c>
      <c r="Q236" t="inlineStr">
        <is>
          <t>En organisations evne til at blive ved med at fungere, efter at der er sket en større ulykke eller katastrofe.</t>
        </is>
      </c>
      <c r="R236" s="2" t="inlineStr">
        <is>
          <t>Aufrechterhaltung des Betriebs|
Geschäftsfortführung im Krisenfall</t>
        </is>
      </c>
      <c r="S236" s="2" t="inlineStr">
        <is>
          <t>2|
2</t>
        </is>
      </c>
      <c r="T236" s="2" t="inlineStr">
        <is>
          <t xml:space="preserve">|
</t>
        </is>
      </c>
      <c r="U236" t="inlineStr">
        <is>
          <t>&lt;b&gt;a)&lt;/b&gt;alle organisatorischen, technischen und personellen Maßnahmen, die zur Fortführung des Geschäftsbetriebes während und nach einem Stör- oder Krisenfall dienen; 
&lt;br&gt; 
&lt;b&gt;b)&lt;/b&gt;Zustand eines unterbrechungsfreien Geschäftsbetriebs</t>
        </is>
      </c>
      <c r="V236" s="2" t="inlineStr">
        <is>
          <t>συνέχεια των δραστηριοτήτων</t>
        </is>
      </c>
      <c r="W236" s="2" t="inlineStr">
        <is>
          <t>3</t>
        </is>
      </c>
      <c r="X236" s="2" t="inlineStr">
        <is>
          <t/>
        </is>
      </c>
      <c r="Y236" t="inlineStr">
        <is>
          <t/>
        </is>
      </c>
      <c r="Z236" s="2" t="inlineStr">
        <is>
          <t>business continuity|
BC</t>
        </is>
      </c>
      <c r="AA236" s="2" t="inlineStr">
        <is>
          <t>3|
3</t>
        </is>
      </c>
      <c r="AB236" s="2" t="inlineStr">
        <is>
          <t xml:space="preserve">|
</t>
        </is>
      </c>
      <c r="AC236" t="inlineStr">
        <is>
          <t>ability of an organisation to continue to function even after a disastrous event, accomplished through the deployment of redundant hardware and software, the use of fault tolerant systems, as well as a solid backup and recovery strategy</t>
        </is>
      </c>
      <c r="AD236" s="2" t="inlineStr">
        <is>
          <t>continuidad de la actividad|
continuidad del negocio|
continuidad operativa</t>
        </is>
      </c>
      <c r="AE236" s="2" t="inlineStr">
        <is>
          <t>3|
3|
3</t>
        </is>
      </c>
      <c r="AF236" s="2" t="inlineStr">
        <is>
          <t xml:space="preserve">|
|
</t>
        </is>
      </c>
      <c r="AG236" t="inlineStr">
        <is>
          <t>Capacidad de una empresa, organización o servicio para garantizar, en caso de interrupción de sus sistemas y procedimientos, la preservación de datos y funciones esenciales, y el mantenimiento de sus servicios y actividades (...) o, cuando esto no sea posible, la oportuna recuperación de tales datos y funciones y la oportuna reanudación de sus servicios y actividades (...).</t>
        </is>
      </c>
      <c r="AH236" s="2" t="inlineStr">
        <is>
          <t>talitluspidevus|
toimepidevus</t>
        </is>
      </c>
      <c r="AI236" s="2" t="inlineStr">
        <is>
          <t>3|
3</t>
        </is>
      </c>
      <c r="AJ236" s="2" t="inlineStr">
        <is>
          <t xml:space="preserve">|
</t>
        </is>
      </c>
      <c r="AK236" t="inlineStr">
        <is>
          <t>protsesside järjepideva toimimise suutlikkus ja taastamise võime pärast katkestust</t>
        </is>
      </c>
      <c r="AL236" s="2" t="inlineStr">
        <is>
          <t>toiminnan jatkuvuus</t>
        </is>
      </c>
      <c r="AM236" s="2" t="inlineStr">
        <is>
          <t>3</t>
        </is>
      </c>
      <c r="AN236" s="2" t="inlineStr">
        <is>
          <t/>
        </is>
      </c>
      <c r="AO236" t="inlineStr">
        <is>
          <t/>
        </is>
      </c>
      <c r="AP236" s="2" t="inlineStr">
        <is>
          <t>continuité de l'activité|
continuité opérationnelle</t>
        </is>
      </c>
      <c r="AQ236" s="2" t="inlineStr">
        <is>
          <t>3|
2</t>
        </is>
      </c>
      <c r="AR236" s="2" t="inlineStr">
        <is>
          <t xml:space="preserve">|
</t>
        </is>
      </c>
      <c r="AS236" t="inlineStr">
        <is>
          <t/>
        </is>
      </c>
      <c r="AT236" s="2" t="inlineStr">
        <is>
          <t>leanúnachas gnó</t>
        </is>
      </c>
      <c r="AU236" s="2" t="inlineStr">
        <is>
          <t>3</t>
        </is>
      </c>
      <c r="AV236" s="2" t="inlineStr">
        <is>
          <t/>
        </is>
      </c>
      <c r="AW236" t="inlineStr">
        <is>
          <t/>
        </is>
      </c>
      <c r="AX236" t="inlineStr">
        <is>
          <t/>
        </is>
      </c>
      <c r="AY236" t="inlineStr">
        <is>
          <t/>
        </is>
      </c>
      <c r="AZ236" t="inlineStr">
        <is>
          <t/>
        </is>
      </c>
      <c r="BA236" t="inlineStr">
        <is>
          <t/>
        </is>
      </c>
      <c r="BB236" s="2" t="inlineStr">
        <is>
          <t>üzletmenet-folytonosság|
az üzletmenet folytonossága|
ügymenet-folytonosság</t>
        </is>
      </c>
      <c r="BC236" s="2" t="inlineStr">
        <is>
          <t>3|
3|
3</t>
        </is>
      </c>
      <c r="BD236" s="2" t="inlineStr">
        <is>
          <t xml:space="preserve">|
|
</t>
        </is>
      </c>
      <c r="BE236" t="inlineStr">
        <is>
          <t>szervezetek azon képessége, hogy váratlan esemény (eszközkiesés, meghibásodás vagy katasztrófahelyzet) bekövetkeztekor is folytatni tudják működésüket</t>
        </is>
      </c>
      <c r="BF236" s="2" t="inlineStr">
        <is>
          <t>continuità operativa|
business continuity</t>
        </is>
      </c>
      <c r="BG236" s="2" t="inlineStr">
        <is>
          <t>3|
2</t>
        </is>
      </c>
      <c r="BH236" s="2" t="inlineStr">
        <is>
          <t xml:space="preserve">|
</t>
        </is>
      </c>
      <c r="BI236" t="inlineStr">
        <is>
          <t>L’insieme di procedure e dispositivi hardware atti a garantire la massima disponibilità del sistema e dei servizi erogati. Nello specifico la continuità operativa deve garantire le operazioni di ripristino in caso di guasti. 
&lt;br&gt; Più genericamente, è l'insieme di attività volte a minimizzare gli effetti distruttivi di un evento che ha colpito una organizzazione o parte di essa con l’obiettivo di garantire la continuità delle attività in generale.</t>
        </is>
      </c>
      <c r="BJ236" s="2" t="inlineStr">
        <is>
          <t>veiklos tęstinumas</t>
        </is>
      </c>
      <c r="BK236" s="2" t="inlineStr">
        <is>
          <t>3</t>
        </is>
      </c>
      <c r="BL236" s="2" t="inlineStr">
        <is>
          <t/>
        </is>
      </c>
      <c r="BM236" t="inlineStr">
        <is>
          <t>organizacijos galimybė tęsti veiklą duomenų praradimo, kritinių sistemų gedimo bei kitų informacinių technologijų veiklą nutraukiančių nelaimingų atvejų metu</t>
        </is>
      </c>
      <c r="BN236" s="2" t="inlineStr">
        <is>
          <t>darbības nepārtrauktība|
uzņēmējdarbības nepārtrauktība|
darbības turpināšana</t>
        </is>
      </c>
      <c r="BO236" s="2" t="inlineStr">
        <is>
          <t>3|
2|
2</t>
        </is>
      </c>
      <c r="BP236" s="2" t="inlineStr">
        <is>
          <t xml:space="preserve">|
|
</t>
        </is>
      </c>
      <c r="BQ236" t="inlineStr">
        <is>
          <t>Uzņēmuma vai organizācijas spēja turpināt darbību arī ārkārtas apstākļos.</t>
        </is>
      </c>
      <c r="BR236" s="2" t="inlineStr">
        <is>
          <t>kontinwità tal-operat</t>
        </is>
      </c>
      <c r="BS236" s="2" t="inlineStr">
        <is>
          <t>3</t>
        </is>
      </c>
      <c r="BT236" s="2" t="inlineStr">
        <is>
          <t/>
        </is>
      </c>
      <c r="BU236" t="inlineStr">
        <is>
          <t>il-kapaċità tal-organizzazzjoni li tkompli tipprovdi prodotti jew servizzi f'livelli aċċettabbli predefiniti wara inċident li joħloq diżordni</t>
        </is>
      </c>
      <c r="BV236" s="2" t="inlineStr">
        <is>
          <t>bedrijfscontinuïteit</t>
        </is>
      </c>
      <c r="BW236" s="2" t="inlineStr">
        <is>
          <t>4</t>
        </is>
      </c>
      <c r="BX236" s="2" t="inlineStr">
        <is>
          <t/>
        </is>
      </c>
      <c r="BY236" t="inlineStr">
        <is>
          <t/>
        </is>
      </c>
      <c r="BZ236" s="2" t="inlineStr">
        <is>
          <t>ciągłość działania</t>
        </is>
      </c>
      <c r="CA236" s="2" t="inlineStr">
        <is>
          <t>3</t>
        </is>
      </c>
      <c r="CB236" s="2" t="inlineStr">
        <is>
          <t/>
        </is>
      </c>
      <c r="CC236" t="inlineStr">
        <is>
          <t>zdolność organizacji do
 funkcjonowania nawet po wystąpieniu katastrofalnego zdarzenia</t>
        </is>
      </c>
      <c r="CD236" s="2" t="inlineStr">
        <is>
          <t>continuidade operacional|
continuidade das atividades</t>
        </is>
      </c>
      <c r="CE236" s="2" t="inlineStr">
        <is>
          <t>3|
3</t>
        </is>
      </c>
      <c r="CF236" s="2" t="inlineStr">
        <is>
          <t xml:space="preserve">|
</t>
        </is>
      </c>
      <c r="CG236" t="inlineStr">
        <is>
          <t>Prossecução das actividades essenciais de uma organização ou do funcionamento de um sistema em momentos críticos, como sejam nomeadamente reajustamentos, falhas ou acidentes.</t>
        </is>
      </c>
      <c r="CH236" t="inlineStr">
        <is>
          <t/>
        </is>
      </c>
      <c r="CI236" t="inlineStr">
        <is>
          <t/>
        </is>
      </c>
      <c r="CJ236" t="inlineStr">
        <is>
          <t/>
        </is>
      </c>
      <c r="CK236" t="inlineStr">
        <is>
          <t/>
        </is>
      </c>
      <c r="CL236" s="2" t="inlineStr">
        <is>
          <t>kontinuita činností</t>
        </is>
      </c>
      <c r="CM236" s="2" t="inlineStr">
        <is>
          <t>3</t>
        </is>
      </c>
      <c r="CN236" s="2" t="inlineStr">
        <is>
          <t/>
        </is>
      </c>
      <c r="CO236" t="inlineStr">
        <is>
          <t>fungovanie organizácie, podniku alebo iného subjektu aj v situácii krízy alebo katastrofy, ktoré sa dosahuje nasadením dodatočného hardvéru a softvéru, využitím systémov tolerujúcich chyby a zlyhania a uplatnením stratégie zálohovania a obnovy</t>
        </is>
      </c>
      <c r="CP236" s="2" t="inlineStr">
        <is>
          <t>neprekinjeno poslovanje</t>
        </is>
      </c>
      <c r="CQ236" s="2" t="inlineStr">
        <is>
          <t>3</t>
        </is>
      </c>
      <c r="CR236" s="2" t="inlineStr">
        <is>
          <t/>
        </is>
      </c>
      <c r="CS236" t="inlineStr">
        <is>
          <t>Čimprejšnja zagotovitev normalnega delovanja po nastopu nepričakovanega uničujočega dogodka, kot so naravne nesreče, večji izpadi električne energije ali katastrofalne napake, ki lahko povzročijo nepričakovani zastoj informacijskega sistema.</t>
        </is>
      </c>
      <c r="CT236" s="2" t="inlineStr">
        <is>
          <t>driftskontinuitet</t>
        </is>
      </c>
      <c r="CU236" s="2" t="inlineStr">
        <is>
          <t>3</t>
        </is>
      </c>
      <c r="CV236" s="2" t="inlineStr">
        <is>
          <t/>
        </is>
      </c>
      <c r="CW236" t="inlineStr">
        <is>
          <t>Driftskontinuitet innebär att en verksamhet kan drivas utan avbrott och avser alla organisatoriska, tekniska och personella åtgärder som vidtas för att säkerställa att kärnverksamheten kan fortsätta utan avbrott genast efter en kris samt att all verksamhet gradvis kan återgå till full omfattning efter långvariga och allvarliga avbrott.</t>
        </is>
      </c>
    </row>
    <row r="237">
      <c r="A237" s="1" t="str">
        <f>HYPERLINK("https://iate.europa.eu/entry/result/1487476/all", "1487476")</f>
        <v>1487476</v>
      </c>
      <c r="B237" t="inlineStr">
        <is>
          <t>BUSINESS AND COMPETITION;ECONOMICS</t>
        </is>
      </c>
      <c r="C237" t="inlineStr">
        <is>
          <t>BUSINESS AND COMPETITION|accounting;BUSINESS AND COMPETITION|business organisation;ECONOMICS</t>
        </is>
      </c>
      <c r="D237" t="inlineStr">
        <is>
          <t>yes</t>
        </is>
      </c>
      <c r="E237" t="inlineStr">
        <is>
          <t/>
        </is>
      </c>
      <c r="F237" s="2" t="inlineStr">
        <is>
          <t>материални активи|
дълготрайни материални активи</t>
        </is>
      </c>
      <c r="G237" s="2" t="inlineStr">
        <is>
          <t>3|
3</t>
        </is>
      </c>
      <c r="H237" s="2" t="inlineStr">
        <is>
          <t>|
preferred</t>
        </is>
      </c>
      <c r="I237" t="inlineStr">
        <is>
          <t/>
        </is>
      </c>
      <c r="J237" s="2" t="inlineStr">
        <is>
          <t>hmotná aktiva</t>
        </is>
      </c>
      <c r="K237" s="2" t="inlineStr">
        <is>
          <t>3</t>
        </is>
      </c>
      <c r="L237" s="2" t="inlineStr">
        <is>
          <t/>
        </is>
      </c>
      <c r="M237" t="inlineStr">
        <is>
          <t/>
        </is>
      </c>
      <c r="N237" s="2" t="inlineStr">
        <is>
          <t>materielt aktiv|
fysisk aktiv</t>
        </is>
      </c>
      <c r="O237" s="2" t="inlineStr">
        <is>
          <t>3|
3</t>
        </is>
      </c>
      <c r="P237" s="2" t="inlineStr">
        <is>
          <t xml:space="preserve">|
</t>
        </is>
      </c>
      <c r="Q237" t="inlineStr">
        <is>
          <t>aktiv, der antager fysisk form, såsom jord, bygninger og anlæg, maskiner og
udstyr</t>
        </is>
      </c>
      <c r="R237" s="2" t="inlineStr">
        <is>
          <t>Sachanlagen|
Sachvermögen|
materieller Vermögenswert</t>
        </is>
      </c>
      <c r="S237" s="2" t="inlineStr">
        <is>
          <t>3|
3|
3</t>
        </is>
      </c>
      <c r="T237" s="2" t="inlineStr">
        <is>
          <t xml:space="preserve">|
|
</t>
        </is>
      </c>
      <c r="U237" t="inlineStr">
        <is>
          <t/>
        </is>
      </c>
      <c r="V237" s="2" t="inlineStr">
        <is>
          <t>ενσώματες ακινητοποιήσεις|
ενσώματα πάγια περιουσιακά στοιχεία</t>
        </is>
      </c>
      <c r="W237" s="2" t="inlineStr">
        <is>
          <t>4|
3</t>
        </is>
      </c>
      <c r="X237" s="2" t="inlineStr">
        <is>
          <t xml:space="preserve">|
</t>
        </is>
      </c>
      <c r="Y237" t="inlineStr">
        <is>
          <t/>
        </is>
      </c>
      <c r="Z237" s="2" t="inlineStr">
        <is>
          <t>tangible assets|
physical assets|
tangible asset|
tangible item</t>
        </is>
      </c>
      <c r="AA237" s="2" t="inlineStr">
        <is>
          <t>3|
3|
1|
1</t>
        </is>
      </c>
      <c r="AB237" s="2" t="inlineStr">
        <is>
          <t xml:space="preserve">|
|
|
</t>
        </is>
      </c>
      <c r="AC237" t="inlineStr">
        <is>
          <t>assets which have a material form</t>
        </is>
      </c>
      <c r="AD237" s="2" t="inlineStr">
        <is>
          <t>activos tangibles|
inmovilizado material</t>
        </is>
      </c>
      <c r="AE237" s="2" t="inlineStr">
        <is>
          <t>3|
3</t>
        </is>
      </c>
      <c r="AF237" s="2" t="inlineStr">
        <is>
          <t xml:space="preserve">|
</t>
        </is>
      </c>
      <c r="AG237" t="inlineStr">
        <is>
          <t>Activos que figuran en el balance general de una empresa y que tienen forma física, como terrenos, edificios y maquinaria que la empresa utiliza para fabricar sus productos, investigar y administrar la compañía.</t>
        </is>
      </c>
      <c r="AH237" s="2" t="inlineStr">
        <is>
          <t>materiaalne vara</t>
        </is>
      </c>
      <c r="AI237" s="2" t="inlineStr">
        <is>
          <t>3</t>
        </is>
      </c>
      <c r="AJ237" s="2" t="inlineStr">
        <is>
          <t/>
        </is>
      </c>
      <c r="AK237" t="inlineStr">
        <is>
          <t/>
        </is>
      </c>
      <c r="AL237" s="2" t="inlineStr">
        <is>
          <t>aineelliset hyödykkeet</t>
        </is>
      </c>
      <c r="AM237" s="2" t="inlineStr">
        <is>
          <t>3</t>
        </is>
      </c>
      <c r="AN237" s="2" t="inlineStr">
        <is>
          <t/>
        </is>
      </c>
      <c r="AO237" t="inlineStr">
        <is>
          <t/>
        </is>
      </c>
      <c r="AP237" s="2" t="inlineStr">
        <is>
          <t>immobilisations corporelles|
patrimoine matériel|
actifs corporels|
biens corporels|
actifs physiques</t>
        </is>
      </c>
      <c r="AQ237" s="2" t="inlineStr">
        <is>
          <t>3|
3|
3|
3|
3</t>
        </is>
      </c>
      <c r="AR237" s="2" t="inlineStr">
        <is>
          <t xml:space="preserve">|
|
|
|
</t>
        </is>
      </c>
      <c r="AS237" t="inlineStr">
        <is>
          <t>actifs physiques détenus par une entreprise soit pour être utilisés dans la production ou la fourniture de biens et de services, soit pour être loués à des tiers, soit à des fins administratives et dont on s'attend à ce qu'ils soient utilisés sur plus d'un exercice comptable</t>
        </is>
      </c>
      <c r="AT237" s="2" t="inlineStr">
        <is>
          <t>sócmhainní inláimhsithe|
sócmhainní fisiceacha</t>
        </is>
      </c>
      <c r="AU237" s="2" t="inlineStr">
        <is>
          <t>3|
3</t>
        </is>
      </c>
      <c r="AV237" s="2" t="inlineStr">
        <is>
          <t xml:space="preserve">|
</t>
        </is>
      </c>
      <c r="AW237" t="inlineStr">
        <is>
          <t/>
        </is>
      </c>
      <c r="AX237" t="inlineStr">
        <is>
          <t/>
        </is>
      </c>
      <c r="AY237" t="inlineStr">
        <is>
          <t/>
        </is>
      </c>
      <c r="AZ237" t="inlineStr">
        <is>
          <t/>
        </is>
      </c>
      <c r="BA237" t="inlineStr">
        <is>
          <t/>
        </is>
      </c>
      <c r="BB237" s="2" t="inlineStr">
        <is>
          <t>tárgyi eszközök</t>
        </is>
      </c>
      <c r="BC237" s="2" t="inlineStr">
        <is>
          <t>4</t>
        </is>
      </c>
      <c r="BD237" s="2" t="inlineStr">
        <is>
          <t/>
        </is>
      </c>
      <c r="BE237" t="inlineStr">
        <is>
          <t>A tárgyi eszközök között a mérlegben azokat a rendeltetésszerűen használatba vett, üzembe helyezett anyagi eszközöket (földterület, telek, telkesítés, erdő, ültetvény, épület, egyéb építmény, műszaki berendezés, gép, jármű, üzemi és üzleti felszerelés, egyéb berendezés, ingatlanokhoz kapcsolódó vagyoni értékű jogok), tenyészállatokat kell kimutatni, amelyek tartósan - közvetlenül vagy közvetett módon - szolgálják a vállalkozó tevékenységét, továbbá az ezen eszközök beszerzésére (a beruházásokra) adott előlegeket és a beruházásokat, valamint a tárgyi eszközök értékhelyesbítését.</t>
        </is>
      </c>
      <c r="BF237" s="2" t="inlineStr">
        <is>
          <t>immobilizzazioni materiali|
attività materiale|
attività materiali</t>
        </is>
      </c>
      <c r="BG237" s="2" t="inlineStr">
        <is>
          <t>3|
3|
1</t>
        </is>
      </c>
      <c r="BH237" s="2" t="inlineStr">
        <is>
          <t xml:space="preserve">|
|
</t>
        </is>
      </c>
      <c r="BI237" t="inlineStr">
        <is>
          <t/>
        </is>
      </c>
      <c r="BJ237" s="2" t="inlineStr">
        <is>
          <t>materialusis turtas</t>
        </is>
      </c>
      <c r="BK237" s="2" t="inlineStr">
        <is>
          <t>3</t>
        </is>
      </c>
      <c r="BL237" s="2" t="inlineStr">
        <is>
          <t/>
        </is>
      </c>
      <c r="BM237" t="inlineStr">
        <is>
          <t/>
        </is>
      </c>
      <c r="BN237" t="inlineStr">
        <is>
          <t/>
        </is>
      </c>
      <c r="BO237" t="inlineStr">
        <is>
          <t/>
        </is>
      </c>
      <c r="BP237" t="inlineStr">
        <is>
          <t/>
        </is>
      </c>
      <c r="BQ237" t="inlineStr">
        <is>
          <t/>
        </is>
      </c>
      <c r="BR237" s="2" t="inlineStr">
        <is>
          <t>assi tanġibbli|
assi fiżiċi</t>
        </is>
      </c>
      <c r="BS237" s="2" t="inlineStr">
        <is>
          <t>3|
3</t>
        </is>
      </c>
      <c r="BT237" s="2" t="inlineStr">
        <is>
          <t xml:space="preserve">|
</t>
        </is>
      </c>
      <c r="BU237" t="inlineStr">
        <is>
          <t>assi li jkollhom forma materjali</t>
        </is>
      </c>
      <c r="BV237" s="2" t="inlineStr">
        <is>
          <t>materiële activa</t>
        </is>
      </c>
      <c r="BW237" s="2" t="inlineStr">
        <is>
          <t>3</t>
        </is>
      </c>
      <c r="BX237" s="2" t="inlineStr">
        <is>
          <t/>
        </is>
      </c>
      <c r="BY237" t="inlineStr">
        <is>
          <t/>
        </is>
      </c>
      <c r="BZ237" s="2" t="inlineStr">
        <is>
          <t>rzeczowe aktywa trwałe|
aktywa rzeczowe|
środki trwałe</t>
        </is>
      </c>
      <c r="CA237" s="2" t="inlineStr">
        <is>
          <t>3|
3|
2</t>
        </is>
      </c>
      <c r="CB237" s="2" t="inlineStr">
        <is>
          <t xml:space="preserve">|
admitted|
</t>
        </is>
      </c>
      <c r="CC237" t="inlineStr">
        <is>
          <t>rzeczowe aktywa trwałe obejmują 1) środki trwałe:&lt;br&gt; a) grunty&lt;br&gt; b) budynki, lokale, prawa do lokali i obiekty inżynierii lądowej i wodnej &lt;br&gt; c) urządzenia techniczne i maszyny&lt;br&gt; d) środki transportu&lt;br&gt; e) inne środki trwałe&lt;br&gt; oraz 2) środki trwałe w budowie i 3) zaliczki na środki trwałe w budowie</t>
        </is>
      </c>
      <c r="CD237" s="2" t="inlineStr">
        <is>
          <t>ativos tangíveis|
ativos corpóreos|
ativos físicos</t>
        </is>
      </c>
      <c r="CE237" s="2" t="inlineStr">
        <is>
          <t>3|
3|
3</t>
        </is>
      </c>
      <c r="CF237" s="2" t="inlineStr">
        <is>
          <t xml:space="preserve">|
|
</t>
        </is>
      </c>
      <c r="CG237" t="inlineStr">
        <is>
          <t>&lt;a href="https://iate.europa.eu/entry/result/3519215/pt" target="_blank"&gt;Ativos&lt;/a&gt; com substância física (ex.terrenos, edifícios e instalações, máquinas e equipamentos).</t>
        </is>
      </c>
      <c r="CH237" s="2" t="inlineStr">
        <is>
          <t>imobilizări corporale|
active corporale</t>
        </is>
      </c>
      <c r="CI237" s="2" t="inlineStr">
        <is>
          <t>3|
3</t>
        </is>
      </c>
      <c r="CJ237" s="2" t="inlineStr">
        <is>
          <t xml:space="preserve">|
</t>
        </is>
      </c>
      <c r="CK237" t="inlineStr">
        <is>
          <t>active care:&lt;br&gt;a) sunt deținute de o persoană juridică pentru a fi utilizate în producția proprie de bunuri sau prestarea de servicii, pentru a fi închiriate terților sau pentru a fi folosite în scopuri administrative;&lt;br&gt;b) sunt utilizate pe parcursul unei perioade mai mari de un an; și&lt;br&gt;c) au valoare mai mare decât limita prevazută de reglementările legale în vigoare</t>
        </is>
      </c>
      <c r="CL237" s="2" t="inlineStr">
        <is>
          <t>hmotný majetok</t>
        </is>
      </c>
      <c r="CM237" s="2" t="inlineStr">
        <is>
          <t>2</t>
        </is>
      </c>
      <c r="CN237" s="2" t="inlineStr">
        <is>
          <t/>
        </is>
      </c>
      <c r="CO237" t="inlineStr">
        <is>
          <t/>
        </is>
      </c>
      <c r="CP237" t="inlineStr">
        <is>
          <t/>
        </is>
      </c>
      <c r="CQ237" t="inlineStr">
        <is>
          <t/>
        </is>
      </c>
      <c r="CR237" t="inlineStr">
        <is>
          <t/>
        </is>
      </c>
      <c r="CS237" t="inlineStr">
        <is>
          <t/>
        </is>
      </c>
      <c r="CT237" s="2" t="inlineStr">
        <is>
          <t>materiella anläggningstillgångar</t>
        </is>
      </c>
      <c r="CU237" s="2" t="inlineStr">
        <is>
          <t>3</t>
        </is>
      </c>
      <c r="CV237" s="2" t="inlineStr">
        <is>
          <t/>
        </is>
      </c>
      <c r="CW237" t="inlineStr">
        <is>
          <t/>
        </is>
      </c>
    </row>
    <row r="238">
      <c r="A238" s="1" t="str">
        <f>HYPERLINK("https://iate.europa.eu/entry/result/2145339/all", "2145339")</f>
        <v>2145339</v>
      </c>
      <c r="B238" t="inlineStr">
        <is>
          <t>ECONOMICS;FINANCE;BUSINESS AND COMPETITION</t>
        </is>
      </c>
      <c r="C238" t="inlineStr">
        <is>
          <t>ECONOMICS|economic analysis;FINANCE|financing and investment;FINANCE|budget;BUSINESS AND COMPETITION|business organisation;BUSINESS AND COMPETITION|accounting</t>
        </is>
      </c>
      <c r="D238" t="inlineStr">
        <is>
          <t>yes</t>
        </is>
      </c>
      <c r="E238" t="inlineStr">
        <is>
          <t/>
        </is>
      </c>
      <c r="F238" s="2" t="inlineStr">
        <is>
          <t>финансово състояние</t>
        </is>
      </c>
      <c r="G238" s="2" t="inlineStr">
        <is>
          <t>4</t>
        </is>
      </c>
      <c r="H238" s="2" t="inlineStr">
        <is>
          <t/>
        </is>
      </c>
      <c r="I238" t="inlineStr">
        <is>
          <t/>
        </is>
      </c>
      <c r="J238" s="2" t="inlineStr">
        <is>
          <t>finanční pozice|
finanční situace</t>
        </is>
      </c>
      <c r="K238" s="2" t="inlineStr">
        <is>
          <t>3|
3</t>
        </is>
      </c>
      <c r="L238" s="2" t="inlineStr">
        <is>
          <t xml:space="preserve">|
</t>
        </is>
      </c>
      <c r="M238" t="inlineStr">
        <is>
          <t/>
        </is>
      </c>
      <c r="N238" s="2" t="inlineStr">
        <is>
          <t>finansiel situation|
finansiel stilling</t>
        </is>
      </c>
      <c r="O238" s="2" t="inlineStr">
        <is>
          <t>4|
4</t>
        </is>
      </c>
      <c r="P238" s="2" t="inlineStr">
        <is>
          <t xml:space="preserve">|
</t>
        </is>
      </c>
      <c r="Q238" t="inlineStr">
        <is>
          <t/>
        </is>
      </c>
      <c r="R238" s="2" t="inlineStr">
        <is>
          <t>Finanzlage</t>
        </is>
      </c>
      <c r="S238" s="2" t="inlineStr">
        <is>
          <t>3</t>
        </is>
      </c>
      <c r="T238" s="2" t="inlineStr">
        <is>
          <t/>
        </is>
      </c>
      <c r="U238" t="inlineStr">
        <is>
          <t/>
        </is>
      </c>
      <c r="V238" s="2" t="inlineStr">
        <is>
          <t>χρηματοοικονομική κατάσταση|
οικονομική θέση</t>
        </is>
      </c>
      <c r="W238" s="2" t="inlineStr">
        <is>
          <t>3|
3</t>
        </is>
      </c>
      <c r="X238" s="2" t="inlineStr">
        <is>
          <t xml:space="preserve">|
</t>
        </is>
      </c>
      <c r="Y238" t="inlineStr">
        <is>
          <t/>
        </is>
      </c>
      <c r="Z238" s="2" t="inlineStr">
        <is>
          <t>financial position|
financial situation</t>
        </is>
      </c>
      <c r="AA238" s="2" t="inlineStr">
        <is>
          <t>3|
3</t>
        </is>
      </c>
      <c r="AB238" s="2" t="inlineStr">
        <is>
          <t xml:space="preserve">|
</t>
        </is>
      </c>
      <c r="AC238" t="inlineStr">
        <is>
          <t>the financial status of an organization, enterprise or individual at a particular point in time</t>
        </is>
      </c>
      <c r="AD238" s="2" t="inlineStr">
        <is>
          <t>situación financiera</t>
        </is>
      </c>
      <c r="AE238" s="2" t="inlineStr">
        <is>
          <t>3</t>
        </is>
      </c>
      <c r="AF238" s="2" t="inlineStr">
        <is>
          <t/>
        </is>
      </c>
      <c r="AG238" t="inlineStr">
        <is>
          <t/>
        </is>
      </c>
      <c r="AH238" s="2" t="inlineStr">
        <is>
          <t>finantsseisund</t>
        </is>
      </c>
      <c r="AI238" s="2" t="inlineStr">
        <is>
          <t>3</t>
        </is>
      </c>
      <c r="AJ238" s="2" t="inlineStr">
        <is>
          <t/>
        </is>
      </c>
      <c r="AK238" t="inlineStr">
        <is>
          <t/>
        </is>
      </c>
      <c r="AL238" s="2" t="inlineStr">
        <is>
          <t>taloudellinen tilanne|
taloudellinen asema|
rahoitusmarkkinoiden tila|
rahoitustilanne|
rahoitusasema</t>
        </is>
      </c>
      <c r="AM238" s="2" t="inlineStr">
        <is>
          <t>3|
2|
2|
2|
2</t>
        </is>
      </c>
      <c r="AN238" s="2" t="inlineStr">
        <is>
          <t xml:space="preserve">|
|
|
|
</t>
        </is>
      </c>
      <c r="AO238" t="inlineStr">
        <is>
          <t/>
        </is>
      </c>
      <c r="AP238" s="2" t="inlineStr">
        <is>
          <t>situation financière</t>
        </is>
      </c>
      <c r="AQ238" s="2" t="inlineStr">
        <is>
          <t>3</t>
        </is>
      </c>
      <c r="AR238" s="2" t="inlineStr">
        <is>
          <t/>
        </is>
      </c>
      <c r="AS238" t="inlineStr">
        <is>
          <t/>
        </is>
      </c>
      <c r="AT238" s="2" t="inlineStr">
        <is>
          <t>riocht airgeadais|
staid airgeadais</t>
        </is>
      </c>
      <c r="AU238" s="2" t="inlineStr">
        <is>
          <t>3|
3</t>
        </is>
      </c>
      <c r="AV238" s="2" t="inlineStr">
        <is>
          <t xml:space="preserve">|
</t>
        </is>
      </c>
      <c r="AW238" t="inlineStr">
        <is>
          <t/>
        </is>
      </c>
      <c r="AX238" t="inlineStr">
        <is>
          <t/>
        </is>
      </c>
      <c r="AY238" t="inlineStr">
        <is>
          <t/>
        </is>
      </c>
      <c r="AZ238" t="inlineStr">
        <is>
          <t/>
        </is>
      </c>
      <c r="BA238" t="inlineStr">
        <is>
          <t/>
        </is>
      </c>
      <c r="BB238" s="2" t="inlineStr">
        <is>
          <t>pénzügyi helyzet</t>
        </is>
      </c>
      <c r="BC238" s="2" t="inlineStr">
        <is>
          <t>4</t>
        </is>
      </c>
      <c r="BD238" s="2" t="inlineStr">
        <is>
          <t/>
        </is>
      </c>
      <c r="BE238" t="inlineStr">
        <is>
          <t/>
        </is>
      </c>
      <c r="BF238" t="inlineStr">
        <is>
          <t/>
        </is>
      </c>
      <c r="BG238" t="inlineStr">
        <is>
          <t/>
        </is>
      </c>
      <c r="BH238" t="inlineStr">
        <is>
          <t/>
        </is>
      </c>
      <c r="BI238" t="inlineStr">
        <is>
          <t/>
        </is>
      </c>
      <c r="BJ238" s="2" t="inlineStr">
        <is>
          <t>finansinė būklė</t>
        </is>
      </c>
      <c r="BK238" s="2" t="inlineStr">
        <is>
          <t>3</t>
        </is>
      </c>
      <c r="BL238" s="2" t="inlineStr">
        <is>
          <t/>
        </is>
      </c>
      <c r="BM238" t="inlineStr">
        <is>
          <t/>
        </is>
      </c>
      <c r="BN238" t="inlineStr">
        <is>
          <t/>
        </is>
      </c>
      <c r="BO238" t="inlineStr">
        <is>
          <t/>
        </is>
      </c>
      <c r="BP238" t="inlineStr">
        <is>
          <t/>
        </is>
      </c>
      <c r="BQ238" t="inlineStr">
        <is>
          <t/>
        </is>
      </c>
      <c r="BR238" s="2" t="inlineStr">
        <is>
          <t>qagħda finanzjarja</t>
        </is>
      </c>
      <c r="BS238" s="2" t="inlineStr">
        <is>
          <t>3</t>
        </is>
      </c>
      <c r="BT238" s="2" t="inlineStr">
        <is>
          <t/>
        </is>
      </c>
      <c r="BU238" t="inlineStr">
        <is>
          <t/>
        </is>
      </c>
      <c r="BV238" s="2" t="inlineStr">
        <is>
          <t>financiële positie|
financiële situatie</t>
        </is>
      </c>
      <c r="BW238" s="2" t="inlineStr">
        <is>
          <t>3|
3</t>
        </is>
      </c>
      <c r="BX238" s="2" t="inlineStr">
        <is>
          <t xml:space="preserve">|
</t>
        </is>
      </c>
      <c r="BY238" t="inlineStr">
        <is>
          <t/>
        </is>
      </c>
      <c r="BZ238" s="2" t="inlineStr">
        <is>
          <t>sytuacja finansowa</t>
        </is>
      </c>
      <c r="CA238" s="2" t="inlineStr">
        <is>
          <t>3</t>
        </is>
      </c>
      <c r="CB238" s="2" t="inlineStr">
        <is>
          <t/>
        </is>
      </c>
      <c r="CC238" t="inlineStr">
        <is>
          <t/>
        </is>
      </c>
      <c r="CD238" s="2" t="inlineStr">
        <is>
          <t>situação financeira</t>
        </is>
      </c>
      <c r="CE238" s="2" t="inlineStr">
        <is>
          <t>3</t>
        </is>
      </c>
      <c r="CF238" s="2" t="inlineStr">
        <is>
          <t/>
        </is>
      </c>
      <c r="CG238" t="inlineStr">
        <is>
          <t/>
        </is>
      </c>
      <c r="CH238" t="inlineStr">
        <is>
          <t/>
        </is>
      </c>
      <c r="CI238" t="inlineStr">
        <is>
          <t/>
        </is>
      </c>
      <c r="CJ238" t="inlineStr">
        <is>
          <t/>
        </is>
      </c>
      <c r="CK238" t="inlineStr">
        <is>
          <t/>
        </is>
      </c>
      <c r="CL238" s="2" t="inlineStr">
        <is>
          <t>finančná situácia</t>
        </is>
      </c>
      <c r="CM238" s="2" t="inlineStr">
        <is>
          <t>3</t>
        </is>
      </c>
      <c r="CN238" s="2" t="inlineStr">
        <is>
          <t/>
        </is>
      </c>
      <c r="CO238" t="inlineStr">
        <is>
          <t/>
        </is>
      </c>
      <c r="CP238" s="2" t="inlineStr">
        <is>
          <t>finančni položaj</t>
        </is>
      </c>
      <c r="CQ238" s="2" t="inlineStr">
        <is>
          <t>1</t>
        </is>
      </c>
      <c r="CR238" s="2" t="inlineStr">
        <is>
          <t/>
        </is>
      </c>
      <c r="CS238" t="inlineStr">
        <is>
          <t/>
        </is>
      </c>
      <c r="CT238" s="2" t="inlineStr">
        <is>
          <t>finansiell ställning|
ekonomisk ställning</t>
        </is>
      </c>
      <c r="CU238" s="2" t="inlineStr">
        <is>
          <t>4|
4</t>
        </is>
      </c>
      <c r="CV238" s="2" t="inlineStr">
        <is>
          <t xml:space="preserve">|
</t>
        </is>
      </c>
      <c r="CW238" t="inlineStr">
        <is>
          <t/>
        </is>
      </c>
    </row>
    <row r="239">
      <c r="A239" s="1" t="str">
        <f>HYPERLINK("https://iate.europa.eu/entry/result/760567/all", "760567")</f>
        <v>760567</v>
      </c>
      <c r="B239" t="inlineStr">
        <is>
          <t>TRADE</t>
        </is>
      </c>
      <c r="C239" t="inlineStr">
        <is>
          <t>TRADE|tariff policy|customs regulations;TRADE|tariff policy|customs tariff</t>
        </is>
      </c>
      <c r="D239" t="inlineStr">
        <is>
          <t>yes</t>
        </is>
      </c>
      <c r="E239" t="inlineStr">
        <is>
          <t/>
        </is>
      </c>
      <c r="F239" s="2" t="inlineStr">
        <is>
          <t>митническо оформяне</t>
        </is>
      </c>
      <c r="G239" s="2" t="inlineStr">
        <is>
          <t>4</t>
        </is>
      </c>
      <c r="H239" s="2" t="inlineStr">
        <is>
          <t/>
        </is>
      </c>
      <c r="I239" t="inlineStr">
        <is>
          <t/>
        </is>
      </c>
      <c r="J239" s="2" t="inlineStr">
        <is>
          <t>celní řízení|
celní odbavení</t>
        </is>
      </c>
      <c r="K239" s="2" t="inlineStr">
        <is>
          <t>3|
3</t>
        </is>
      </c>
      <c r="L239" s="2" t="inlineStr">
        <is>
          <t xml:space="preserve">preferred|
</t>
        </is>
      </c>
      <c r="M239" t="inlineStr">
        <is>
          <t>„(1) Celní řízení se vede za účelem rozhodnutí o tom, zda bude zbožíproputěno do navrženého celního režimu, nebo o vyřízení celního režimu, do něhožbylo zboží proputěno, popřípadě také za účelem stanovení cla. &lt;br&gt;(2) Celní řízení se vede za účelem rozhodnutí ve věci zpětného vývozu, dočasného uskladnění nebo přenechání zboží.“</t>
        </is>
      </c>
      <c r="N239" s="2" t="inlineStr">
        <is>
          <t>toldklarering|
toldbehandling|
fortoldning</t>
        </is>
      </c>
      <c r="O239" s="2" t="inlineStr">
        <is>
          <t>3|
3|
3</t>
        </is>
      </c>
      <c r="P239" s="2" t="inlineStr">
        <is>
          <t xml:space="preserve">|
|
</t>
        </is>
      </c>
      <c r="Q239" t="inlineStr">
        <is>
          <t>det at udrede hvor stort et beløb der skal betales i told for varer der importeres eller eksporteres</t>
        </is>
      </c>
      <c r="R239" s="2" t="inlineStr">
        <is>
          <t>Zollabfertigung|
Abfertigung|
Verzollung</t>
        </is>
      </c>
      <c r="S239" s="2" t="inlineStr">
        <is>
          <t>3|
3|
3</t>
        </is>
      </c>
      <c r="T239" s="2" t="inlineStr">
        <is>
          <t xml:space="preserve">|
|
</t>
        </is>
      </c>
      <c r="U239" t="inlineStr">
        <is>
          <t/>
        </is>
      </c>
      <c r="V239" s="2" t="inlineStr">
        <is>
          <t>τελωνισμός|
εκτελωνισμός</t>
        </is>
      </c>
      <c r="W239" s="2" t="inlineStr">
        <is>
          <t>3|
3</t>
        </is>
      </c>
      <c r="X239" s="2" t="inlineStr">
        <is>
          <t xml:space="preserve">|
</t>
        </is>
      </c>
      <c r="Y239" t="inlineStr">
        <is>
          <t/>
        </is>
      </c>
      <c r="Z239" s="2" t="inlineStr">
        <is>
          <t>customs clearance|
clearing through customs</t>
        </is>
      </c>
      <c r="AA239" s="2" t="inlineStr">
        <is>
          <t>3|
3</t>
        </is>
      </c>
      <c r="AB239" s="2" t="inlineStr">
        <is>
          <t xml:space="preserve">|
</t>
        </is>
      </c>
      <c r="AC239" t="inlineStr">
        <is>
          <t>the formalities necessary to satisfy the customs officers before they will allow goods to be cleared (removed) from customs for dispatch or delivery elsewhere</t>
        </is>
      </c>
      <c r="AD239" s="2" t="inlineStr">
        <is>
          <t>despacho de aduana|
despacho aduanero</t>
        </is>
      </c>
      <c r="AE239" s="2" t="inlineStr">
        <is>
          <t>3|
3</t>
        </is>
      </c>
      <c r="AF239" s="2" t="inlineStr">
        <is>
          <t xml:space="preserve">|
</t>
        </is>
      </c>
      <c r="AG239" t="inlineStr">
        <is>
          <t>Conjunto de trámites realizados por la administración de aduanas para dar curso a las importaciones y exportaciones de mercancías. Consiste en el reconocimiento (comprobación de la adecuación entre la mercancía y la declaración y la documentación complementaria) y el aforo (determinación de la base imponible, los derechos exigibles y los tipos impositivos aplicables).</t>
        </is>
      </c>
      <c r="AH239" s="2" t="inlineStr">
        <is>
          <t>tollivormistus</t>
        </is>
      </c>
      <c r="AI239" s="2" t="inlineStr">
        <is>
          <t>3</t>
        </is>
      </c>
      <c r="AJ239" s="2" t="inlineStr">
        <is>
          <t/>
        </is>
      </c>
      <c r="AK239" t="inlineStr">
        <is>
          <t/>
        </is>
      </c>
      <c r="AL239" s="2" t="inlineStr">
        <is>
          <t>tulliselvitys</t>
        </is>
      </c>
      <c r="AM239" s="2" t="inlineStr">
        <is>
          <t>3</t>
        </is>
      </c>
      <c r="AN239" s="2" t="inlineStr">
        <is>
          <t/>
        </is>
      </c>
      <c r="AO239" t="inlineStr">
        <is>
          <t>niiden tullimuodollisuuksien suorittaminen, jotka ovat välttämättömiä, jotta tavarat voidaan luovuttaa vapaaseen liikkeeseen, viedä maasta tai asettaa johonkin muuhun tullimenettelyyn</t>
        </is>
      </c>
      <c r="AP239" s="2" t="inlineStr">
        <is>
          <t>dédouanement</t>
        </is>
      </c>
      <c r="AQ239" s="2" t="inlineStr">
        <is>
          <t>3</t>
        </is>
      </c>
      <c r="AR239" s="2" t="inlineStr">
        <is>
          <t/>
        </is>
      </c>
      <c r="AS239" t="inlineStr">
        <is>
          <t>accomplissement des formalités douanières nécessaires à la mise en libre circulation des marchandises importées, notamment pour acquitter le montant de la dette douanière qui y est affectée pour entrer dans un territoire douanier ou dans un régime douanier en particulier</t>
        </is>
      </c>
      <c r="AT239" s="2" t="inlineStr">
        <is>
          <t>imréiteach custaim</t>
        </is>
      </c>
      <c r="AU239" s="2" t="inlineStr">
        <is>
          <t>3</t>
        </is>
      </c>
      <c r="AV239" s="2" t="inlineStr">
        <is>
          <t/>
        </is>
      </c>
      <c r="AW239" t="inlineStr">
        <is>
          <t/>
        </is>
      </c>
      <c r="AX239" t="inlineStr">
        <is>
          <t/>
        </is>
      </c>
      <c r="AY239" t="inlineStr">
        <is>
          <t/>
        </is>
      </c>
      <c r="AZ239" t="inlineStr">
        <is>
          <t/>
        </is>
      </c>
      <c r="BA239" t="inlineStr">
        <is>
          <t/>
        </is>
      </c>
      <c r="BB239" s="2" t="inlineStr">
        <is>
          <t>vámkezelés</t>
        </is>
      </c>
      <c r="BC239" s="2" t="inlineStr">
        <is>
          <t>3</t>
        </is>
      </c>
      <c r="BD239" s="2" t="inlineStr">
        <is>
          <t/>
        </is>
      </c>
      <c r="BE239" t="inlineStr">
        <is>
          <t/>
        </is>
      </c>
      <c r="BF239" s="2" t="inlineStr">
        <is>
          <t>sdoganamento</t>
        </is>
      </c>
      <c r="BG239" s="2" t="inlineStr">
        <is>
          <t>3</t>
        </is>
      </c>
      <c r="BH239" s="2" t="inlineStr">
        <is>
          <t/>
        </is>
      </c>
      <c r="BI239" t="inlineStr">
        <is>
          <t>espletamento delle formalità doganali necessarie per esportare le merci o per immettere in consumo le merci importate o vincolarle ad un altro regime doganale</t>
        </is>
      </c>
      <c r="BJ239" s="2" t="inlineStr">
        <is>
          <t>muitinis įforminimas</t>
        </is>
      </c>
      <c r="BK239" s="2" t="inlineStr">
        <is>
          <t>3</t>
        </is>
      </c>
      <c r="BL239" s="2" t="inlineStr">
        <is>
          <t/>
        </is>
      </c>
      <c r="BM239" t="inlineStr">
        <is>
          <t/>
        </is>
      </c>
      <c r="BN239" s="2" t="inlineStr">
        <is>
          <t>muitošana</t>
        </is>
      </c>
      <c r="BO239" s="2" t="inlineStr">
        <is>
          <t>3</t>
        </is>
      </c>
      <c r="BP239" s="2" t="inlineStr">
        <is>
          <t/>
        </is>
      </c>
      <c r="BQ239" t="inlineStr">
        <is>
          <t>visas darbības, kas veicamas ar precēm, lai tām piemērotu konkrētu muitas procedūru vai režīmu</t>
        </is>
      </c>
      <c r="BR239" s="2" t="inlineStr">
        <is>
          <t>żdoganar tal-merkanzija</t>
        </is>
      </c>
      <c r="BS239" s="2" t="inlineStr">
        <is>
          <t>3</t>
        </is>
      </c>
      <c r="BT239" s="2" t="inlineStr">
        <is>
          <t/>
        </is>
      </c>
      <c r="BU239" t="inlineStr">
        <is>
          <t>it-twettiq tal-formalitajiet doganali meħtieġa biex il-merkanzija tidħol għall-użu domestiku, biex tiġi esportata jew biex titqiegħed taħt proċedura doganali</t>
        </is>
      </c>
      <c r="BV239" s="2" t="inlineStr">
        <is>
          <t>in- en uitklaring|
vrijmaking|
douane-uitklaring|
douane-inklaring</t>
        </is>
      </c>
      <c r="BW239" s="2" t="inlineStr">
        <is>
          <t>3|
3|
1|
1</t>
        </is>
      </c>
      <c r="BX239" s="2" t="inlineStr">
        <is>
          <t xml:space="preserve">|
|
|
</t>
        </is>
      </c>
      <c r="BY239" t="inlineStr">
        <is>
          <t>het vervullen van de nodige douaneformaliteiten om invoergoederen in het vrije verkeer te brengen, om ze onder een andere douaneregeling te plaatsen of om goederen uit te voeren</t>
        </is>
      </c>
      <c r="BZ239" s="2" t="inlineStr">
        <is>
          <t>odprawa celna</t>
        </is>
      </c>
      <c r="CA239" s="2" t="inlineStr">
        <is>
          <t>3</t>
        </is>
      </c>
      <c r="CB239" s="2" t="inlineStr">
        <is>
          <t/>
        </is>
      </c>
      <c r="CC239" t="inlineStr">
        <is>
          <t/>
        </is>
      </c>
      <c r="CD239" s="2" t="inlineStr">
        <is>
          <t>desalfandegamento</t>
        </is>
      </c>
      <c r="CE239" s="2" t="inlineStr">
        <is>
          <t>3</t>
        </is>
      </c>
      <c r="CF239" s="2" t="inlineStr">
        <is>
          <t/>
        </is>
      </c>
      <c r="CG239" t="inlineStr">
        <is>
          <t/>
        </is>
      </c>
      <c r="CH239" s="2" t="inlineStr">
        <is>
          <t>vămuire</t>
        </is>
      </c>
      <c r="CI239" s="2" t="inlineStr">
        <is>
          <t>3</t>
        </is>
      </c>
      <c r="CJ239" s="2" t="inlineStr">
        <is>
          <t/>
        </is>
      </c>
      <c r="CK239" t="inlineStr">
        <is>
          <t/>
        </is>
      </c>
      <c r="CL239" s="2" t="inlineStr">
        <is>
          <t>colné vybavenie|
colné konanie</t>
        </is>
      </c>
      <c r="CM239" s="2" t="inlineStr">
        <is>
          <t>3|
3</t>
        </is>
      </c>
      <c r="CN239" s="2" t="inlineStr">
        <is>
          <t>|
preferred</t>
        </is>
      </c>
      <c r="CO239" t="inlineStr">
        <is>
          <t>formality na preclenie tovaru, ktorých vykonanie je potrebné na to, aby ho colní úradníci uvoľnili na doručenie na miesto určenia</t>
        </is>
      </c>
      <c r="CP239" s="2" t="inlineStr">
        <is>
          <t>carinjenje</t>
        </is>
      </c>
      <c r="CQ239" s="2" t="inlineStr">
        <is>
          <t>3</t>
        </is>
      </c>
      <c r="CR239" s="2" t="inlineStr">
        <is>
          <t/>
        </is>
      </c>
      <c r="CS239" t="inlineStr">
        <is>
          <t>dejanja, ki jih je treba opraviti za prepustitev blaga v carinski postopek ali ponovni izvoz</t>
        </is>
      </c>
      <c r="CT239" s="2" t="inlineStr">
        <is>
          <t>tullklarering|
klarering</t>
        </is>
      </c>
      <c r="CU239" s="2" t="inlineStr">
        <is>
          <t>2|
2</t>
        </is>
      </c>
      <c r="CV239" s="2" t="inlineStr">
        <is>
          <t xml:space="preserve">|
</t>
        </is>
      </c>
      <c r="CW239" t="inlineStr">
        <is>
          <t>"tullklarering, gemensam benämning för åtgärder vid Tullverket för expediering av transportmedel eller gods som förs in eller ut ur landet."</t>
        </is>
      </c>
    </row>
    <row r="240">
      <c r="A240" s="1" t="str">
        <f>HYPERLINK("https://iate.europa.eu/entry/result/3571580/all", "3571580")</f>
        <v>3571580</v>
      </c>
      <c r="B240" t="inlineStr">
        <is>
          <t>EDUCATION AND COMMUNICATIONS</t>
        </is>
      </c>
      <c r="C240" t="inlineStr">
        <is>
          <t>EDUCATION AND COMMUNICATIONS|information technology and data processing</t>
        </is>
      </c>
      <c r="D240" t="inlineStr">
        <is>
          <t>yes</t>
        </is>
      </c>
      <c r="E240" t="inlineStr">
        <is>
          <t/>
        </is>
      </c>
      <c r="F240" s="2" t="inlineStr">
        <is>
          <t>задълбочено машинно учене|
задълбочено учене|
дълбоко самообучение</t>
        </is>
      </c>
      <c r="G240" s="2" t="inlineStr">
        <is>
          <t>3|
3|
3</t>
        </is>
      </c>
      <c r="H240" s="2" t="inlineStr">
        <is>
          <t xml:space="preserve">|
|
</t>
        </is>
      </c>
      <c r="I240" t="inlineStr">
        <is>
          <t>разновидност на машинното учене, свързано основно с процесите по разпознаване на реч, текстове и образи</t>
        </is>
      </c>
      <c r="J240" s="2" t="inlineStr">
        <is>
          <t>hluboké učení</t>
        </is>
      </c>
      <c r="K240" s="2" t="inlineStr">
        <is>
          <t>3</t>
        </is>
      </c>
      <c r="L240" s="2" t="inlineStr">
        <is>
          <t/>
        </is>
      </c>
      <c r="M240" t="inlineStr">
        <is>
          <t>obor umělé inteligence, vycházející z principu práce umělých perceptronů spojených do řady a propojených navzájem v několika vrstvách a vyvíjející techniku &lt;i&gt;strojového učení&lt;/i&gt; [ &lt;a href="/entry/result/1327933/all" id="ENTRY_TO_ENTRY_CONVERTER" target="_blank"&gt;IATE:1327933&lt;/a&gt; ] založenou na zpracování velkých objemů dat</t>
        </is>
      </c>
      <c r="N240" s="2" t="inlineStr">
        <is>
          <t>dyb læring</t>
        </is>
      </c>
      <c r="O240" s="2" t="inlineStr">
        <is>
          <t>3</t>
        </is>
      </c>
      <c r="P240" s="2" t="inlineStr">
        <is>
          <t/>
        </is>
      </c>
      <c r="Q240" t="inlineStr">
        <is>
          <t/>
        </is>
      </c>
      <c r="R240" s="2" t="inlineStr">
        <is>
          <t>Deep Learning|
tiefes Lernen</t>
        </is>
      </c>
      <c r="S240" s="2" t="inlineStr">
        <is>
          <t>2|
2</t>
        </is>
      </c>
      <c r="T240" s="2" t="inlineStr">
        <is>
          <t xml:space="preserve">|
</t>
        </is>
      </c>
      <c r="U240" t="inlineStr">
        <is>
          <t>Machine-Learning-Methode, mit der Computer die Fähigkeit erwerben, aus Beispielen zu lernen</t>
        </is>
      </c>
      <c r="V240" s="2" t="inlineStr">
        <is>
          <t>βαθιά μάθηση</t>
        </is>
      </c>
      <c r="W240" s="2" t="inlineStr">
        <is>
          <t>3</t>
        </is>
      </c>
      <c r="X240" s="2" t="inlineStr">
        <is>
          <t/>
        </is>
      </c>
      <c r="Y240" t="inlineStr">
        <is>
          <t/>
        </is>
      </c>
      <c r="Z240" s="2" t="inlineStr">
        <is>
          <t>deep learning</t>
        </is>
      </c>
      <c r="AA240" s="2" t="inlineStr">
        <is>
          <t>3</t>
        </is>
      </c>
      <c r="AB240" s="2" t="inlineStr">
        <is>
          <t/>
        </is>
      </c>
      <c r="AC240" t="inlineStr">
        <is>
          <t>artificial-intelligence technique in which a software system is trained using millions of examples, usually culled from the internet</t>
        </is>
      </c>
      <c r="AD240" s="2" t="inlineStr">
        <is>
          <t>aprendizaje profundo</t>
        </is>
      </c>
      <c r="AE240" s="2" t="inlineStr">
        <is>
          <t>3</t>
        </is>
      </c>
      <c r="AF240" s="2" t="inlineStr">
        <is>
          <t/>
        </is>
      </c>
      <c r="AG240" t="inlineStr">
        <is>
          <t>Simulación de redes de neuronas que «aprenden» gradualmente a reconocer imágenes, a comprender el lenguaje o incluso a tomar decisiones. Si bien la mayor parte del aprendizaje profundo se realiza con supervisión humana, el objetivo consiste en crear redes neuronales que puedan formarse a sí mismas y «aprender» de forma independiente.</t>
        </is>
      </c>
      <c r="AH240" s="2" t="inlineStr">
        <is>
          <t>süvaõpe</t>
        </is>
      </c>
      <c r="AI240" s="2" t="inlineStr">
        <is>
          <t>3</t>
        </is>
      </c>
      <c r="AJ240" s="2" t="inlineStr">
        <is>
          <t/>
        </is>
      </c>
      <c r="AK240" t="inlineStr">
        <is>
          <t>mitmekihilise abstraheerimisega mittelineaarmudelitel põhinev masinõppe haru</t>
        </is>
      </c>
      <c r="AL240" s="2" t="inlineStr">
        <is>
          <t>syväoppiminen</t>
        </is>
      </c>
      <c r="AM240" s="2" t="inlineStr">
        <is>
          <t>3</t>
        </is>
      </c>
      <c r="AN240" s="2" t="inlineStr">
        <is>
          <t/>
        </is>
      </c>
      <c r="AO240" t="inlineStr">
        <is>
          <t>tekoälyn oppimismenetelmä, jossa hyödynnetään usean kerroksen neuroverkkoja ja jonka tavoitteena on luoda algoritmin avulla neuroverkko, joka pystyy ratkaisemaan sille annetut ongelmat</t>
        </is>
      </c>
      <c r="AP240" s="2" t="inlineStr">
        <is>
          <t>apprentissage profond|
apprentissage en profondeur</t>
        </is>
      </c>
      <c r="AQ240" s="2" t="inlineStr">
        <is>
          <t>3|
3</t>
        </is>
      </c>
      <c r="AR240" s="2" t="inlineStr">
        <is>
          <t xml:space="preserve">|
</t>
        </is>
      </c>
      <c r="AS240" t="inlineStr">
        <is>
          <t>technique d'intelligence artificielle qui relève de l'apprentissage automatique et s'appuie généralement sur l'analyse de mégadonnées au moyen de réseaux neuronaux multicouches</t>
        </is>
      </c>
      <c r="AT240" s="2" t="inlineStr">
        <is>
          <t>domhainfhoghlaim</t>
        </is>
      </c>
      <c r="AU240" s="2" t="inlineStr">
        <is>
          <t>3</t>
        </is>
      </c>
      <c r="AV240" s="2" t="inlineStr">
        <is>
          <t/>
        </is>
      </c>
      <c r="AW240" t="inlineStr">
        <is>
          <t/>
        </is>
      </c>
      <c r="AX240" s="2" t="inlineStr">
        <is>
          <t>duboko učenje</t>
        </is>
      </c>
      <c r="AY240" s="2" t="inlineStr">
        <is>
          <t>3</t>
        </is>
      </c>
      <c r="AZ240" s="2" t="inlineStr">
        <is>
          <t/>
        </is>
      </c>
      <c r="BA240" t="inlineStr">
        <is>
          <t>grana strojnog učenja temeljena na predstavljanju podataka složenim reprezentacijama na visokom stupnju apstrakcije do kojih se dolazi slijedom naučenih nelinearnih transformacija</t>
        </is>
      </c>
      <c r="BB240" s="2" t="inlineStr">
        <is>
          <t>mélytanulás</t>
        </is>
      </c>
      <c r="BC240" s="2" t="inlineStr">
        <is>
          <t>2</t>
        </is>
      </c>
      <c r="BD240" s="2" t="inlineStr">
        <is>
          <t/>
        </is>
      </c>
      <c r="BE240" t="inlineStr">
        <is>
          <t/>
        </is>
      </c>
      <c r="BF240" s="2" t="inlineStr">
        <is>
          <t>apprendimento profondo</t>
        </is>
      </c>
      <c r="BG240" s="2" t="inlineStr">
        <is>
          <t>3</t>
        </is>
      </c>
      <c r="BH240" s="2" t="inlineStr">
        <is>
          <t/>
        </is>
      </c>
      <c r="BI240" t="inlineStr">
        <is>
          <t>tecnica di intelligenza artificiale che addestra un sistema a creare rappresentazioni di alto livello di un’ampia mole di dati attraverso l'uso di strati multipli di operazioni</t>
        </is>
      </c>
      <c r="BJ240" s="2" t="inlineStr">
        <is>
          <t>gilusis mokymasis</t>
        </is>
      </c>
      <c r="BK240" s="2" t="inlineStr">
        <is>
          <t>3</t>
        </is>
      </c>
      <c r="BL240" s="2" t="inlineStr">
        <is>
          <t/>
        </is>
      </c>
      <c r="BM240" t="inlineStr">
        <is>
          <t>mašinų mokymosi būdas, kai naudojamos pagal žmogaus smegenų veiklos principus sukurtos struktūros (neuroniniai tinklai), praktikuojant mokomasi ir apdorojama grįžtamoji informacija</t>
        </is>
      </c>
      <c r="BN240" s="2" t="inlineStr">
        <is>
          <t>mašīnu dziļā mācīšanās</t>
        </is>
      </c>
      <c r="BO240" s="2" t="inlineStr">
        <is>
          <t>2</t>
        </is>
      </c>
      <c r="BP240" s="2" t="inlineStr">
        <is>
          <t/>
        </is>
      </c>
      <c r="BQ240" t="inlineStr">
        <is>
          <t/>
        </is>
      </c>
      <c r="BR240" s="2" t="inlineStr">
        <is>
          <t>apprendiment profond</t>
        </is>
      </c>
      <c r="BS240" s="2" t="inlineStr">
        <is>
          <t>3</t>
        </is>
      </c>
      <c r="BT240" s="2" t="inlineStr">
        <is>
          <t/>
        </is>
      </c>
      <c r="BU240" t="inlineStr">
        <is>
          <t>teknika tal-intelliġenza artifiċjali li permezz tagħha sistema ta' software tiġi mħarrġa bl-użu ta' miljuni ta' eżempji magħżula minn fuq l-internet</t>
        </is>
      </c>
      <c r="BV240" s="2" t="inlineStr">
        <is>
          <t>deep learning</t>
        </is>
      </c>
      <c r="BW240" s="2" t="inlineStr">
        <is>
          <t>3</t>
        </is>
      </c>
      <c r="BX240" s="2" t="inlineStr">
        <is>
          <t/>
        </is>
      </c>
      <c r="BY240" t="inlineStr">
        <is>
          <t>vorm van artificiële intelligentie waarbij diepe neurale netwerken worden ingezet</t>
        </is>
      </c>
      <c r="BZ240" s="2" t="inlineStr">
        <is>
          <t>uczenie głębokie|
głębokie uczenie maszynowe</t>
        </is>
      </c>
      <c r="CA240" s="2" t="inlineStr">
        <is>
          <t>3|
3</t>
        </is>
      </c>
      <c r="CB240" s="2" t="inlineStr">
        <is>
          <t xml:space="preserve">|
</t>
        </is>
      </c>
      <c r="CC240" t="inlineStr">
        <is>
          <t>klasa metod uczenia maszynowego, gdzie model ma strukturę hierarchiczną złożoną z wielu nieliniowych warstw</t>
        </is>
      </c>
      <c r="CD240" s="2" t="inlineStr">
        <is>
          <t>aprendizagem profunda</t>
        </is>
      </c>
      <c r="CE240" s="2" t="inlineStr">
        <is>
          <t>3</t>
        </is>
      </c>
      <c r="CF240" s="2" t="inlineStr">
        <is>
          <t/>
        </is>
      </c>
      <c r="CG240" t="inlineStr">
        <is>
          <t>técnica que ajuda as máquinas (computadores) a aprenderem por si mesmas através do tratamento de grandes conjuntos de dados</t>
        </is>
      </c>
      <c r="CH240" s="2" t="inlineStr">
        <is>
          <t>învățare profundă</t>
        </is>
      </c>
      <c r="CI240" s="2" t="inlineStr">
        <is>
          <t>3</t>
        </is>
      </c>
      <c r="CJ240" s="2" t="inlineStr">
        <is>
          <t/>
        </is>
      </c>
      <c r="CK240" t="inlineStr">
        <is>
          <t/>
        </is>
      </c>
      <c r="CL240" s="2" t="inlineStr">
        <is>
          <t>hĺbkové učenie|
hlboké učenie</t>
        </is>
      </c>
      <c r="CM240" s="2" t="inlineStr">
        <is>
          <t>3|
3</t>
        </is>
      </c>
      <c r="CN240" s="2" t="inlineStr">
        <is>
          <t xml:space="preserve">|
</t>
        </is>
      </c>
      <c r="CO240" t="inlineStr">
        <is>
          <t>metóda strojového učenia, pri ktorej sa softvérový systém trénuje s využitím veľkého množstva údajov</t>
        </is>
      </c>
      <c r="CP240" s="2" t="inlineStr">
        <is>
          <t>globoko učenje</t>
        </is>
      </c>
      <c r="CQ240" s="2" t="inlineStr">
        <is>
          <t>3</t>
        </is>
      </c>
      <c r="CR240" s="2" t="inlineStr">
        <is>
          <t/>
        </is>
      </c>
      <c r="CS240" t="inlineStr">
        <is>
          <t>področje umetne inteligence, ki obravnava globoke večslojne nevronske mreže</t>
        </is>
      </c>
      <c r="CT240" s="2" t="inlineStr">
        <is>
          <t>djup maskininlärning|
djupinlärning</t>
        </is>
      </c>
      <c r="CU240" s="2" t="inlineStr">
        <is>
          <t>2|
2</t>
        </is>
      </c>
      <c r="CV240" s="2" t="inlineStr">
        <is>
          <t xml:space="preserve">|
</t>
        </is>
      </c>
      <c r="CW240" t="inlineStr">
        <is>
          <t/>
        </is>
      </c>
    </row>
    <row r="241">
      <c r="A241" s="1" t="str">
        <f>HYPERLINK("https://iate.europa.eu/entry/result/858590/all", "858590")</f>
        <v>858590</v>
      </c>
      <c r="B241" t="inlineStr">
        <is>
          <t>ECONOMICS</t>
        </is>
      </c>
      <c r="C241" t="inlineStr">
        <is>
          <t>ECONOMICS</t>
        </is>
      </c>
      <c r="D241" t="inlineStr">
        <is>
          <t>no</t>
        </is>
      </c>
      <c r="E241" t="inlineStr">
        <is>
          <t/>
        </is>
      </c>
      <c r="F241" s="2" t="inlineStr">
        <is>
          <t>верижен ефект</t>
        </is>
      </c>
      <c r="G241" s="2" t="inlineStr">
        <is>
          <t>3</t>
        </is>
      </c>
      <c r="H241" s="2" t="inlineStr">
        <is>
          <t/>
        </is>
      </c>
      <c r="I241" t="inlineStr">
        <is>
          <t>метафора за положение, при което дадени практики предизвикват пряко или непряко, най-често отрицателно, въздействие в дадена област и в други свързани области</t>
        </is>
      </c>
      <c r="J241" t="inlineStr">
        <is>
          <t/>
        </is>
      </c>
      <c r="K241" t="inlineStr">
        <is>
          <t/>
        </is>
      </c>
      <c r="L241" t="inlineStr">
        <is>
          <t/>
        </is>
      </c>
      <c r="M241" t="inlineStr">
        <is>
          <t/>
        </is>
      </c>
      <c r="N241" s="2" t="inlineStr">
        <is>
          <t>afledt følge|
afledt effekt</t>
        </is>
      </c>
      <c r="O241" s="2" t="inlineStr">
        <is>
          <t>4|
4</t>
        </is>
      </c>
      <c r="P241" s="2" t="inlineStr">
        <is>
          <t xml:space="preserve">|
</t>
        </is>
      </c>
      <c r="Q241" t="inlineStr">
        <is>
          <t/>
        </is>
      </c>
      <c r="R241" s="2" t="inlineStr">
        <is>
          <t>Anstoßwirkung|
Folgewirkung</t>
        </is>
      </c>
      <c r="S241" s="2" t="inlineStr">
        <is>
          <t>3|
3</t>
        </is>
      </c>
      <c r="T241" s="2" t="inlineStr">
        <is>
          <t xml:space="preserve">|
</t>
        </is>
      </c>
      <c r="U241" t="inlineStr">
        <is>
          <t>kummulative oder indirekte Wirkung oder Nebeneffekt</t>
        </is>
      </c>
      <c r="V241" t="inlineStr">
        <is>
          <t/>
        </is>
      </c>
      <c r="W241" t="inlineStr">
        <is>
          <t/>
        </is>
      </c>
      <c r="X241" t="inlineStr">
        <is>
          <t/>
        </is>
      </c>
      <c r="Y241" t="inlineStr">
        <is>
          <t/>
        </is>
      </c>
      <c r="Z241" s="2" t="inlineStr">
        <is>
          <t>knock-on effect</t>
        </is>
      </c>
      <c r="AA241" s="2" t="inlineStr">
        <is>
          <t>3</t>
        </is>
      </c>
      <c r="AB241" s="2" t="inlineStr">
        <is>
          <t/>
        </is>
      </c>
      <c r="AC241" t="inlineStr">
        <is>
          <t>a secondary, indirect or cumulative effect</t>
        </is>
      </c>
      <c r="AD241" s="2" t="inlineStr">
        <is>
          <t>repercusiones|
reacción en cadena|
efecto de arrastre|
efecto dominó</t>
        </is>
      </c>
      <c r="AE241" s="2" t="inlineStr">
        <is>
          <t>3|
3|
2|
3</t>
        </is>
      </c>
      <c r="AF241" s="2" t="inlineStr">
        <is>
          <t xml:space="preserve">|
|
|
</t>
        </is>
      </c>
      <c r="AG241" t="inlineStr">
        <is>
          <t>Efecto secundario o indirecto.</t>
        </is>
      </c>
      <c r="AH241" s="2" t="inlineStr">
        <is>
          <t>järelmõju</t>
        </is>
      </c>
      <c r="AI241" s="2" t="inlineStr">
        <is>
          <t>3</t>
        </is>
      </c>
      <c r="AJ241" s="2" t="inlineStr">
        <is>
          <t/>
        </is>
      </c>
      <c r="AK241" t="inlineStr">
        <is>
          <t/>
        </is>
      </c>
      <c r="AL241" t="inlineStr">
        <is>
          <t/>
        </is>
      </c>
      <c r="AM241" t="inlineStr">
        <is>
          <t/>
        </is>
      </c>
      <c r="AN241" t="inlineStr">
        <is>
          <t/>
        </is>
      </c>
      <c r="AO241" t="inlineStr">
        <is>
          <t/>
        </is>
      </c>
      <c r="AP241" s="2" t="inlineStr">
        <is>
          <t>répercussions|
effet d'entraînement|
conséquence induite</t>
        </is>
      </c>
      <c r="AQ241" s="2" t="inlineStr">
        <is>
          <t>3|
3|
3</t>
        </is>
      </c>
      <c r="AR241" s="2" t="inlineStr">
        <is>
          <t xml:space="preserve">|
|
</t>
        </is>
      </c>
      <c r="AS241" t="inlineStr">
        <is>
          <t/>
        </is>
      </c>
      <c r="AT241" s="2" t="inlineStr">
        <is>
          <t>toradh iarmhartach</t>
        </is>
      </c>
      <c r="AU241" s="2" t="inlineStr">
        <is>
          <t>3</t>
        </is>
      </c>
      <c r="AV241" s="2" t="inlineStr">
        <is>
          <t/>
        </is>
      </c>
      <c r="AW241" t="inlineStr">
        <is>
          <t/>
        </is>
      </c>
      <c r="AX241" t="inlineStr">
        <is>
          <t/>
        </is>
      </c>
      <c r="AY241" t="inlineStr">
        <is>
          <t/>
        </is>
      </c>
      <c r="AZ241" t="inlineStr">
        <is>
          <t/>
        </is>
      </c>
      <c r="BA241" t="inlineStr">
        <is>
          <t/>
        </is>
      </c>
      <c r="BB241" s="2" t="inlineStr">
        <is>
          <t>dominóhatás</t>
        </is>
      </c>
      <c r="BC241" s="2" t="inlineStr">
        <is>
          <t>4</t>
        </is>
      </c>
      <c r="BD241" s="2" t="inlineStr">
        <is>
          <t/>
        </is>
      </c>
      <c r="BE241" t="inlineStr">
        <is>
          <t>Ellentétes, másodlagos, közvetett vagy halmozott hatás.</t>
        </is>
      </c>
      <c r="BF241" s="2" t="inlineStr">
        <is>
          <t>effetto a catena</t>
        </is>
      </c>
      <c r="BG241" s="2" t="inlineStr">
        <is>
          <t>3</t>
        </is>
      </c>
      <c r="BH241" s="2" t="inlineStr">
        <is>
          <t/>
        </is>
      </c>
      <c r="BI241" t="inlineStr">
        <is>
          <t>Effetto secondario o indiretto di un fatto o situazione.</t>
        </is>
      </c>
      <c r="BJ241" t="inlineStr">
        <is>
          <t/>
        </is>
      </c>
      <c r="BK241" t="inlineStr">
        <is>
          <t/>
        </is>
      </c>
      <c r="BL241" t="inlineStr">
        <is>
          <t/>
        </is>
      </c>
      <c r="BM241" t="inlineStr">
        <is>
          <t/>
        </is>
      </c>
      <c r="BN241" s="2" t="inlineStr">
        <is>
          <t>domino efekts|
rezonanse|
ķēdes reakcija</t>
        </is>
      </c>
      <c r="BO241" s="2" t="inlineStr">
        <is>
          <t>2|
2|
2</t>
        </is>
      </c>
      <c r="BP241" s="2" t="inlineStr">
        <is>
          <t xml:space="preserve">|
|
</t>
        </is>
      </c>
      <c r="BQ241" t="inlineStr">
        <is>
          <t/>
        </is>
      </c>
      <c r="BR241" t="inlineStr">
        <is>
          <t/>
        </is>
      </c>
      <c r="BS241" t="inlineStr">
        <is>
          <t/>
        </is>
      </c>
      <c r="BT241" t="inlineStr">
        <is>
          <t/>
        </is>
      </c>
      <c r="BU241" t="inlineStr">
        <is>
          <t/>
        </is>
      </c>
      <c r="BV241" s="2" t="inlineStr">
        <is>
          <t>secundair effect|
afgeleid effect</t>
        </is>
      </c>
      <c r="BW241" s="2" t="inlineStr">
        <is>
          <t>3|
3</t>
        </is>
      </c>
      <c r="BX241" s="2" t="inlineStr">
        <is>
          <t xml:space="preserve">|
</t>
        </is>
      </c>
      <c r="BY241" t="inlineStr">
        <is>
          <t/>
        </is>
      </c>
      <c r="BZ241" s="2" t="inlineStr">
        <is>
          <t>efekt domina|
skutek uboczny</t>
        </is>
      </c>
      <c r="CA241" s="2" t="inlineStr">
        <is>
          <t>3|
3</t>
        </is>
      </c>
      <c r="CB241" s="2" t="inlineStr">
        <is>
          <t xml:space="preserve">|
</t>
        </is>
      </c>
      <c r="CC241" t="inlineStr">
        <is>
          <t>metaforyczne określenie sytuacji, w której jedno zdarzenie uruchamia łańcuch kolejnych zdarzeń (często w znaczeniu destrukcyjnym, negatywnym)</t>
        </is>
      </c>
      <c r="CD241" s="2" t="inlineStr">
        <is>
          <t>efeito de repercussão|
efeito de dominó|
efeito de arrastamento|
efeito de contágio</t>
        </is>
      </c>
      <c r="CE241" s="2" t="inlineStr">
        <is>
          <t>2|
2|
2|
2</t>
        </is>
      </c>
      <c r="CF241" s="2" t="inlineStr">
        <is>
          <t xml:space="preserve">|
|
|
</t>
        </is>
      </c>
      <c r="CG241" t="inlineStr">
        <is>
          <t/>
        </is>
      </c>
      <c r="CH241" s="2" t="inlineStr">
        <is>
          <t>efect de domino</t>
        </is>
      </c>
      <c r="CI241" s="2" t="inlineStr">
        <is>
          <t>2</t>
        </is>
      </c>
      <c r="CJ241" s="2" t="inlineStr">
        <is>
          <t/>
        </is>
      </c>
      <c r="CK241" t="inlineStr">
        <is>
          <t/>
        </is>
      </c>
      <c r="CL241" s="2" t="inlineStr">
        <is>
          <t>dominový efekt|
sekundárny vplyv</t>
        </is>
      </c>
      <c r="CM241" s="2" t="inlineStr">
        <is>
          <t>3|
2</t>
        </is>
      </c>
      <c r="CN241" s="2" t="inlineStr">
        <is>
          <t>|
admitted</t>
        </is>
      </c>
      <c r="CO241" t="inlineStr">
        <is>
          <t>reťazová reakcia (napr. jeden po druhom nasledujúce bankroty vzájomne zadlžených podnikov)</t>
        </is>
      </c>
      <c r="CP241" s="2" t="inlineStr">
        <is>
          <t>posredni učinek</t>
        </is>
      </c>
      <c r="CQ241" s="2" t="inlineStr">
        <is>
          <t>3</t>
        </is>
      </c>
      <c r="CR241" s="2" t="inlineStr">
        <is>
          <t/>
        </is>
      </c>
      <c r="CS241" t="inlineStr">
        <is>
          <t/>
        </is>
      </c>
      <c r="CT241" s="2" t="inlineStr">
        <is>
          <t>kedjereaktion|
dominoeffekt</t>
        </is>
      </c>
      <c r="CU241" s="2" t="inlineStr">
        <is>
          <t>3|
3</t>
        </is>
      </c>
      <c r="CV241" s="2" t="inlineStr">
        <is>
          <t xml:space="preserve">|
</t>
        </is>
      </c>
      <c r="CW241" t="inlineStr">
        <is>
          <t/>
        </is>
      </c>
    </row>
    <row r="242">
      <c r="A242" s="1" t="str">
        <f>HYPERLINK("https://iate.europa.eu/entry/result/933855/all", "933855")</f>
        <v>933855</v>
      </c>
      <c r="B242" t="inlineStr">
        <is>
          <t>EUROPEAN UNION;AGRICULTURE, FORESTRY AND FISHERIES</t>
        </is>
      </c>
      <c r="C242" t="inlineStr">
        <is>
          <t>EUROPEAN UNION|EU finance;AGRICULTURE, FORESTRY AND FISHERIES|agricultural policy|common agricultural policy</t>
        </is>
      </c>
      <c r="D242" t="inlineStr">
        <is>
          <t>yes</t>
        </is>
      </c>
      <c r="E242" t="inlineStr">
        <is>
          <t/>
        </is>
      </c>
      <c r="F242" s="2" t="inlineStr">
        <is>
          <t>Европейски земеделски фонд за развитие на селските райони|
ЕЗФРСР</t>
        </is>
      </c>
      <c r="G242" s="2" t="inlineStr">
        <is>
          <t>4|
4</t>
        </is>
      </c>
      <c r="H242" s="2" t="inlineStr">
        <is>
          <t xml:space="preserve">|
</t>
        </is>
      </c>
      <c r="I242" t="inlineStr">
        <is>
          <t>фонд на ЕС, който допринася за изпълнението на стратегията „Европа 2020“ чрез насърчаване на устойчивото развитие на селските райони на цялата територия на Съюза по начин, който допълва останалите инструменти на Общата селскостопанска политика, политиката на сближаване и общата политика в областта на рибарството</t>
        </is>
      </c>
      <c r="J242" s="2" t="inlineStr">
        <is>
          <t>Evropský zemědělský fond pro rozvoj venkova|
EZFRV</t>
        </is>
      </c>
      <c r="K242" s="2" t="inlineStr">
        <is>
          <t>3|
3</t>
        </is>
      </c>
      <c r="L242" s="2" t="inlineStr">
        <is>
          <t xml:space="preserve">|
</t>
        </is>
      </c>
      <c r="M242" t="inlineStr">
        <is>
          <t>fond Evropské unie, z něhož se financují programy rozvoje venkova</t>
        </is>
      </c>
      <c r="N242" s="2" t="inlineStr">
        <is>
          <t>Den Europæiske Landbrugsfond for Udvikling af Landdistrikterne|
ELFUL</t>
        </is>
      </c>
      <c r="O242" s="2" t="inlineStr">
        <is>
          <t>4|
4</t>
        </is>
      </c>
      <c r="P242" s="2" t="inlineStr">
        <is>
          <t xml:space="preserve">|
</t>
        </is>
      </c>
      <c r="Q242" t="inlineStr">
        <is>
          <t>fond under den fælles landbrugspolitik, som finansierer EU's bidrag til programmerne for udvikling af landdistrikterne</t>
        </is>
      </c>
      <c r="R242" s="2" t="inlineStr">
        <is>
          <t>Europäischer Landwirtschaftsfonds für die Entwicklung des ländlichen Raums|
ELER|
Fonds für die Entwicklung des ländlichen Raums</t>
        </is>
      </c>
      <c r="S242" s="2" t="inlineStr">
        <is>
          <t>4|
4|
2</t>
        </is>
      </c>
      <c r="T242" s="2" t="inlineStr">
        <is>
          <t xml:space="preserve">|
|
</t>
        </is>
      </c>
      <c r="U242" t="inlineStr">
        <is>
          <t>Fond im Rahmen
der &lt;a href="https://iate.europa.eu/entry/result/1173686/en-de" target="_blank"&gt;Gemeinsamen Agrarpolitik&lt;/a&gt; (GAP), über den die EU Programme zur Entwicklung
des ländlichen Raums finanziell unterstützt</t>
        </is>
      </c>
      <c r="V242" s="2" t="inlineStr">
        <is>
          <t>Ευρωπαϊκό Γεωργικό Ταμείο Αγροτικής Ανάπτυξης|
ΕΓΤΑΑ</t>
        </is>
      </c>
      <c r="W242" s="2" t="inlineStr">
        <is>
          <t>3|
3</t>
        </is>
      </c>
      <c r="X242" s="2" t="inlineStr">
        <is>
          <t xml:space="preserve">|
</t>
        </is>
      </c>
      <c r="Y242" t="inlineStr">
        <is>
          <t>ταμείο στο πλαίσιο της ΚΓΠ που χρηματοδοτεί τη συνεισφορά της ΕΕ στα προγράμματα αγροτικής ανάπτυξης</t>
        </is>
      </c>
      <c r="Z242" s="2" t="inlineStr">
        <is>
          <t>European Agricultural Fund for Rural Development|
EAFRD|
EARDF|
rural development fund</t>
        </is>
      </c>
      <c r="AA242" s="2" t="inlineStr">
        <is>
          <t>4|
4|
1|
3</t>
        </is>
      </c>
      <c r="AB242" s="2" t="inlineStr">
        <is>
          <t xml:space="preserve">|
|
|
</t>
        </is>
      </c>
      <c r="AC242" t="inlineStr">
        <is>
          <t>fund under the common agricultural policy which finances the EU's contribution to rural development programmes</t>
        </is>
      </c>
      <c r="AD242" s="2" t="inlineStr">
        <is>
          <t>Fondo Europeo Agrícola de Desarrollo Rural|
Feader</t>
        </is>
      </c>
      <c r="AE242" s="2" t="inlineStr">
        <is>
          <t>4|
4</t>
        </is>
      </c>
      <c r="AF242" s="2" t="inlineStr">
        <is>
          <t xml:space="preserve">|
</t>
        </is>
      </c>
      <c r="AG242" t="inlineStr">
        <is>
          <t>Fondo creado "para alcanzar los objetivos de la política agrícola común &lt;a href="/entry/result/791162/all" id="ENTRY_TO_ENTRY_CONVERTER" target="_blank"&gt;IATE:791162&lt;/a&gt; , definidos en el Tratado, y proveer la financiación de las distintas medidas de esta política, incluidas las de desarrollo rural".</t>
        </is>
      </c>
      <c r="AH242" s="2" t="inlineStr">
        <is>
          <t>Euroopa Maaelu Arengu Põllumajandusfond|
EAFRD</t>
        </is>
      </c>
      <c r="AI242" s="2" t="inlineStr">
        <is>
          <t>4|
3</t>
        </is>
      </c>
      <c r="AJ242" s="2" t="inlineStr">
        <is>
          <t xml:space="preserve">|
</t>
        </is>
      </c>
      <c r="AK242" t="inlineStr">
        <is>
          <t>&lt;i&gt;&lt;a href="https://iate.europa.eu/entry/result/1173686/all" target="_blank"&gt;ühise põllumajanduspoliitika&lt;/a&gt;&lt;/i&gt; kohane fond, millest rahastatakse ELi panust maaelu arengu programmidesse</t>
        </is>
      </c>
      <c r="AL242" s="2" t="inlineStr">
        <is>
          <t>Euroopan maaseudun kehittämisen maatalousrahasto|
maaseuturahasto</t>
        </is>
      </c>
      <c r="AM242" s="2" t="inlineStr">
        <is>
          <t>4|
4</t>
        </is>
      </c>
      <c r="AN242" s="2" t="inlineStr">
        <is>
          <t xml:space="preserve">|
</t>
        </is>
      </c>
      <c r="AO242" t="inlineStr">
        <is>
          <t/>
        </is>
      </c>
      <c r="AP242" s="2" t="inlineStr">
        <is>
          <t>Fonds européen agricole pour le développement rural|
Feader</t>
        </is>
      </c>
      <c r="AQ242" s="2" t="inlineStr">
        <is>
          <t>4|
4</t>
        </is>
      </c>
      <c r="AR242" s="2" t="inlineStr">
        <is>
          <t xml:space="preserve">|
</t>
        </is>
      </c>
      <c r="AS242" t="inlineStr">
        <is>
          <t>instrument de financement de la politique agricole commune (PAC) consacré au développement rural</t>
        </is>
      </c>
      <c r="AT242" s="2" t="inlineStr">
        <is>
          <t>CETFT|
an Ciste Eorpach Talmhaíochta um Fhorbairt Tuaithe</t>
        </is>
      </c>
      <c r="AU242" s="2" t="inlineStr">
        <is>
          <t>3|
3</t>
        </is>
      </c>
      <c r="AV242" s="2" t="inlineStr">
        <is>
          <t xml:space="preserve">|
</t>
        </is>
      </c>
      <c r="AW242" t="inlineStr">
        <is>
          <t/>
        </is>
      </c>
      <c r="AX242" s="2" t="inlineStr">
        <is>
          <t>Europski poljoprivredni fond za ruralni razvoj|
EPFRR</t>
        </is>
      </c>
      <c r="AY242" s="2" t="inlineStr">
        <is>
          <t>3|
3</t>
        </is>
      </c>
      <c r="AZ242" s="2" t="inlineStr">
        <is>
          <t xml:space="preserve">|
</t>
        </is>
      </c>
      <c r="BA242" t="inlineStr">
        <is>
          <t>fond osnovan radi ostvarivanja ciljeva zajedničke poljoprivredne politike kojim se financiraju različiti programi za ruralni razvoj država članica, a dio je općega proračuna Europske unije</t>
        </is>
      </c>
      <c r="BB242" s="2" t="inlineStr">
        <is>
          <t>Európai Mezőgazdasági Vidékfejlesztési Alap|
EMVA</t>
        </is>
      </c>
      <c r="BC242" s="2" t="inlineStr">
        <is>
          <t>4|
4</t>
        </is>
      </c>
      <c r="BD242" s="2" t="inlineStr">
        <is>
          <t xml:space="preserve">|
</t>
        </is>
      </c>
      <c r="BE242" t="inlineStr">
        <is>
          <t/>
        </is>
      </c>
      <c r="BF242" s="2" t="inlineStr">
        <is>
          <t>Fondo europeo agricolo per lo sviluppo rurale|
FEASR</t>
        </is>
      </c>
      <c r="BG242" s="2" t="inlineStr">
        <is>
          <t>3|
3</t>
        </is>
      </c>
      <c r="BH242" s="2" t="inlineStr">
        <is>
          <t xml:space="preserve">|
</t>
        </is>
      </c>
      <c r="BI242" t="inlineStr">
        <is>
          <t>fondo della politica agricola comune (PAC) destinato al conseguimento degli obiettivi di sviluppo rurale dell'UE</t>
        </is>
      </c>
      <c r="BJ242" s="2" t="inlineStr">
        <is>
          <t>Europos žemės ūkio fondas kaimo plėtrai|
Žemės ūkio fondas kaimo plėtrai|
EŽŪFKP</t>
        </is>
      </c>
      <c r="BK242" s="2" t="inlineStr">
        <is>
          <t>3|
3|
3</t>
        </is>
      </c>
      <c r="BL242" s="2" t="inlineStr">
        <is>
          <t xml:space="preserve">|
|
</t>
        </is>
      </c>
      <c r="BM242" t="inlineStr">
        <is>
          <t>bendros žemės ūkio politikos fondas, iš kurio finansuojamas ES įnašas į kaimo plėtros programas</t>
        </is>
      </c>
      <c r="BN242" s="2" t="inlineStr">
        <is>
          <t>Eiropas Lauksaimniecības fonds lauku attīstībai|
ELFLA</t>
        </is>
      </c>
      <c r="BO242" s="2" t="inlineStr">
        <is>
          <t>3|
3</t>
        </is>
      </c>
      <c r="BP242" s="2" t="inlineStr">
        <is>
          <t xml:space="preserve">|
</t>
        </is>
      </c>
      <c r="BQ242" t="inlineStr">
        <is>
          <t>kopējās lauksaimniecības politikas fonds, no kura finansē ES ieguldījumu lauku attīstības programmās</t>
        </is>
      </c>
      <c r="BR242" s="2" t="inlineStr">
        <is>
          <t>Fond Agrikolu Ewropew għall-Iżvilupp Rurali|
FAEŻR</t>
        </is>
      </c>
      <c r="BS242" s="2" t="inlineStr">
        <is>
          <t>3|
3</t>
        </is>
      </c>
      <c r="BT242" s="2" t="inlineStr">
        <is>
          <t xml:space="preserve">|
</t>
        </is>
      </c>
      <c r="BU242" t="inlineStr">
        <is>
          <t>fond tal-&lt;a href="https://iate.europa.eu/entry/result/1173686/mt" target="_blank"&gt;politika agrikola komuni&lt;/a&gt; li jiffinanzja l-kontribuzzjoni tal-UE għall-&lt;a href="https://iate.europa.eu/entry/result/2149430/all" target="_blank"&gt;programmi għall-iżvilupp rurali&lt;/a&gt;</t>
        </is>
      </c>
      <c r="BV242" s="2" t="inlineStr">
        <is>
          <t>Europees Landbouwfonds voor plattelandsontwikkeling|
Elfpo</t>
        </is>
      </c>
      <c r="BW242" s="2" t="inlineStr">
        <is>
          <t>4|
4</t>
        </is>
      </c>
      <c r="BX242" s="2" t="inlineStr">
        <is>
          <t xml:space="preserve">|
</t>
        </is>
      </c>
      <c r="BY242" t="inlineStr">
        <is>
          <t>Europees fonds dat tot doel heeft het concurrentievermogen van de Europese land- en bosbouw te vergroten, het milieubeheer te verbeteren en de sociale en economische leefomstandigheden in plattelandsgebieden te verbeteren. Daarnaast wordt het fonds ingezet voor de financiële ondersteuning van plannen voor de ontwikkeling van specifieke plattelandsgebieden en de daarbij benodigde technische bijstand</t>
        </is>
      </c>
      <c r="BZ242" s="2" t="inlineStr">
        <is>
          <t>Europejski Fundusz Rolny na rzecz Rozwoju Obszarów Wiejskich|
EFRROW</t>
        </is>
      </c>
      <c r="CA242" s="2" t="inlineStr">
        <is>
          <t>3|
3</t>
        </is>
      </c>
      <c r="CB242" s="2" t="inlineStr">
        <is>
          <t xml:space="preserve">|
</t>
        </is>
      </c>
      <c r="CC242" t="inlineStr">
        <is>
          <t>Europejski Fundusz Rolny na rzecz Rozwoju Obszarów Wiejskich ma na celu finansowanie programów rozwoju obszarów wiejskich. EFFROW przyczynia się do wspierania zrównoważonego rozwoju obszarów wiejskich na terytorium całej Wspólnoty, uzupełniając polityki wsparcia rynku i wsparcia dochodów w ramach wspólnej polityki rolnej, politykę spójności oraz wspólną politykę rybołówstwa.</t>
        </is>
      </c>
      <c r="CD242" s="2" t="inlineStr">
        <is>
          <t>Fundo Europeu Agrícola de Desenvolvimento Rural|
FEADER</t>
        </is>
      </c>
      <c r="CE242" s="2" t="inlineStr">
        <is>
          <t>3|
3</t>
        </is>
      </c>
      <c r="CF242" s="2" t="inlineStr">
        <is>
          <t xml:space="preserve">|
</t>
        </is>
      </c>
      <c r="CG242" t="inlineStr">
        <is>
          <t>Instrumento de financiamento da &lt;a href="https://iate.europa.eu/entry/result/1173686" target="_blank"&gt;política agrícola comum (PAC)&lt;/a&gt; consagrado ao desenvolvimento rural.</t>
        </is>
      </c>
      <c r="CH242" s="2" t="inlineStr">
        <is>
          <t>Fondul european agricol pentru dezvoltare rurală|
FEADR</t>
        </is>
      </c>
      <c r="CI242" s="2" t="inlineStr">
        <is>
          <t>3|
3</t>
        </is>
      </c>
      <c r="CJ242" s="2" t="inlineStr">
        <is>
          <t xml:space="preserve">|
</t>
        </is>
      </c>
      <c r="CK242" t="inlineStr">
        <is>
          <t/>
        </is>
      </c>
      <c r="CL242" s="2" t="inlineStr">
        <is>
          <t>Európsky poľnohospodársky fond pre rozvoj vidieka|
EPFRV</t>
        </is>
      </c>
      <c r="CM242" s="2" t="inlineStr">
        <is>
          <t>3|
3</t>
        </is>
      </c>
      <c r="CN242" s="2" t="inlineStr">
        <is>
          <t xml:space="preserve">|
</t>
        </is>
      </c>
      <c r="CO242" t="inlineStr">
        <is>
          <t>jeden z dvoch fondov EÚ, ktoré poskytujú peňažné prostriedky na vykonávanie SPP, pričom jeho cieľom je podporovať konkurencieschopnosť poľnohospodárstva, zabezpečovať udržateľné hospodárenie s prírodnými zdrojmi a účinné vykonávanie opatrení na boj proti zmene klímy a dosiahnuť vyvážený územný rozvoj vidieckych oblastí v celej EÚ vrátane vytvárania a udržiavania pracovných miest</t>
        </is>
      </c>
      <c r="CP242" s="2" t="inlineStr">
        <is>
          <t>Evropski kmetijski sklad za razvoj podeželja|
EKSRP|
sklad za razvoj podeželja</t>
        </is>
      </c>
      <c r="CQ242" s="2" t="inlineStr">
        <is>
          <t>3|
3|
3</t>
        </is>
      </c>
      <c r="CR242" s="2" t="inlineStr">
        <is>
          <t xml:space="preserve">|
|
</t>
        </is>
      </c>
      <c r="CS242" t="inlineStr">
        <is>
          <t>instrument za financiranje v okviru SKP, ki prispeva k doseganju ciljev razvoja podeželja EU</t>
        </is>
      </c>
      <c r="CT242" s="2" t="inlineStr">
        <is>
          <t>Europeiska jordbruksfonden för landsbygdsutveckling|
Ejflu</t>
        </is>
      </c>
      <c r="CU242" s="2" t="inlineStr">
        <is>
          <t>3|
3</t>
        </is>
      </c>
      <c r="CV242" s="2" t="inlineStr">
        <is>
          <t xml:space="preserve">|
</t>
        </is>
      </c>
      <c r="CW242" t="inlineStr">
        <is>
          <t/>
        </is>
      </c>
    </row>
    <row r="243">
      <c r="A243" s="1" t="str">
        <f>HYPERLINK("https://iate.europa.eu/entry/result/3576575/all", "3576575")</f>
        <v>3576575</v>
      </c>
      <c r="B243" t="inlineStr">
        <is>
          <t>INTERNATIONAL RELATIONS;EUROPEAN UNION</t>
        </is>
      </c>
      <c r="C243" t="inlineStr">
        <is>
          <t>INTERNATIONAL RELATIONS|defence;EUROPEAN UNION|European construction|European Union|common foreign and security policy</t>
        </is>
      </c>
      <c r="D243" t="inlineStr">
        <is>
          <t>yes</t>
        </is>
      </c>
      <c r="E243" t="inlineStr">
        <is>
          <t/>
        </is>
      </c>
      <c r="F243" s="2" t="inlineStr">
        <is>
          <t>Военна мобилност</t>
        </is>
      </c>
      <c r="G243" s="2" t="inlineStr">
        <is>
          <t>3</t>
        </is>
      </c>
      <c r="H243" s="2" t="inlineStr">
        <is>
          <t/>
        </is>
      </c>
      <c r="I243" t="inlineStr">
        <is>
          <t>проект на ПСС (&lt;a href="https://iate.europa.eu/entry/result/2200833/all" target="_blank"&gt;2200833&lt;/a&gt; ), който цели опростяване и стандартизиране на трансграничните процедури, свързани с военния транспорт, с оглед да бъде повишена скоростта на придвижване на военните сили в Европа и да се гарантира безпрепятственото движение на военното обордуване в ЕС</t>
        </is>
      </c>
      <c r="J243" s="2" t="inlineStr">
        <is>
          <t>vojenská mobilita</t>
        </is>
      </c>
      <c r="K243" s="2" t="inlineStr">
        <is>
          <t>2</t>
        </is>
      </c>
      <c r="L243" s="2" t="inlineStr">
        <is>
          <t/>
        </is>
      </c>
      <c r="M243" t="inlineStr">
        <is>
          <t>projekt PESCO [ &lt;a href="/entry/result/2200833/all" id="ENTRY_TO_ENTRY_CONVERTER" target="_blank"&gt;IATE:2200833&lt;/a&gt; ] zaměřený na zjednodušení a standardizaci postupů přeshraniční vojenské přepravy s cílem zvýšit rychlost přesunu vojenských sil napříč Evropou a zaručit neomezený pohyb vojenského personálu a prostředků v rámci EU</t>
        </is>
      </c>
      <c r="N243" s="2" t="inlineStr">
        <is>
          <t>militær mobilitet</t>
        </is>
      </c>
      <c r="O243" s="2" t="inlineStr">
        <is>
          <t>2</t>
        </is>
      </c>
      <c r="P243" s="2" t="inlineStr">
        <is>
          <t/>
        </is>
      </c>
      <c r="Q243" t="inlineStr">
        <is>
          <t>projekt inden for PESCO ( &lt;a href="/entry/result/2200833/all" id="ENTRY_TO_ENTRY_CONVERTER" target="_blank"&gt;IATE:2200833&lt;/a&gt; ), som har til formål at forenkle og standardisere grænseoverskridende procedurer for militær transport for at fremme militære styrkers bevægelse</t>
        </is>
      </c>
      <c r="R243" s="2" t="inlineStr">
        <is>
          <t>Militärische Mobilität</t>
        </is>
      </c>
      <c r="S243" s="2" t="inlineStr">
        <is>
          <t>3</t>
        </is>
      </c>
      <c r="T243" s="2" t="inlineStr">
        <is>
          <t/>
        </is>
      </c>
      <c r="U243" t="inlineStr">
        <is>
          <t>Projekt im Rahmen der Ständigen Strukturierten Zusammenarbeit [ &lt;a href="/entry/result/2200833/all" id="ENTRY_TO_ENTRY_CONVERTER" target="_blank"&gt;IATE:2200833&lt;/a&gt; ] zur Vereinfachung und Standardisierung der Verfahren für den grenzüberschreitenden Transport im militärischen Bereich</t>
        </is>
      </c>
      <c r="V243" s="2" t="inlineStr">
        <is>
          <t>στρατιωτική κινητικότητα</t>
        </is>
      </c>
      <c r="W243" s="2" t="inlineStr">
        <is>
          <t>3</t>
        </is>
      </c>
      <c r="X243" s="2" t="inlineStr">
        <is>
          <t/>
        </is>
      </c>
      <c r="Y243" t="inlineStr">
        <is>
          <t>έργο της PESCO με στόχο την απλοποίηση και την τυποποίησητων διαδικασιών διασυνοριακών στρατιωτικών μεταφορών εντός της ΕΕ, για μεγαλύτερη ταχύτητα των μετακινήσεων και απρόσκοπτη μεταφορά υλικού και προσωπικού</t>
        </is>
      </c>
      <c r="Z243" s="2" t="inlineStr">
        <is>
          <t>Military Mobility</t>
        </is>
      </c>
      <c r="AA243" s="2" t="inlineStr">
        <is>
          <t>3</t>
        </is>
      </c>
      <c r="AB243" s="2" t="inlineStr">
        <is>
          <t/>
        </is>
      </c>
      <c r="AC243" t="inlineStr">
        <is>
          <t>PESCO [ &lt;a href="/entry/result/2200833/all" id="ENTRY_TO_ENTRY_CONVERTER" target="_blank"&gt;IATE:2200833&lt;/a&gt; ] project to simplify and standardise cross-border military transport procedures, in order to enhance the speed of movement of military forces across Europe and to guarantee the unhindered movement of military personnel and assets within the borders of the EU</t>
        </is>
      </c>
      <c r="AD243" s="2" t="inlineStr">
        <is>
          <t>Movilidad Militar</t>
        </is>
      </c>
      <c r="AE243" s="2" t="inlineStr">
        <is>
          <t>3</t>
        </is>
      </c>
      <c r="AF243" s="2" t="inlineStr">
        <is>
          <t/>
        </is>
      </c>
      <c r="AG243" t="inlineStr">
        <is>
          <t>Proyecto de la CEP [ &lt;a href="/entry/result/2200833/all" id="ENTRY_TO_ENTRY_CONVERTER" target="_blank"&gt;IATE:2200833&lt;/a&gt; ] destinado a simplificar y estandarizar los procedimientos de transporte militar transfronterizo con el fin de aumentar la velocidad de desplazamiento de las fuerzas militares por Europa y garantizar la ausencia de obstáculos para la circulación de personal y bienes militares dentro de las fronteras de la UE.</t>
        </is>
      </c>
      <c r="AH243" s="2" t="inlineStr">
        <is>
          <t>sõjaväeline liikuvus</t>
        </is>
      </c>
      <c r="AI243" s="2" t="inlineStr">
        <is>
          <t>3</t>
        </is>
      </c>
      <c r="AJ243" s="2" t="inlineStr">
        <is>
          <t/>
        </is>
      </c>
      <c r="AK243" t="inlineStr">
        <is>
          <t>&lt;i&gt;PESCO&lt;/i&gt; [ &lt;a href="/entry/result/2200833/all" id="ENTRY_TO_ENTRY_CONVERTER" target="_blank"&gt;IATE:2200833&lt;/a&gt; ] projekt, mille eesmärk on lihtsustada ja standardida piiriüleseid sõjalise transpordi menetlusi, et suurendada sõjaväejõudude liikumise kiirust kogu Euroopas ning tagada sõjaväelise isikkoosseisu ja sõjaliste vahendite takistamatu liikumine ELi piires</t>
        </is>
      </c>
      <c r="AL243" s="2" t="inlineStr">
        <is>
          <t>sotilaallinen liikkuvuus</t>
        </is>
      </c>
      <c r="AM243" s="2" t="inlineStr">
        <is>
          <t>3</t>
        </is>
      </c>
      <c r="AN243" s="2" t="inlineStr">
        <is>
          <t/>
        </is>
      </c>
      <c r="AO243" t="inlineStr">
        <is>
          <t>Hanke, jolla parannetaan asevoimien liikkuvuutta EU:ssa yksinkertaistamalla ja standardoimalla rajatylittäviin sotilaskuljetuksiin liittyviä menettelyjä.</t>
        </is>
      </c>
      <c r="AP243" s="2" t="inlineStr">
        <is>
          <t>mobilité militaire</t>
        </is>
      </c>
      <c r="AQ243" s="2" t="inlineStr">
        <is>
          <t>3</t>
        </is>
      </c>
      <c r="AR243" s="2" t="inlineStr">
        <is>
          <t/>
        </is>
      </c>
      <c r="AS243" t="inlineStr">
        <is>
          <t>projet CSP &lt;a href="/entry/result/2200833/all" id="ENTRY_TO_ENTRY_CONVERTER" target="_blank"&gt;IATE:2200833&lt;/a&gt; visant à simplifier et à normaliser les procédures de transport militaire transfrontière, afin d'améliorer la vitesse de déplacement des forces militaires à travers l'Europe et garantir la circulation sans entrave du personnel et des moyens militaires à l'intérieur des frontières de l'UE</t>
        </is>
      </c>
      <c r="AT243" s="2" t="inlineStr">
        <is>
          <t>soghluaisteacht mhíleata</t>
        </is>
      </c>
      <c r="AU243" s="2" t="inlineStr">
        <is>
          <t>3</t>
        </is>
      </c>
      <c r="AV243" s="2" t="inlineStr">
        <is>
          <t/>
        </is>
      </c>
      <c r="AW243" t="inlineStr">
        <is>
          <t/>
        </is>
      </c>
      <c r="AX243" s="2" t="inlineStr">
        <is>
          <t>Vojna mobilnost</t>
        </is>
      </c>
      <c r="AY243" s="2" t="inlineStr">
        <is>
          <t>3</t>
        </is>
      </c>
      <c r="AZ243" s="2" t="inlineStr">
        <is>
          <t/>
        </is>
      </c>
      <c r="BA243" t="inlineStr">
        <is>
          <t/>
        </is>
      </c>
      <c r="BB243" s="2" t="inlineStr">
        <is>
          <t>Katonai Mobilitás</t>
        </is>
      </c>
      <c r="BC243" s="2" t="inlineStr">
        <is>
          <t>3</t>
        </is>
      </c>
      <c r="BD243" s="2" t="inlineStr">
        <is>
          <t/>
        </is>
      </c>
      <c r="BE243" t="inlineStr">
        <is>
          <t>a 
&lt;i&gt;PESCO&lt;/i&gt; [ &lt;a href="/entry/result/2200833/all" id="ENTRY_TO_ENTRY_CONVERTER" target="_blank"&gt;IATE:2200833&lt;/a&gt; ] keretébe tartozó projekt, amelynek célja, hogy egyszerűsítse és szabványosítsa a határokon átnyúló katonai szállítási eljárásokat, hogy ezáltal javítsa a katonai erők Európán belüli mozgásának sebességét, valamint szavatolja a katonai személyi állomány és eszközök akadálymentes mozgását az Unió határain belül</t>
        </is>
      </c>
      <c r="BF243" s="2" t="inlineStr">
        <is>
          <t>Mobilità militare</t>
        </is>
      </c>
      <c r="BG243" s="2" t="inlineStr">
        <is>
          <t>3</t>
        </is>
      </c>
      <c r="BH243" s="2" t="inlineStr">
        <is>
          <t/>
        </is>
      </c>
      <c r="BI243" t="inlineStr">
        <is>
          <t>progetto in ambito PESCO volto a semplificare e standardizzare le procedure per il trasporto militare transfrontaliero</t>
        </is>
      </c>
      <c r="BJ243" s="2" t="inlineStr">
        <is>
          <t>Karinis mobilumas</t>
        </is>
      </c>
      <c r="BK243" s="2" t="inlineStr">
        <is>
          <t>3</t>
        </is>
      </c>
      <c r="BL243" s="2" t="inlineStr">
        <is>
          <t/>
        </is>
      </c>
      <c r="BM243" t="inlineStr">
        <is>
          <t>PESCO (&lt;a href="/entry/result/2200833/all" id="ENTRY_TO_ENTRY_CONVERTER" target="_blank"&gt;IATE:2200833&lt;/a&gt; ) projektas, kuriuo siekiama supaprastinti ir standartizuoti tarpvalstybines karinio transporto procedūras, kad būtų paspartintas karinių pajėgų judėjimas ir užtikrintas sklandus karinio personalo ir turto judėjimas ES viduje</t>
        </is>
      </c>
      <c r="BN243" s="2" t="inlineStr">
        <is>
          <t>Militārā mobilitāte</t>
        </is>
      </c>
      <c r="BO243" s="2" t="inlineStr">
        <is>
          <t>3</t>
        </is>
      </c>
      <c r="BP243" s="2" t="inlineStr">
        <is>
          <t/>
        </is>
      </c>
      <c r="BQ243" t="inlineStr">
        <is>
          <t>viens no pastāvīgās strukturētās sadarbības (
&lt;i&gt;PESCO&lt;/i&gt;) [ &lt;a href="/entry/result/2200833/all" id="ENTRY_TO_ENTRY_CONVERTER" target="_blank"&gt;IATE:2200833&lt;/a&gt; ] ietvaros īstenotajiem projektiem, kura mērķis ir vienkāršot un standartizēt pārrobežu militārā transporta procedūras, lai Eiropā palielinātu militāro spēku pārvietošanās ātrumu un garantētu militārā personāla un resursu netraucētu kustību ES robežās</t>
        </is>
      </c>
      <c r="BR243" s="2" t="inlineStr">
        <is>
          <t>Mobbiltà Militari</t>
        </is>
      </c>
      <c r="BS243" s="2" t="inlineStr">
        <is>
          <t>3</t>
        </is>
      </c>
      <c r="BT243" s="2" t="inlineStr">
        <is>
          <t/>
        </is>
      </c>
      <c r="BU243" t="inlineStr">
        <is>
          <t>proġett tal-PESCO [ &lt;a href="/entry/result/2200833/all" id="ENTRY_TO_ENTRY_CONVERTER" target="_blank"&gt;IATE:2200833&lt;/a&gt;] li għandu l-għan li jissimplifika u jistandardizza l-proceduri ta' transport military transfruntier, sabiex tiżdied ir-rapidità tal-moviment ta' forzi military ,adwar l-Ewropa u jiġi ggarantit movement bla xkiel tal-persunal u l-assi military fil-konfini tal-UE</t>
        </is>
      </c>
      <c r="BV243" s="2" t="inlineStr">
        <is>
          <t>militaire mobiliteit</t>
        </is>
      </c>
      <c r="BW243" s="2" t="inlineStr">
        <is>
          <t>2</t>
        </is>
      </c>
      <c r="BX243" s="2" t="inlineStr">
        <is>
          <t/>
        </is>
      </c>
      <c r="BY243" t="inlineStr">
        <is>
          <t>PESCO-project dat moet fungeren als platform voor het initiëren, coördineren en aanjagen van het werk op het gebied van militaire mobiliteit, waaronder de normstelling voor diplomatieke toestemming voor grensoverschrijdend militair transport in Europa</t>
        </is>
      </c>
      <c r="BZ243" s="2" t="inlineStr">
        <is>
          <t>Mobilność wojskowa</t>
        </is>
      </c>
      <c r="CA243" s="2" t="inlineStr">
        <is>
          <t>3</t>
        </is>
      </c>
      <c r="CB243" s="2" t="inlineStr">
        <is>
          <t/>
        </is>
      </c>
      <c r="CC243" t="inlineStr">
        <is>
          <t>jeden z projektów w ramach PESCO [ &lt;a href="/entry/result/2200833/all" id="ENTRY_TO_ENTRY_CONVERTER" target="_blank"&gt;IATE:2200833&lt;/a&gt; ] mający na celu uproszczenie i standaryzację procedur ponadgranicznego transportu wojskowego, aby - w razie potrzeby - przyspieszyć przemieszczanie się sił wojskowych na terenie Europy</t>
        </is>
      </c>
      <c r="CD243" s="2" t="inlineStr">
        <is>
          <t>Mobilidade militar</t>
        </is>
      </c>
      <c r="CE243" s="2" t="inlineStr">
        <is>
          <t>3</t>
        </is>
      </c>
      <c r="CF243" s="2" t="inlineStr">
        <is>
          <t/>
        </is>
      </c>
      <c r="CG243" t="inlineStr">
        <is>
          <t>Projeto da 
&lt;i&gt;CEP&lt;/i&gt; [&lt;a href="/entry/result/2200833/all" id="ENTRY_TO_ENTRY_CONVERTER" target="_blank"&gt;IATE:2200833&lt;/a&gt; ] que visa simplificar e normalizar os procedimentos de transporte transfronteiras militares, a fim de melhorar a velocidade do movimento das forças militares em toda a Europa.</t>
        </is>
      </c>
      <c r="CH243" s="2" t="inlineStr">
        <is>
          <t>Mobilitatea militară</t>
        </is>
      </c>
      <c r="CI243" s="2" t="inlineStr">
        <is>
          <t>3</t>
        </is>
      </c>
      <c r="CJ243" s="2" t="inlineStr">
        <is>
          <t/>
        </is>
      </c>
      <c r="CK243" t="inlineStr">
        <is>
          <t>proiect PESCO [ &lt;a href="/entry/result/2200833/all" id="ENTRY_TO_ENTRY_CONVERTER" target="_blank"&gt;IATE:2200833&lt;/a&gt; ] de simplificare și standardizare a procedurilor militare de transport transfrontalier în vederea consolidării vitezei de deplasare a forțelor militare în toată Europa și a garantării unei deplasări nestânjenite a personalului și a activelor militare în interiorul frontierelor UE</t>
        </is>
      </c>
      <c r="CL243" s="2" t="inlineStr">
        <is>
          <t>vojenská mobilita</t>
        </is>
      </c>
      <c r="CM243" s="2" t="inlineStr">
        <is>
          <t>3</t>
        </is>
      </c>
      <c r="CN243" s="2" t="inlineStr">
        <is>
          <t/>
        </is>
      </c>
      <c r="CO243" t="inlineStr">
        <is>
          <t>projekt PESCO zameraný na zjednodušenie a štandardizáciu postupov cezhraničnej vojenskej prepravy s cieľom zvýšiť rýchlosť pohybu vojenských síl cez Európu a zaručiť nehatený pohyb vojenského personálu a prostriedkov v rámci EÚ</t>
        </is>
      </c>
      <c r="CP243" s="2" t="inlineStr">
        <is>
          <t>vojaška mobilnost</t>
        </is>
      </c>
      <c r="CQ243" s="2" t="inlineStr">
        <is>
          <t>3</t>
        </is>
      </c>
      <c r="CR243" s="2" t="inlineStr">
        <is>
          <t/>
        </is>
      </c>
      <c r="CS243" t="inlineStr">
        <is>
          <t>projekt v okviru PESCO (&lt;a href="/entry/result/2200833/all" id="ENTRY_TO_ENTRY_CONVERTER" target="_blank"&gt;IATE:2200833&lt;/a&gt; ), katerega namen je poenostaviti in standardizirati postopke za čezmejni vojaški prevoz, da bi pospešili premikanje vojaških sil v Evropi in zagotovili neovirano gibanje vojaškega osebja in sredstev na ozemlju EU</t>
        </is>
      </c>
      <c r="CT243" s="2" t="inlineStr">
        <is>
          <t>militär rörlighet</t>
        </is>
      </c>
      <c r="CU243" s="2" t="inlineStr">
        <is>
          <t>3</t>
        </is>
      </c>
      <c r="CV243" s="2" t="inlineStr">
        <is>
          <t/>
        </is>
      </c>
      <c r="CW243" t="inlineStr">
        <is>
          <t/>
        </is>
      </c>
    </row>
    <row r="244">
      <c r="A244" s="1" t="str">
        <f>HYPERLINK("https://iate.europa.eu/entry/result/843618/all", "843618")</f>
        <v>843618</v>
      </c>
      <c r="B244" t="inlineStr">
        <is>
          <t>EUROPEAN UNION</t>
        </is>
      </c>
      <c r="C244" t="inlineStr">
        <is>
          <t>EUROPEAN UNION|European construction</t>
        </is>
      </c>
      <c r="D244" t="inlineStr">
        <is>
          <t>yes</t>
        </is>
      </c>
      <c r="E244" t="inlineStr">
        <is>
          <t/>
        </is>
      </c>
      <c r="F244" s="2" t="inlineStr">
        <is>
          <t>обща външна политика и политика на сигурност|
ОВППС</t>
        </is>
      </c>
      <c r="G244" s="2" t="inlineStr">
        <is>
          <t>3|
3</t>
        </is>
      </c>
      <c r="H244" s="2" t="inlineStr">
        <is>
          <t xml:space="preserve">|
</t>
        </is>
      </c>
      <c r="I244" t="inlineStr">
        <is>
          <t/>
        </is>
      </c>
      <c r="J244" s="2" t="inlineStr">
        <is>
          <t>společná zahraniční a bezpečnostní politika|
SZBP</t>
        </is>
      </c>
      <c r="K244" s="2" t="inlineStr">
        <is>
          <t>4|
4</t>
        </is>
      </c>
      <c r="L244" s="2" t="inlineStr">
        <is>
          <t xml:space="preserve">|
</t>
        </is>
      </c>
      <c r="M244" t="inlineStr">
        <is>
          <t>nástroj vnějších vztahů Evropské unie spočívající v koordinaci postojů členských států EU v oblasti vztahů se třetími zeměmi a bezpečnosti</t>
        </is>
      </c>
      <c r="N244" s="2" t="inlineStr">
        <is>
          <t>fælles udenrigs- og sikkerhedspolitik|
FUSP</t>
        </is>
      </c>
      <c r="O244" s="2" t="inlineStr">
        <is>
          <t>4|
4</t>
        </is>
      </c>
      <c r="P244" s="2" t="inlineStr">
        <is>
          <t xml:space="preserve">|
</t>
        </is>
      </c>
      <c r="Q244" t="inlineStr">
        <is>
          <t>"Den fælles udenrigs- og sikkerhedspolitik forbliver et særligt, grundlæggende mellemstatsligt samarbejdsområde. EU-Domstolen vil fortsat grundlæggende ikke have kompetence med hensyn til den fælles udenrigs- og sikkerhedspolitik. Enstemmighed bevares som hovedregel. Hvor der undtagelsesvist kan træffes beslutning med kvalificeret flertal indføres en såkaldt "nødbremse". Nødbremsen består i, at et medlemsland i sådanne tilfælde kan kræve beslutningen forelagt for Det Europæiske Råd, som træffer beslutning ved enstemmighed."</t>
        </is>
      </c>
      <c r="R244" s="2" t="inlineStr">
        <is>
          <t>Gemeinsame Außen- und Sicherheitspolitik|
GASP</t>
        </is>
      </c>
      <c r="S244" s="2" t="inlineStr">
        <is>
          <t>3|
3</t>
        </is>
      </c>
      <c r="T244" s="2" t="inlineStr">
        <is>
          <t xml:space="preserve">|
</t>
        </is>
      </c>
      <c r="U244" t="inlineStr">
        <is>
          <t>1993 mit dem Maastrichter Vertrag geschaffene, nicht vergemeinschaftete EU-Politik, die alle Bereiche der Außenpolitik, alle Fragen im Zusammenhang mit der Sicherheit der Union und die Festlegung einer gemeinsamen Verteidigungspolitik umfasst</t>
        </is>
      </c>
      <c r="V244" s="2" t="inlineStr">
        <is>
          <t>Κοινή εξωτερική πολιτική και πολιτική ασφαλείας|
ΚΕΠΠΑ</t>
        </is>
      </c>
      <c r="W244" s="2" t="inlineStr">
        <is>
          <t>4|
4</t>
        </is>
      </c>
      <c r="X244" s="2" t="inlineStr">
        <is>
          <t xml:space="preserve">|
</t>
        </is>
      </c>
      <c r="Y244" t="inlineStr">
        <is>
          <t/>
        </is>
      </c>
      <c r="Z244" s="2" t="inlineStr">
        <is>
          <t>common foreign and security policy|
CFSP</t>
        </is>
      </c>
      <c r="AA244" s="2" t="inlineStr">
        <is>
          <t>4|
4</t>
        </is>
      </c>
      <c r="AB244" s="2" t="inlineStr">
        <is>
          <t xml:space="preserve">|
</t>
        </is>
      </c>
      <c r="AC244" t="inlineStr">
        <is>
          <t>European Union policy covering all areas of foreign policy and all questions relating to the Union's security, including the progressive framing of a common defence policy that might lead to a common defence</t>
        </is>
      </c>
      <c r="AD244" s="2" t="inlineStr">
        <is>
          <t>política exterior y de seguridad común|
PESC</t>
        </is>
      </c>
      <c r="AE244" s="2" t="inlineStr">
        <is>
          <t>4|
4</t>
        </is>
      </c>
      <c r="AF244" s="2" t="inlineStr">
        <is>
          <t xml:space="preserve">|
</t>
        </is>
      </c>
      <c r="AG244" t="inlineStr">
        <is>
          <t>&lt;p&gt;El principio de una política exterior y de seguridad común (PESC), el llamado «segundo pilar» &lt;a href="/entry/result/1872909/all" id="ENTRY_TO_ENTRY_CONVERTER" target="_blank"&gt;IATE:1872909&lt;/a&gt; , se formalizó en el Tratado de Maastricht de 1992, desarrollándose ulteriormente en los Tratados de Amsterdam (1997) y Niza (2001).&lt;/p&gt;&lt;p&gt;Abarca «todos los ámbitos de la política exterior y todas las cuestiones relativas a la seguridad de la Unión, incluida la definición progresiva de una política común de defensa que podrá conducir a una defensa común».&lt;/p&gt;Basándose en las orientaciones generales y en las líneas estratégicas definidas por el Consejo Europeo, el Consejo elabora la política exterior y de seguridad común y adopta las decisiones necesarias para su definición y aplicación por el Alto Representante &lt;a href="/entry/result/2242409/all" id="ENTRY_TO_ENTRY_CONVERTER" target="_blank"&gt;IATE:2242409&lt;/a&gt; y por los Estados miembros, utilizando para ello medios nacionales y de la Unión.</t>
        </is>
      </c>
      <c r="AH244" s="2" t="inlineStr">
        <is>
          <t>ühine välis- ja julgeolekupoliitika|
ÜVJP</t>
        </is>
      </c>
      <c r="AI244" s="2" t="inlineStr">
        <is>
          <t>3|
3</t>
        </is>
      </c>
      <c r="AJ244" s="2" t="inlineStr">
        <is>
          <t xml:space="preserve">|
</t>
        </is>
      </c>
      <c r="AK244" t="inlineStr">
        <is>
          <t/>
        </is>
      </c>
      <c r="AL244" s="2" t="inlineStr">
        <is>
          <t>yhteinen ulko- ja turvallisuuspolitiikka|
YUTP</t>
        </is>
      </c>
      <c r="AM244" s="2" t="inlineStr">
        <is>
          <t>4|
4</t>
        </is>
      </c>
      <c r="AN244" s="2" t="inlineStr">
        <is>
          <t xml:space="preserve">|
</t>
        </is>
      </c>
      <c r="AO244" t="inlineStr">
        <is>
          <t>&lt;div&gt;&lt;div&gt;&lt;div&gt;&lt;div&gt;&lt;div&gt;&lt;div&gt;&lt;div&gt;&lt;div&gt;EU:n ulkoiseen toimintaan sovellettaviin yleisiin säännöksiin perustuva politiikka&lt;/div&gt;&lt;/div&gt;&lt;/div&gt;&lt;/div&gt;&lt;/div&gt;&lt;/div&gt;&lt;/div&gt;&lt;/div&gt;</t>
        </is>
      </c>
      <c r="AP244" s="2" t="inlineStr">
        <is>
          <t>politique étrangère et de sécurité commune|
PESC</t>
        </is>
      </c>
      <c r="AQ244" s="2" t="inlineStr">
        <is>
          <t>4|
4</t>
        </is>
      </c>
      <c r="AR244" s="2" t="inlineStr">
        <is>
          <t xml:space="preserve">|
</t>
        </is>
      </c>
      <c r="AS244" t="inlineStr">
        <is>
          <t>un des instruments des relations extérieures de l'Union européenne</t>
        </is>
      </c>
      <c r="AT244" s="2" t="inlineStr">
        <is>
          <t>CBES|
an comhbheartas eachtrach agus slándála</t>
        </is>
      </c>
      <c r="AU244" s="2" t="inlineStr">
        <is>
          <t>3|
4</t>
        </is>
      </c>
      <c r="AV244" s="2" t="inlineStr">
        <is>
          <t xml:space="preserve">|
</t>
        </is>
      </c>
      <c r="AW244" t="inlineStr">
        <is>
          <t/>
        </is>
      </c>
      <c r="AX244" s="2" t="inlineStr">
        <is>
          <t>zajednička vanjska i sigurnosna politika|
ZVSP</t>
        </is>
      </c>
      <c r="AY244" s="2" t="inlineStr">
        <is>
          <t>3|
2</t>
        </is>
      </c>
      <c r="AZ244" s="2" t="inlineStr">
        <is>
          <t xml:space="preserve">|
</t>
        </is>
      </c>
      <c r="BA244" t="inlineStr">
        <is>
          <t>Glavni instrumenat za osiguravanje sigurnosti Europske unije i njezinog susjedstva te jačanje međunarodne sigurnosti. Utemeljena stupanjem na snagu Ugovora o EU 1993. godine, odnosno uvođenjem Glave V koja je dotadašnje odredbe o europskoj političkoj suradnji zamijenila drugim stupom međuvladine suradnje unutar struktura Zajednice.</t>
        </is>
      </c>
      <c r="BB244" s="2" t="inlineStr">
        <is>
          <t>közös kül- és biztonságpolitika|
KKBP</t>
        </is>
      </c>
      <c r="BC244" s="2" t="inlineStr">
        <is>
          <t>4|
4</t>
        </is>
      </c>
      <c r="BD244" s="2" t="inlineStr">
        <is>
          <t xml:space="preserve">|
</t>
        </is>
      </c>
      <c r="BE244" t="inlineStr">
        <is>
          <t/>
        </is>
      </c>
      <c r="BF244" s="2" t="inlineStr">
        <is>
          <t>politica estera e di sicurezza comune|
PESC</t>
        </is>
      </c>
      <c r="BG244" s="2" t="inlineStr">
        <is>
          <t>4|
4</t>
        </is>
      </c>
      <c r="BH244" s="2" t="inlineStr">
        <is>
          <t xml:space="preserve">|
</t>
        </is>
      </c>
      <c r="BI244" t="inlineStr">
        <is>
          <t>"La politica estera e di sicurezza comune (PESC) dell'Unione europea comporta la definizione progressiva di una politica di difesa comune che, al momento opportuno, potrebbe portare ad una difesa comune."</t>
        </is>
      </c>
      <c r="BJ244" s="2" t="inlineStr">
        <is>
          <t>bendra užsienio ir saugumo politika|
BUSP</t>
        </is>
      </c>
      <c r="BK244" s="2" t="inlineStr">
        <is>
          <t>4|
3</t>
        </is>
      </c>
      <c r="BL244" s="2" t="inlineStr">
        <is>
          <t xml:space="preserve">|
</t>
        </is>
      </c>
      <c r="BM244" t="inlineStr">
        <is>
          <t>Europos Sąjungos sutarties įtvirtinta ypatinga ES valstybių narių bendradarbiavimo forma, kuria siekiama: tausoti bendrąsias Sąjungos vertybes, svarbiausius interesus ir nepriklausomybę; visokeriopai stiprinti Sąjungos ir jai priklausančių valstybių saugumą; saugoti taiką pasaulyje ir stiprinti tarptautinį saugumą; skatinti tarptautinį bendradarbiavimą; plėtoti ir stiprinti demokratiją, teisinę valstybę, gerbti žmogaus teises ir pagrindines laisves</t>
        </is>
      </c>
      <c r="BN244" s="2" t="inlineStr">
        <is>
          <t>kopējā ārpolitika un drošības politika|
KĀDP</t>
        </is>
      </c>
      <c r="BO244" s="2" t="inlineStr">
        <is>
          <t>4|
4</t>
        </is>
      </c>
      <c r="BP244" s="2" t="inlineStr">
        <is>
          <t xml:space="preserve">|
</t>
        </is>
      </c>
      <c r="BQ244" t="inlineStr">
        <is>
          <t>Eiropas Savienības ārpolitika, ar kuru ES līmenī pievēršas galvenokārt drošības un aizsardzības, diplomātijas un ārējās darbības jautājumiem</t>
        </is>
      </c>
      <c r="BR244" s="2" t="inlineStr">
        <is>
          <t>Politika Estera u ta' Sigurtà Komuni|
PESK</t>
        </is>
      </c>
      <c r="BS244" s="2" t="inlineStr">
        <is>
          <t>3|
3</t>
        </is>
      </c>
      <c r="BT244" s="2" t="inlineStr">
        <is>
          <t xml:space="preserve">|
</t>
        </is>
      </c>
      <c r="BU244" t="inlineStr">
        <is>
          <t>politika tal-Unjoni Ewropea, li ġiet stabbilita mit-Trattat dwar l-Unjoni Ewropea (TUE) fl-1993 bil-għan li tħares il-paċi, issaħħaħ is-sigurtà internazzjonali, tippromwovi l-kooperazzjoni internazzjonali u tiżviluppa u tikkonsolida d-demokrazija, l-istat tad-dritt, ir-rispett tad-drittijiet tal-bniedem u l-libertajiet fundamentali.</t>
        </is>
      </c>
      <c r="BV244" s="2" t="inlineStr">
        <is>
          <t>gemeenschappelijk buitenlands en veiligheidsbeleid|
GBVB</t>
        </is>
      </c>
      <c r="BW244" s="2" t="inlineStr">
        <is>
          <t>4|
4</t>
        </is>
      </c>
      <c r="BX244" s="2" t="inlineStr">
        <is>
          <t xml:space="preserve">|
</t>
        </is>
      </c>
      <c r="BY244" t="inlineStr">
        <is>
          <t/>
        </is>
      </c>
      <c r="BZ244" s="2" t="inlineStr">
        <is>
          <t>wspólna polityka zagraniczna i bezpieczeństwa|
WPZiB</t>
        </is>
      </c>
      <c r="CA244" s="2" t="inlineStr">
        <is>
          <t>4|
4</t>
        </is>
      </c>
      <c r="CB244" s="2" t="inlineStr">
        <is>
          <t xml:space="preserve">|
</t>
        </is>
      </c>
      <c r="CC244" t="inlineStr">
        <is>
          <t>obszar polityki regulującej relacje UE z państwami trzecimi</t>
        </is>
      </c>
      <c r="CD244" s="2" t="inlineStr">
        <is>
          <t>política externa e de segurança comum|
PESC</t>
        </is>
      </c>
      <c r="CE244" s="2" t="inlineStr">
        <is>
          <t>4|
4</t>
        </is>
      </c>
      <c r="CF244" s="2" t="inlineStr">
        <is>
          <t xml:space="preserve">|
</t>
        </is>
      </c>
      <c r="CG244" t="inlineStr">
        <is>
          <t>A &lt;i&gt;política externa e de segurança comum&lt;/i&gt; foi estabelecida pelo Tratado de Maastricht, de 1992, que entrou em vigor em 1993, e foi reforçada pelo Tratado de Amesterdão, de 1997, em vigor a partir de 1999, e pelo Tratado de Nice, de 2001, em vigor a partir de 2003, constituindo o que, anteriormente ao Tratado de Lisboa, era conhecido pelo segundo pilar da União, e tendo por objectivos a salvaguarda dos valores comuns, dos interesses fundamentais, da independência e da integridade da União e o reforço da sua segurança; a manutenção da paz e o reforço da segurança internacional; o fomento da cooperação internacional; e o desenvolvimento e o reforço da democracia e do Estado de direito, e do respeito pelos direitos do Homem e pelas liberdades fundamentais.&lt;br&gt;As estratégias comuns, as acções comuns e as posições comuns eram, antes do Tratado de Lisboa, os principais instrumentos políticos utilizados para alcançar tais objectivos. Com a entrada em vigor do Tratado de Lisboa, em 01.12.2009, a acção da União em todos os domínios da política externa e da segurança é conduzida mediante a definição de orientações gerais e a adopção de decisões do Conselho e do Conselho Europeu que determinam as acções a desenvolver e as posições a tomar pela União.</t>
        </is>
      </c>
      <c r="CH244" s="2" t="inlineStr">
        <is>
          <t>politica externă și de securitate comună|
PESC</t>
        </is>
      </c>
      <c r="CI244" s="2" t="inlineStr">
        <is>
          <t>4|
4</t>
        </is>
      </c>
      <c r="CJ244" s="2" t="inlineStr">
        <is>
          <t xml:space="preserve">|
</t>
        </is>
      </c>
      <c r="CK244" t="inlineStr">
        <is>
          <t>Politică externă a UE care cuprinde în special chestiunile legate de securitate și apărare, diplomație și acțiune externă.</t>
        </is>
      </c>
      <c r="CL244" s="2" t="inlineStr">
        <is>
          <t>spoločná zahraničná a bezpečnostná politika|
SZBP</t>
        </is>
      </c>
      <c r="CM244" s="2" t="inlineStr">
        <is>
          <t>3|
3</t>
        </is>
      </c>
      <c r="CN244" s="2" t="inlineStr">
        <is>
          <t xml:space="preserve">|
</t>
        </is>
      </c>
      <c r="CO244" t="inlineStr">
        <is>
          <t>zahŕňa všetky otázky týkajúce sa bezpečnosti Únie vrátane postupného vymedzovania spoločnej obrannej politiky, ktorá by mohla viesť, ak by sa tak Európska rada rozhodla, k spoločnej obrane.</t>
        </is>
      </c>
      <c r="CP244" s="2" t="inlineStr">
        <is>
          <t>skupna zunanja in varnostna politika|
SZVP</t>
        </is>
      </c>
      <c r="CQ244" s="2" t="inlineStr">
        <is>
          <t>4|
4</t>
        </is>
      </c>
      <c r="CR244" s="2" t="inlineStr">
        <is>
          <t xml:space="preserve">|
</t>
        </is>
      </c>
      <c r="CS244" t="inlineStr">
        <is>
          <t>"Pristojnost Unije [glede te] politike zajema vsa področja zunanje politike in vsa vprašanja, ki so povezana z varnostjo Unije, vključno s postopnim oblikovanjem &lt;i&gt;skupne obrambne politike&lt;/i&gt;, ki lahko vodi do skupne obrambe."</t>
        </is>
      </c>
      <c r="CT244" s="2" t="inlineStr">
        <is>
          <t>gemensam utrikes- och säkerhetspolitik|
Gusp</t>
        </is>
      </c>
      <c r="CU244" s="2" t="inlineStr">
        <is>
          <t>4|
4</t>
        </is>
      </c>
      <c r="CV244" s="2" t="inlineStr">
        <is>
          <t xml:space="preserve">|
</t>
        </is>
      </c>
      <c r="CW244" t="inlineStr">
        <is>
          <t>Den gemensamma utrikes- och säkerhetspolitiken (Gusp) är ett mellanstatligt samarbete mellan EU:s medlemsländer, vilket omfattar alla frågor som rör EU:s säkerhet. Gusp ger medlemsländerna möjlighet att agera tillsammans internationellt.</t>
        </is>
      </c>
    </row>
    <row r="245">
      <c r="A245" s="1" t="str">
        <f>HYPERLINK("https://iate.europa.eu/entry/result/778729/all", "778729")</f>
        <v>778729</v>
      </c>
      <c r="B245" t="inlineStr">
        <is>
          <t>PRODUCTION, TECHNOLOGY AND RESEARCH;ENERGY</t>
        </is>
      </c>
      <c r="C245" t="inlineStr">
        <is>
          <t>PRODUCTION, TECHNOLOGY AND RESEARCH|research and intellectual property|research;ENERGY|electrical and nuclear industries|nuclear energy</t>
        </is>
      </c>
      <c r="D245" t="inlineStr">
        <is>
          <t>yes</t>
        </is>
      </c>
      <c r="E245" t="inlineStr">
        <is>
          <t/>
        </is>
      </c>
      <c r="F245" s="2" t="inlineStr">
        <is>
          <t>международен експериментален термоядрен реактор|
ITER</t>
        </is>
      </c>
      <c r="G245" s="2" t="inlineStr">
        <is>
          <t>3|
3</t>
        </is>
      </c>
      <c r="H245" s="2" t="inlineStr">
        <is>
          <t xml:space="preserve">|
</t>
        </is>
      </c>
      <c r="I245" t="inlineStr">
        <is>
          <t>огромно експериментално съоръжение, което трябва да докаже научната и техническа възможност да се произвежда енергия чрез термоядрен синтез, решаващ етап към постигане на основните цели на европейската програма и други световни програми, разглеждащи ядрения синтез</t>
        </is>
      </c>
      <c r="J245" s="2" t="inlineStr">
        <is>
          <t>Mezinárodní termonukleární experimentální reaktor</t>
        </is>
      </c>
      <c r="K245" s="2" t="inlineStr">
        <is>
          <t>4</t>
        </is>
      </c>
      <c r="L245" s="2" t="inlineStr">
        <is>
          <t/>
        </is>
      </c>
      <c r="M245" t="inlineStr">
        <is>
          <t>ITER je experimentální fúzní reaktor založený na principu „tokamaku“ - toroidální magnetické konfigurace, v níž se vytváří a udržují podmínky pro řízenou termonukleární reakci. Reaktor bude vystavěn v jihofrancouzském Cadarache.</t>
        </is>
      </c>
      <c r="N245" s="2" t="inlineStr">
        <is>
          <t>international termonuklear forsøgsreaktor|
ITER</t>
        </is>
      </c>
      <c r="O245" s="2" t="inlineStr">
        <is>
          <t>4|
4</t>
        </is>
      </c>
      <c r="P245" s="2" t="inlineStr">
        <is>
          <t xml:space="preserve">|
</t>
        </is>
      </c>
      <c r="Q245" t="inlineStr">
        <is>
          <t>"ITER den største aktivitet inden for fusion. Det er en international forsøgsreaktor for fusionsenergi. Forsøgsreaktoren bygger på et samarbejde ml. EU, Japan, USA, Rusland, Kina, Indien og Sydkorea, dvs. 1/2 af verdens befolkning. ITER skal bygges i Sydfrankrig. Man starter i 2007. Det tager ti år og koster knap 40 mia. kroner, hvoraf EU betaler 45%. ITER skal operere i 20 år, hvorefter parterne bag projektet forventer at have erfaringer nok til at kunne bygge en prototype. Om 40 år vil man have et fusionskraftværk."</t>
        </is>
      </c>
      <c r="R245" s="2" t="inlineStr">
        <is>
          <t>Internationaler Thermonuklearer Versuchsreaktor|
ITER</t>
        </is>
      </c>
      <c r="S245" s="2" t="inlineStr">
        <is>
          <t>3|
3</t>
        </is>
      </c>
      <c r="T245" s="2" t="inlineStr">
        <is>
          <t xml:space="preserve">|
</t>
        </is>
      </c>
      <c r="U245" t="inlineStr">
        <is>
          <t>gemeinsames Forschungsprojekt von EU und Japan, Kanada, Schweiz, Russland, VR China, Südkorea und USA, das Wege zu einer wirtschaftlichen Nutzung der kontrollierten Kernfusion aufzeigen soll</t>
        </is>
      </c>
      <c r="V245" s="2" t="inlineStr">
        <is>
          <t>διεθνής θερμοπυρηνικός πειραματικός αντιδραστήρας|
ITER</t>
        </is>
      </c>
      <c r="W245" s="2" t="inlineStr">
        <is>
          <t>3|
3</t>
        </is>
      </c>
      <c r="X245" s="2" t="inlineStr">
        <is>
          <t xml:space="preserve">|
</t>
        </is>
      </c>
      <c r="Y245" t="inlineStr">
        <is>
          <t/>
        </is>
      </c>
      <c r="Z245" s="2" t="inlineStr">
        <is>
          <t>international thermonuclear experimental reactor|
ITER</t>
        </is>
      </c>
      <c r="AA245" s="2" t="inlineStr">
        <is>
          <t>4|
4</t>
        </is>
      </c>
      <c r="AB245" s="2" t="inlineStr">
        <is>
          <t xml:space="preserve">|
</t>
        </is>
      </c>
      <c r="AC245" t="inlineStr">
        <is>
          <t>ITER is an international tokamak (magnetic confinement fusion) research project designed to demonstrate the scientific and technological feasibility of a full-scale fusion power reactor. ITER is intended to be an experimental step between today's studies of plasma physics and future electricity-producing fusion power plants. It builds upon research conducted on devices such as DIII-D, EAST, TFTR, JET, JT-60, and T-15, and will be considerably larger than any of them.</t>
        </is>
      </c>
      <c r="AD245" s="2" t="inlineStr">
        <is>
          <t>reactor termonuclear experimental internacional|
ITER</t>
        </is>
      </c>
      <c r="AE245" s="2" t="inlineStr">
        <is>
          <t>4|
4</t>
        </is>
      </c>
      <c r="AF245" s="2" t="inlineStr">
        <is>
          <t xml:space="preserve">|
</t>
        </is>
      </c>
      <c r="AG245" t="inlineStr">
        <is>
          <t>Reactor experimental destinado a poner a prueba la viabilidad científica y técnica de producir energía de forma no contaminante gracias a la fusión de átomos ligeros como el hidrógeno. Se construirá en Cadarache (Francia) a través de una asociación internacional (China, Corea del Sur, Estados Unidos, Japón, Rusia y Unión Europea).</t>
        </is>
      </c>
      <c r="AH245" s="2" t="inlineStr">
        <is>
          <t>rahvusvaheline katsetermotuumareaktor|
ITER</t>
        </is>
      </c>
      <c r="AI245" s="2" t="inlineStr">
        <is>
          <t>3|
3</t>
        </is>
      </c>
      <c r="AJ245" s="2" t="inlineStr">
        <is>
          <t xml:space="preserve">|
</t>
        </is>
      </c>
      <c r="AK245" t="inlineStr">
        <is>
          <t/>
        </is>
      </c>
      <c r="AL245" s="2" t="inlineStr">
        <is>
          <t>kansainvälinen lämpöydinkoereaktori|
ITER</t>
        </is>
      </c>
      <c r="AM245" s="2" t="inlineStr">
        <is>
          <t>4|
4</t>
        </is>
      </c>
      <c r="AN245" s="2" t="inlineStr">
        <is>
          <t xml:space="preserve">|
</t>
        </is>
      </c>
      <c r="AO245" t="inlineStr">
        <is>
          <t>kansainvälinen fuusiokoevoimalahanke</t>
        </is>
      </c>
      <c r="AP245" s="2" t="inlineStr">
        <is>
          <t>réacteur thermonucléaire expérimental international|
ITER</t>
        </is>
      </c>
      <c r="AQ245" s="2" t="inlineStr">
        <is>
          <t>4|
4</t>
        </is>
      </c>
      <c r="AR245" s="2" t="inlineStr">
        <is>
          <t xml:space="preserve">|
</t>
        </is>
      </c>
      <c r="AS245" t="inlineStr">
        <is>
          <t>projet international qui a pour objectif de démontrer la possibilité scientifique et technologique de la production d'énergie par la fusion des atomes</t>
        </is>
      </c>
      <c r="AT245" s="2" t="inlineStr">
        <is>
          <t>Imoibreoir Trialach Teirmeanúicléach Idirnáisiúnta|
ITER</t>
        </is>
      </c>
      <c r="AU245" s="2" t="inlineStr">
        <is>
          <t>3|
3</t>
        </is>
      </c>
      <c r="AV245" s="2" t="inlineStr">
        <is>
          <t xml:space="preserve">|
</t>
        </is>
      </c>
      <c r="AW245" t="inlineStr">
        <is>
          <t/>
        </is>
      </c>
      <c r="AX245" s="2" t="inlineStr">
        <is>
          <t>međunarodni termonuklearni eksperimentalni reaktor|
ITER</t>
        </is>
      </c>
      <c r="AY245" s="2" t="inlineStr">
        <is>
          <t>3|
3</t>
        </is>
      </c>
      <c r="AZ245" s="2" t="inlineStr">
        <is>
          <t xml:space="preserve">|
</t>
        </is>
      </c>
      <c r="BA245" t="inlineStr">
        <is>
          <t/>
        </is>
      </c>
      <c r="BB245" s="2" t="inlineStr">
        <is>
          <t>nemzetközi termonukleáris kísérleti reaktor|
ITER</t>
        </is>
      </c>
      <c r="BC245" s="2" t="inlineStr">
        <is>
          <t>4|
4</t>
        </is>
      </c>
      <c r="BD245" s="2" t="inlineStr">
        <is>
          <t xml:space="preserve">|
</t>
        </is>
      </c>
      <c r="BE245" t="inlineStr">
        <is>
          <t>Kísérleti szupererőmű, amely fúziós elven működik majd. Ez azt jelenti, hogy nem a hagyományos atomerőművek maghasadásos eljárásán alapul majd, hanem az atommagok egyesítésén, fúzióján.</t>
        </is>
      </c>
      <c r="BF245" s="2" t="inlineStr">
        <is>
          <t>reattore sperimentale termonucleare internazionale|
ITER</t>
        </is>
      </c>
      <c r="BG245" s="2" t="inlineStr">
        <is>
          <t>3|
3</t>
        </is>
      </c>
      <c r="BH245" s="2" t="inlineStr">
        <is>
          <t xml:space="preserve">|
</t>
        </is>
      </c>
      <c r="BI245" t="inlineStr">
        <is>
          <t>reattore che sarà costruito a Cadarache (Francia) nell'ambito di un progetto internazionale volto a dimostrare l'attuabilità scientifica e tecnologica dell'energia di fusione per scopi pacifici.</t>
        </is>
      </c>
      <c r="BJ245" s="2" t="inlineStr">
        <is>
          <t>Tarptautinis termobranduolinis eksperimentinis reaktorius|
ITER</t>
        </is>
      </c>
      <c r="BK245" s="2" t="inlineStr">
        <is>
          <t>3|
3</t>
        </is>
      </c>
      <c r="BL245" s="2" t="inlineStr">
        <is>
          <t xml:space="preserve">|
</t>
        </is>
      </c>
      <c r="BM245" t="inlineStr">
        <is>
          <t/>
        </is>
      </c>
      <c r="BN245" s="2" t="inlineStr">
        <is>
          <t>starptautiskais eksperimentālais kodoltermiskais reaktors|
&lt;i&gt;ITER&lt;/i&gt;</t>
        </is>
      </c>
      <c r="BO245" s="2" t="inlineStr">
        <is>
          <t>3|
3</t>
        </is>
      </c>
      <c r="BP245" s="2" t="inlineStr">
        <is>
          <t xml:space="preserve">|
</t>
        </is>
      </c>
      <c r="BQ245" t="inlineStr">
        <is>
          <t/>
        </is>
      </c>
      <c r="BR245" s="2" t="inlineStr">
        <is>
          <t>Reattur Termonukleari Sperimentali Internazzjonali|
ITER</t>
        </is>
      </c>
      <c r="BS245" s="2" t="inlineStr">
        <is>
          <t>3|
3</t>
        </is>
      </c>
      <c r="BT245" s="2" t="inlineStr">
        <is>
          <t xml:space="preserve">|
</t>
        </is>
      </c>
      <c r="BU245" t="inlineStr">
        <is>
          <t>reattur li se jinbena f'Cadarache (Franza) fl-ambitu ta' proġett internazzjonali maħsub biex juri l-fattibbiltà xjentifika u teknoloġika ta' l-enerġija ta' fużjoni għal finijiet paċifiċi. Dan il-proġett internazzjonali jinvolvi ċ-Ċina, l-Unjoni Ewropea u l-Isvizzera (irrappreżentati mill-Euratom), l-Indja, il-Ġappun, il-Korea, il-Federazzjoni Russa u l-Istati Uniti, taħt il-patroċinju ta' l-IAEA.</t>
        </is>
      </c>
      <c r="BV245" s="2" t="inlineStr">
        <is>
          <t>internationale thermonucleaire experimentele reactor|
ITER</t>
        </is>
      </c>
      <c r="BW245" s="2" t="inlineStr">
        <is>
          <t>3|
3</t>
        </is>
      </c>
      <c r="BX245" s="2" t="inlineStr">
        <is>
          <t xml:space="preserve">|
</t>
        </is>
      </c>
      <c r="BY245" t="inlineStr">
        <is>
          <t>internationaal samenwerkingsproject met als doel de wetenschappelijke en technische haalbaarheid aan te tonen van kernfusie als energiebron. De huidige partners in het ITER-project zijn de EFDA, Japan, Zuid-Korea, China, India, de Verenigde Staten en de Russische Federatie. Inmiddels is besloten dat Cadarache (FR) de locatie van ITER wordt.</t>
        </is>
      </c>
      <c r="BZ245" s="2" t="inlineStr">
        <is>
          <t>międzynarodowy eksperymentalny reaktor termojądrowy|
ITER</t>
        </is>
      </c>
      <c r="CA245" s="2" t="inlineStr">
        <is>
          <t>2|
3</t>
        </is>
      </c>
      <c r="CB245" s="2" t="inlineStr">
        <is>
          <t xml:space="preserve">|
</t>
        </is>
      </c>
      <c r="CC245" t="inlineStr">
        <is>
          <t>międzynarodowy projekt badawczy, którego celem jest zbadanie możliwości produkowania na wielką skalę energii z fuzji jądrowej</t>
        </is>
      </c>
      <c r="CD245" s="2" t="inlineStr">
        <is>
          <t>Reator Termonuclear Experimental Internacional|
ITER</t>
        </is>
      </c>
      <c r="CE245" s="2" t="inlineStr">
        <is>
          <t>3|
3</t>
        </is>
      </c>
      <c r="CF245" s="2" t="inlineStr">
        <is>
          <t xml:space="preserve">|
</t>
        </is>
      </c>
      <c r="CG245" t="inlineStr">
        <is>
          <t>Reactor de fusão, baseado no conceito do "tokamak", concebido para demonstrar a viabilidade científica e tecnológica da energia de fusão para fins pacíficos. Resultará de uma colaboração sem precedentes entre parceiros como a União Europeia, os EUA, a Federação da Rússia, o Japão, a China e a Coreia. O ITER constituirá a primeira instalação produtora de energia termonuclear à escala de uma central eléctrica.</t>
        </is>
      </c>
      <c r="CH245" s="2" t="inlineStr">
        <is>
          <t>reactor termonuclear experimental internațional|
ITER</t>
        </is>
      </c>
      <c r="CI245" s="2" t="inlineStr">
        <is>
          <t>3|
4</t>
        </is>
      </c>
      <c r="CJ245" s="2" t="inlineStr">
        <is>
          <t xml:space="preserve">|
</t>
        </is>
      </c>
      <c r="CK245" t="inlineStr">
        <is>
          <t>Reactorul termonuclear experimental internațional a fost construit pentru a demonstra fezabilitatea tehnică și științifică a puterii de fuziune pentru scopuri pașnice.</t>
        </is>
      </c>
      <c r="CL245" s="2" t="inlineStr">
        <is>
          <t>medzinárodný termonukleárny experimentálny reaktor|
ITER</t>
        </is>
      </c>
      <c r="CM245" s="2" t="inlineStr">
        <is>
          <t>2|
2</t>
        </is>
      </c>
      <c r="CN245" s="2" t="inlineStr">
        <is>
          <t xml:space="preserve">|
</t>
        </is>
      </c>
      <c r="CO245" t="inlineStr">
        <is>
          <t/>
        </is>
      </c>
      <c r="CP245" s="2" t="inlineStr">
        <is>
          <t>mednarodni termonuklearni poskusni reaktor|
ITER</t>
        </is>
      </c>
      <c r="CQ245" s="2" t="inlineStr">
        <is>
          <t>4|
4</t>
        </is>
      </c>
      <c r="CR245" s="2" t="inlineStr">
        <is>
          <t xml:space="preserve">|
</t>
        </is>
      </c>
      <c r="CS245" t="inlineStr">
        <is>
          <t>naslednji velik poskusni fuzijski reaktor tipa 
&lt;b&gt;tokamak&lt;/b&gt; [ &lt;a href="/entry/result/765687/all" id="ENTRY_TO_ENTRY_CONVERTER" target="_blank"&gt;IATE:765687&lt;/a&gt; ], načrtovan, da proizvede fuzijsko moč velikosti nekaj sto megavatov in s tem pokaže znanstveno in tehnološko možnost uporabe fuzijske energije</t>
        </is>
      </c>
      <c r="CT245" s="2" t="inlineStr">
        <is>
          <t>internationell termonukleär experimentreaktor|
Iter</t>
        </is>
      </c>
      <c r="CU245" s="2" t="inlineStr">
        <is>
          <t>3|
3</t>
        </is>
      </c>
      <c r="CV245" s="2" t="inlineStr">
        <is>
          <t xml:space="preserve">|
</t>
        </is>
      </c>
      <c r="CW245" t="inlineStr">
        <is>
          <t>"ITER kommer att vara en tokamak med kapacitet att alstra 500 miljoner watt (MW) fusionskraft oavbrutet i upp till 10 minuter. Den kommer att vara 30 gånger så kraftfull som JET och väldigt nära storleken på framtida kommersiella reaktorer. Forskare ska i ITER-projektet för första gången studera fysiken i brinnande plasma - ett plasma som upphettas av inre fusionsreaktioner snarare än extern upphettning. (...)"
&lt;br&gt;"ITER-reaktorn kommer att byggas i den utsedda europeiska anläggningen i Cadarache i södra Frankrike. ´"</t>
        </is>
      </c>
    </row>
    <row r="246">
      <c r="A246" s="1" t="str">
        <f>HYPERLINK("https://iate.europa.eu/entry/result/915447/all", "915447")</f>
        <v>915447</v>
      </c>
      <c r="B246" t="inlineStr">
        <is>
          <t>AGRICULTURE, FORESTRY AND FISHERIES;INTERNATIONAL ORGANISATIONS</t>
        </is>
      </c>
      <c r="C246" t="inlineStr">
        <is>
          <t>AGRICULTURE, FORESTRY AND FISHERIES|fisheries;INTERNATIONAL ORGANISATIONS</t>
        </is>
      </c>
      <c r="D246" t="inlineStr">
        <is>
          <t>yes</t>
        </is>
      </c>
      <c r="E246" t="inlineStr">
        <is>
          <t/>
        </is>
      </c>
      <c r="F246" s="2" t="inlineStr">
        <is>
          <t>регионална организация за управление на рибарството|
РОУР</t>
        </is>
      </c>
      <c r="G246" s="2" t="inlineStr">
        <is>
          <t>3|
3</t>
        </is>
      </c>
      <c r="H246" s="2" t="inlineStr">
        <is>
          <t xml:space="preserve">|
</t>
        </is>
      </c>
      <c r="I246" t="inlineStr">
        <is>
          <t/>
        </is>
      </c>
      <c r="J246" s="2" t="inlineStr">
        <is>
          <t>regionální rybolovná organizace|
regionální organizace pro řízení rybolovu</t>
        </is>
      </c>
      <c r="K246" s="2" t="inlineStr">
        <is>
          <t>3|
3</t>
        </is>
      </c>
      <c r="L246" s="2" t="inlineStr">
        <is>
          <t xml:space="preserve">|
</t>
        </is>
      </c>
      <c r="M246" t="inlineStr">
        <is>
          <t>subregionální, regionální nebo podobná organizace s pravomocí, uznanou mezinárodním právem, zavádět opatření na zachování a řízení živých mořských zdrojů, za něž je zodpovědná na základě úmluvy nebo dohody, kterou byla zřízena</t>
        </is>
      </c>
      <c r="N246" s="2" t="inlineStr">
        <is>
          <t>regional fiskeriorganisation|
regional fiskeriforvaltningsorganisation|
RFFO</t>
        </is>
      </c>
      <c r="O246" s="2" t="inlineStr">
        <is>
          <t>3|
3|
3</t>
        </is>
      </c>
      <c r="P246" s="2" t="inlineStr">
        <is>
          <t xml:space="preserve">|
|
</t>
        </is>
      </c>
      <c r="Q246" t="inlineStr">
        <is>
          <t/>
        </is>
      </c>
      <c r="R246" s="2" t="inlineStr">
        <is>
          <t>regionale Fischereiorganisation|
RFO</t>
        </is>
      </c>
      <c r="S246" s="2" t="inlineStr">
        <is>
          <t>3|
3</t>
        </is>
      </c>
      <c r="T246" s="2" t="inlineStr">
        <is>
          <t xml:space="preserve">|
</t>
        </is>
      </c>
      <c r="U246" t="inlineStr">
        <is>
          <t>durch internationale Übereinkommen geschaffenes Instrument zur internationalen Zusammenarbeit im Bereich der Fischerei bei der Festlegung von Erhaltungs- und Bewirtschaftungsmaßnahmen auf Hoher See</t>
        </is>
      </c>
      <c r="V246" s="2" t="inlineStr">
        <is>
          <t>περιφερειακή οργάνωση αλιείας|
ΠΟΑ|
ΠΟΔΑ|
περιφερειακή οργάνωση διαχείρισης της αλιείας</t>
        </is>
      </c>
      <c r="W246" s="2" t="inlineStr">
        <is>
          <t>3|
3|
3|
2</t>
        </is>
      </c>
      <c r="X246" s="2" t="inlineStr">
        <is>
          <t xml:space="preserve">|
|
|
</t>
        </is>
      </c>
      <c r="Y246" t="inlineStr">
        <is>
          <t>Yποπεριφερειακός, περιφερειακός ή παρόμοιος οργανισμός με αρμοδιότητα, αναγνωρισμένη βάσει του διεθνούς δικαίου, να θεσπίζει μέτρα διατήρησης και διαχείρισης των έμβιων θαλάσσιων πόρων που έχουν τεθεί υπό την ευθύνη του, βάσει της ιδρυτικής του σύμβασης ή συμφωνίας.</t>
        </is>
      </c>
      <c r="Z246" s="2" t="inlineStr">
        <is>
          <t>regional fisheries organisation|
RFO|
regional fisheries management organisation|
RFMO|
regional fisheries organization|
regional fisheries management organization</t>
        </is>
      </c>
      <c r="AA246" s="2" t="inlineStr">
        <is>
          <t>3|
3|
4|
4|
1|
1</t>
        </is>
      </c>
      <c r="AB246" s="2" t="inlineStr">
        <is>
          <t xml:space="preserve">|
|
|
|
|
</t>
        </is>
      </c>
      <c r="AC246" t="inlineStr">
        <is>
          <t>intergovernmental fisheries organisation or arrangement that has the authority to establish fisheries conservation and management measures on the high seas</t>
        </is>
      </c>
      <c r="AD246" s="2" t="inlineStr">
        <is>
          <t>organización regional de pesca|
ORP|
organización regional de ordenación pesquera|
OROP</t>
        </is>
      </c>
      <c r="AE246" s="2" t="inlineStr">
        <is>
          <t>3|
3|
4|
4</t>
        </is>
      </c>
      <c r="AF246" s="2" t="inlineStr">
        <is>
          <t xml:space="preserve">|
|
|
</t>
        </is>
      </c>
      <c r="AG246" t="inlineStr">
        <is>
          <t>Nombre genérico de los organismos regionales de gestión de la pesca que tienen responsabilidades de gestión y de vigilancia, así como un acto jurídico de constitución y una secretaría permanente, y que celebran reuniones periódicas.</t>
        </is>
      </c>
      <c r="AH246" s="2" t="inlineStr">
        <is>
          <t>piirkondlik kalandusorganisatsioon|
piirkondlik kalavarude majandamise organisatsioon</t>
        </is>
      </c>
      <c r="AI246" s="2" t="inlineStr">
        <is>
          <t>3|
3</t>
        </is>
      </c>
      <c r="AJ246" s="2" t="inlineStr">
        <is>
          <t xml:space="preserve">|
</t>
        </is>
      </c>
      <c r="AK246" t="inlineStr">
        <is>
          <t>1982. aasta mereõiguse konventsiooni alusel loodud organisatsioon, mille ülesandeks on hallata kalandust täpselt kindlaks määratud avamere piirkonnas</t>
        </is>
      </c>
      <c r="AL246" s="2" t="inlineStr">
        <is>
          <t>alueellinen kalastuksenhoitojärjestö|
alueellinen kalastusjärjestö</t>
        </is>
      </c>
      <c r="AM246" s="2" t="inlineStr">
        <is>
          <t>3|
3</t>
        </is>
      </c>
      <c r="AN246" s="2" t="inlineStr">
        <is>
          <t xml:space="preserve">|
</t>
        </is>
      </c>
      <c r="AO246" t="inlineStr">
        <is>
          <t>Vuonna 1982 tehdyn merioikeusyleissopimuksen nojalla perustettuja kansainvälisiä organisaatioita, joista kukin vastaa kalastuksen hallinnoinnista omalla tarkasti rajatulla avomerialueellaan.</t>
        </is>
      </c>
      <c r="AP246" s="2" t="inlineStr">
        <is>
          <t>organisation régionale de pêche|
ORP|
organisation régionale de gestion des pêches|
ORGP</t>
        </is>
      </c>
      <c r="AQ246" s="2" t="inlineStr">
        <is>
          <t>3|
3|
3|
3</t>
        </is>
      </c>
      <c r="AR246" s="2" t="inlineStr">
        <is>
          <t xml:space="preserve">|
|
|
</t>
        </is>
      </c>
      <c r="AS246" t="inlineStr">
        <is>
          <t>organisation régionale ou sous-régionale ou structure similaire de droit international compétente pour établir des mesures de conservation et de gestion applicables aux ressources marines vivantes relevant de sa responsabilité en vertu de la convention ou de l'accord l'ayant instituée</t>
        </is>
      </c>
      <c r="AT246" s="2" t="inlineStr">
        <is>
          <t>eagraíocht réigiúnach iascaigh|
eagraíocht réigiúnach bainistithe iascaigh|
ERBI</t>
        </is>
      </c>
      <c r="AU246" s="2" t="inlineStr">
        <is>
          <t>3|
3|
3</t>
        </is>
      </c>
      <c r="AV246" s="2" t="inlineStr">
        <is>
          <t xml:space="preserve">|
|
</t>
        </is>
      </c>
      <c r="AW246" t="inlineStr">
        <is>
          <t>eagraíocht fhoréigiúnach nó réigiúnach nó eagraíocht chomhchosúil a bhfuil sé d’inniúlacht aici faoin dlí idirnáisiúnta bearta caomhnaithe agus bainistíochta a bhunú i gcomhair beo-acmhainní muirí a cuireadh faoina freagracht de bhua an choinbhinsiúin nó an chomhaontaithe lenar bunaíodh í</t>
        </is>
      </c>
      <c r="AX246" s="2" t="inlineStr">
        <is>
          <t>regionalna organizacija za upravljanje ribarstvom|
regionalna organizacija za ribarstvo</t>
        </is>
      </c>
      <c r="AY246" s="2" t="inlineStr">
        <is>
          <t>3|
3</t>
        </is>
      </c>
      <c r="AZ246" s="2" t="inlineStr">
        <is>
          <t xml:space="preserve">preferred|
</t>
        </is>
      </c>
      <c r="BA246" t="inlineStr">
        <is>
          <t>međuvladina organizacija za ribarstvo koja može utvrditi mjere za zaštitu ribarstva na otvorenom moru i upravljanje njime</t>
        </is>
      </c>
      <c r="BB246" s="2" t="inlineStr">
        <is>
          <t>regionális halászati gazdálkodási szervezet</t>
        </is>
      </c>
      <c r="BC246" s="2" t="inlineStr">
        <is>
          <t>4</t>
        </is>
      </c>
      <c r="BD246" s="2" t="inlineStr">
        <is>
          <t/>
        </is>
      </c>
      <c r="BE246" t="inlineStr">
        <is>
          <t>Olyan kormányközi halászati szervezetek vagy megállapodások, amelyek keretében a tengeri állománymegőrzésre és halgazdálkodásra irányuló intézkedések hozhatók.</t>
        </is>
      </c>
      <c r="BF246" s="2" t="inlineStr">
        <is>
          <t>organizzazione regionale di gestione della pesca|
ORGP|
organizzazione regionale per la pesca|
ORP</t>
        </is>
      </c>
      <c r="BG246" s="2" t="inlineStr">
        <is>
          <t>3|
3|
3|
3</t>
        </is>
      </c>
      <c r="BH246" s="2" t="inlineStr">
        <is>
          <t xml:space="preserve">|
|
|
</t>
        </is>
      </c>
      <c r="BI246" t="inlineStr">
        <is>
          <t>Istituite da accordi internazionali, forniscono un quadro entro il quale i rappresentanti dei governi possono riunirsi per mettersi d’accordo sulle modalità di gestione delle risorse ittiche d’altura, le quali sono al di fuori della giurisdizione dei singoli paesi. Svolgono un ruolo decisivo nella lotta alla pesca illegale, non dichiarata e non regolamentata (IUU) e alle pratiche di pesca distruttive.</t>
        </is>
      </c>
      <c r="BJ246" s="2" t="inlineStr">
        <is>
          <t>regioninė žvejybos organizacija|
regioninė žvejybos valdymo organizacija</t>
        </is>
      </c>
      <c r="BK246" s="2" t="inlineStr">
        <is>
          <t>3|
3</t>
        </is>
      </c>
      <c r="BL246" s="2" t="inlineStr">
        <is>
          <t xml:space="preserve">|
</t>
        </is>
      </c>
      <c r="BM246" t="inlineStr">
        <is>
          <t>tarptautinė organizacija, kurią sudaro žvejybos interesų atitinkamame regione turinčios šalys</t>
        </is>
      </c>
      <c r="BN246" s="2" t="inlineStr">
        <is>
          <t>reģionāla zvejniecības pārvaldības organizācija|
RZPO|
reģionāla zvejniecības organizācija|
RZO</t>
        </is>
      </c>
      <c r="BO246" s="2" t="inlineStr">
        <is>
          <t>3|
3|
3|
3</t>
        </is>
      </c>
      <c r="BP246" s="2" t="inlineStr">
        <is>
          <t xml:space="preserve">|
|
|
</t>
        </is>
      </c>
      <c r="BQ246" t="inlineStr">
        <is>
          <t>starpvaldību organizācija vai mehānisms, kas ir pilnvarots noteikt un īstenot zivsaimniecības saglabāšanas un pārvaldības pasākumus starptautiskajos ūdeņos</t>
        </is>
      </c>
      <c r="BR246" s="2" t="inlineStr">
        <is>
          <t>organizzazzjoni reġjonali tas-sajd|
RFO|
organizzazzjoni reġjonali tal-ġestjoni tas-sajd|
RFMO</t>
        </is>
      </c>
      <c r="BS246" s="2" t="inlineStr">
        <is>
          <t>3|
3|
3|
3</t>
        </is>
      </c>
      <c r="BT246" s="2" t="inlineStr">
        <is>
          <t xml:space="preserve">|
|
|
</t>
        </is>
      </c>
      <c r="BU246" t="inlineStr">
        <is>
          <t>organizzazzjoni jew arranġament intergovernattiv rigward is-sajd bl-awtorità li tistabbilixxi/jistabbilixxi miżuri ta' konservazzjoni u ġestjoni fir-rigward tal-ibħra internazzjonali [ &lt;a href="https://iate.europa.eu/entry/result/771841/all" target="_blank"&gt;771841&lt;/a&gt; ]</t>
        </is>
      </c>
      <c r="BV246" s="2" t="inlineStr">
        <is>
          <t>regionale visserijorganisatie|
RVO|
regionale organisatie voor visserijbeheer|
ROVB</t>
        </is>
      </c>
      <c r="BW246" s="2" t="inlineStr">
        <is>
          <t>3|
3|
3|
3</t>
        </is>
      </c>
      <c r="BX246" s="2" t="inlineStr">
        <is>
          <t xml:space="preserve">|
|
|
</t>
        </is>
      </c>
      <c r="BY246" t="inlineStr">
        <is>
          <t>bij een internationaal verdrag opgerichte organisatie waar vertegenwoordigers van de verdragsluitende staten op basis van de best beschikbare wetenschappelijke gegevens de regels voor het beheer en de exploitatie van de visbestanden vaststellen</t>
        </is>
      </c>
      <c r="BZ246" s="2" t="inlineStr">
        <is>
          <t>regionalna organizacja ds. rybołówstwa|
regionalna organizacja ds. zarządzania rybołówstwem|
RFMO</t>
        </is>
      </c>
      <c r="CA246" s="2" t="inlineStr">
        <is>
          <t>3|
3|
3</t>
        </is>
      </c>
      <c r="CB246" s="2" t="inlineStr">
        <is>
          <t xml:space="preserve">|
|
</t>
        </is>
      </c>
      <c r="CC246" t="inlineStr">
        <is>
          <t>międzynarodowa instytucja zajmująca się zrównoważonym zarządzaniem zasobami rybnymi na wodach międzynarodowych lub gatunkami masowo migrującymi, np. tuńczykiem</t>
        </is>
      </c>
      <c r="CD246" s="2" t="inlineStr">
        <is>
          <t>organização regional de gestão das pescas|
ORGP|
organização regional de pesca|
ORP</t>
        </is>
      </c>
      <c r="CE246" s="2" t="inlineStr">
        <is>
          <t>3|
3|
2|
2</t>
        </is>
      </c>
      <c r="CF246" s="2" t="inlineStr">
        <is>
          <t xml:space="preserve">|
|
|
</t>
        </is>
      </c>
      <c r="CG246" t="inlineStr">
        <is>
          <t>Organização ou convénio sub-regional, regional ou equiparada com competência, reconhecida pelo direito internacional, para estabelecer medidas de conservação e de gestão de recursos marinhos vivos sob a sua responsabilidade, por força da convenção ou do acordo que a institui.</t>
        </is>
      </c>
      <c r="CH246" s="2" t="inlineStr">
        <is>
          <t>organizație regională de gestionare a pescuitului|
ORGP</t>
        </is>
      </c>
      <c r="CI246" s="2" t="inlineStr">
        <is>
          <t>3|
3</t>
        </is>
      </c>
      <c r="CJ246" s="2" t="inlineStr">
        <is>
          <t xml:space="preserve">|
</t>
        </is>
      </c>
      <c r="CK246" t="inlineStr">
        <is>
          <t/>
        </is>
      </c>
      <c r="CL246" s="2" t="inlineStr">
        <is>
          <t>regionálna rybárska organizácia|
RFO|
regionálna organizácia pre riadenie rybárstva|
RFMO</t>
        </is>
      </c>
      <c r="CM246" s="2" t="inlineStr">
        <is>
          <t>3|
3|
3|
3</t>
        </is>
      </c>
      <c r="CN246" s="2" t="inlineStr">
        <is>
          <t xml:space="preserve">|
|
|
</t>
        </is>
      </c>
      <c r="CO246" t="inlineStr">
        <is>
          <t>subregionálna alebo regionálna organizácia alebo podobný mechanizmus s právomocou uznávanou medzinárodným právom ustanovovať opatrenia na hospodárenie so živými morskými zdrojmi, ktoré sa vyskytujú v oblasti šíreho mora, za ktoré táto organizácia zodpovedá na základe jej ustanovujúceho dohovoru alebo dohody, ako aj opatrenia na ochranu týchto živých morských zdrojov</t>
        </is>
      </c>
      <c r="CP246" s="2" t="inlineStr">
        <is>
          <t>regionalna organizacija za upravljanje ribištva|
regionalna ribiška organizacija</t>
        </is>
      </c>
      <c r="CQ246" s="2" t="inlineStr">
        <is>
          <t>3|
3</t>
        </is>
      </c>
      <c r="CR246" s="2" t="inlineStr">
        <is>
          <t xml:space="preserve">|
</t>
        </is>
      </c>
      <c r="CS246" t="inlineStr">
        <is>
          <t>mednarodna organizacija, ki se ukvarja s trajnostnim upravljanjem ribolovnih virov v mednarodnih vodah ali izrazito selivskih vrst</t>
        </is>
      </c>
      <c r="CT246" s="2" t="inlineStr">
        <is>
          <t>regional fiskeriorganisation|
regional fiskeriförvaltningsorganisation</t>
        </is>
      </c>
      <c r="CU246" s="2" t="inlineStr">
        <is>
          <t>3|
3</t>
        </is>
      </c>
      <c r="CV246" s="2" t="inlineStr">
        <is>
          <t xml:space="preserve">|
</t>
        </is>
      </c>
      <c r="CW246" t="inlineStr">
        <is>
          <t/>
        </is>
      </c>
    </row>
    <row r="247">
      <c r="A247" s="1" t="str">
        <f>HYPERLINK("https://iate.europa.eu/entry/result/872993/all", "872993")</f>
        <v>872993</v>
      </c>
      <c r="B247" t="inlineStr">
        <is>
          <t>BUSINESS AND COMPETITION</t>
        </is>
      </c>
      <c r="C247" t="inlineStr">
        <is>
          <t>BUSINESS AND COMPETITION|business organisation</t>
        </is>
      </c>
      <c r="D247" t="inlineStr">
        <is>
          <t>yes</t>
        </is>
      </c>
      <c r="E247" t="inlineStr">
        <is>
          <t/>
        </is>
      </c>
      <c r="F247" s="2" t="inlineStr">
        <is>
          <t>процедура по колективна несъстоятелност</t>
        </is>
      </c>
      <c r="G247" s="2" t="inlineStr">
        <is>
          <t>3</t>
        </is>
      </c>
      <c r="H247" s="2" t="inlineStr">
        <is>
          <t/>
        </is>
      </c>
      <c r="I247" t="inlineStr">
        <is>
          <t/>
        </is>
      </c>
      <c r="J247" t="inlineStr">
        <is>
          <t/>
        </is>
      </c>
      <c r="K247" t="inlineStr">
        <is>
          <t/>
        </is>
      </c>
      <c r="L247" t="inlineStr">
        <is>
          <t/>
        </is>
      </c>
      <c r="M247" t="inlineStr">
        <is>
          <t/>
        </is>
      </c>
      <c r="N247" s="2" t="inlineStr">
        <is>
          <t>kollektiv insolvensbehandling</t>
        </is>
      </c>
      <c r="O247" s="2" t="inlineStr">
        <is>
          <t>3</t>
        </is>
      </c>
      <c r="P247" s="2" t="inlineStr">
        <is>
          <t/>
        </is>
      </c>
      <c r="Q247" t="inlineStr">
        <is>
          <t>proces, der består af en
kollektiv eller delvis fuldstændig afhændelse af en debitor via en likvidator
(eller lignende)</t>
        </is>
      </c>
      <c r="R247" s="2" t="inlineStr">
        <is>
          <t>Gesamtinsolvenzverfahren</t>
        </is>
      </c>
      <c r="S247" s="2" t="inlineStr">
        <is>
          <t>3</t>
        </is>
      </c>
      <c r="T247" s="2" t="inlineStr">
        <is>
          <t/>
        </is>
      </c>
      <c r="U247" t="inlineStr">
        <is>
          <t>Kollektivverfahren aufgrund Insolvenz (Zahlungsunfähigkeit)</t>
        </is>
      </c>
      <c r="V247" s="2" t="inlineStr">
        <is>
          <t>συλλογικές διαδικασίες αφερεγγυότητας</t>
        </is>
      </c>
      <c r="W247" s="2" t="inlineStr">
        <is>
          <t>3</t>
        </is>
      </c>
      <c r="X247" s="2" t="inlineStr">
        <is>
          <t/>
        </is>
      </c>
      <c r="Y247" t="inlineStr">
        <is>
          <t>διαδικασίες λόγω αδυναμίας
πληρωμής</t>
        </is>
      </c>
      <c r="Z247" s="2" t="inlineStr">
        <is>
          <t>collective insolvency proceedings</t>
        </is>
      </c>
      <c r="AA247" s="2" t="inlineStr">
        <is>
          <t>3</t>
        </is>
      </c>
      <c r="AB247" s="2" t="inlineStr">
        <is>
          <t/>
        </is>
      </c>
      <c r="AC247" t="inlineStr">
        <is>
          <t>process taken by multiple claimants
with claims sharing common characteristics when a business or an individual is
not able to meet its financial obligations or to pay creditors once debts are
due</t>
        </is>
      </c>
      <c r="AD247" t="inlineStr">
        <is>
          <t/>
        </is>
      </c>
      <c r="AE247" t="inlineStr">
        <is>
          <t/>
        </is>
      </c>
      <c r="AF247" t="inlineStr">
        <is>
          <t/>
        </is>
      </c>
      <c r="AG247" t="inlineStr">
        <is>
          <t/>
        </is>
      </c>
      <c r="AH247" s="2" t="inlineStr">
        <is>
          <t>kõiki võlakohustusi hõlmav maksejõuetusmenetlus</t>
        </is>
      </c>
      <c r="AI247" s="2" t="inlineStr">
        <is>
          <t>3</t>
        </is>
      </c>
      <c r="AJ247" s="2" t="inlineStr">
        <is>
          <t/>
        </is>
      </c>
      <c r="AK247" t="inlineStr">
        <is>
          <t>menetlus, mis hõlmab kõiki võlgniku võlausaldajaid
või võlausaldajate olulist osa; viimasel juhul on tingimuseks, et menetlus ei
mõjuta nende võlausaldajate nõudeid, kes ei ole menetlustega seotud</t>
        </is>
      </c>
      <c r="AL247" s="2" t="inlineStr">
        <is>
          <t>velallisen kaikkia velkoja koskeva maksukyvyttömyysmenettely</t>
        </is>
      </c>
      <c r="AM247" s="2" t="inlineStr">
        <is>
          <t>2</t>
        </is>
      </c>
      <c r="AN247" s="2" t="inlineStr">
        <is>
          <t/>
        </is>
      </c>
      <c r="AO247" t="inlineStr">
        <is>
          <t/>
        </is>
      </c>
      <c r="AP247" s="2" t="inlineStr">
        <is>
          <t>procédures d'insolvabilité</t>
        </is>
      </c>
      <c r="AQ247" s="2" t="inlineStr">
        <is>
          <t>4</t>
        </is>
      </c>
      <c r="AR247" s="2" t="inlineStr">
        <is>
          <t/>
        </is>
      </c>
      <c r="AS247" t="inlineStr">
        <is>
          <t>&lt;strong&gt;procédures collectives publiques&lt;/strong&gt;, fondées sur des législations relatives à
l'insolvabilité, auxquelles participe la totalité ou une partie importante des
créanciers d'un débiteur aux fins d'un redressement, d'un ajustement de dettes,
d'une réorganisation ou d'une liquidation</t>
        </is>
      </c>
      <c r="AT247" t="inlineStr">
        <is>
          <t/>
        </is>
      </c>
      <c r="AU247" t="inlineStr">
        <is>
          <t/>
        </is>
      </c>
      <c r="AV247" t="inlineStr">
        <is>
          <t/>
        </is>
      </c>
      <c r="AW247" t="inlineStr">
        <is>
          <t/>
        </is>
      </c>
      <c r="AX247" s="2" t="inlineStr">
        <is>
          <t>skupni postupci u slučaju nesolventnosti</t>
        </is>
      </c>
      <c r="AY247" s="2" t="inlineStr">
        <is>
          <t>2</t>
        </is>
      </c>
      <c r="AZ247" s="2" t="inlineStr">
        <is>
          <t/>
        </is>
      </c>
      <c r="BA247" t="inlineStr">
        <is>
          <t/>
        </is>
      </c>
      <c r="BB247" s="2" t="inlineStr">
        <is>
          <t>kollektív fizetésképtelenségi eljárás</t>
        </is>
      </c>
      <c r="BC247" s="2" t="inlineStr">
        <is>
          <t>2</t>
        </is>
      </c>
      <c r="BD247" s="2" t="inlineStr">
        <is>
          <t/>
        </is>
      </c>
      <c r="BE247" t="inlineStr">
        <is>
          <t>az adós minden hitelezőjének vagy hitelezői jelentős
részének a részvételével lefolytatott eljárás, amely a fizetésképtelenségre
vonatkozó jogszabályokon alapul, és amelynek célja az adós megmentése, az
adósságállomány rendezése, a reorganizáció vagy a felszámolás</t>
        </is>
      </c>
      <c r="BF247" s="2" t="inlineStr">
        <is>
          <t>procedura collettiva di insolvenza|
procedura concorsuale per insolvenza</t>
        </is>
      </c>
      <c r="BG247" s="2" t="inlineStr">
        <is>
          <t>3|
3</t>
        </is>
      </c>
      <c r="BH247" s="2" t="inlineStr">
        <is>
          <t xml:space="preserve">|
</t>
        </is>
      </c>
      <c r="BI247" t="inlineStr">
        <is>
          <t>procedura avviata da tutti o da una parte
significativa dei creditori di un debitore in situazioni in cui il debitore attraversi
difficoltà che comportano una reale e grave minaccia per la capacità effettiva
o futura del debitore di pagare i suoi debiti in scadenza</t>
        </is>
      </c>
      <c r="BJ247" s="2" t="inlineStr">
        <is>
          <t>kolektyvinė nemokumo procedūra</t>
        </is>
      </c>
      <c r="BK247" s="2" t="inlineStr">
        <is>
          <t>2</t>
        </is>
      </c>
      <c r="BL247" s="2" t="inlineStr">
        <is>
          <t/>
        </is>
      </c>
      <c r="BM247" t="inlineStr">
        <is>
          <t>kelių
ieškovų, kurių ieškiniai turi sutampančių elementų, inicijuotas procesas, kai
verslo įmonė ar asmuo negali vykdyti finansinių įsipareigojimų arba grąžinti
kreditoriams skolų</t>
        </is>
      </c>
      <c r="BN247" s="2" t="inlineStr">
        <is>
          <t>kolektīva maksātnespējas procedūra</t>
        </is>
      </c>
      <c r="BO247" s="2" t="inlineStr">
        <is>
          <t>2</t>
        </is>
      </c>
      <c r="BP247" s="2" t="inlineStr">
        <is>
          <t/>
        </is>
      </c>
      <c r="BQ247" t="inlineStr">
        <is>
          <t>&lt;strong&gt;pasākumi, kas ir saistīti ar daļēju
vai pilnīgu parādnieka mantas atsavināšanu un likvidatora iecelšanu&lt;/strong&gt;</t>
        </is>
      </c>
      <c r="BR247" t="inlineStr">
        <is>
          <t/>
        </is>
      </c>
      <c r="BS247" t="inlineStr">
        <is>
          <t/>
        </is>
      </c>
      <c r="BT247" t="inlineStr">
        <is>
          <t/>
        </is>
      </c>
      <c r="BU247" t="inlineStr">
        <is>
          <t/>
        </is>
      </c>
      <c r="BV247" s="2" t="inlineStr">
        <is>
          <t>op de insolventie van de schuldenaar berustende collectieve procedure</t>
        </is>
      </c>
      <c r="BW247" s="2" t="inlineStr">
        <is>
          <t>3</t>
        </is>
      </c>
      <c r="BX247" s="2" t="inlineStr">
        <is>
          <t/>
        </is>
      </c>
      <c r="BY247" t="inlineStr">
        <is>
          <t/>
        </is>
      </c>
      <c r="BZ247" s="2" t="inlineStr">
        <is>
          <t>zbiorowe postępowanie upadłościowe|
postępowanie zbiorowe|
kolektywne postępowanie upadłościowe</t>
        </is>
      </c>
      <c r="CA247" s="2" t="inlineStr">
        <is>
          <t>3|
3|
2</t>
        </is>
      </c>
      <c r="CB247" s="2" t="inlineStr">
        <is>
          <t xml:space="preserve">|
|
</t>
        </is>
      </c>
      <c r="CC247" t="inlineStr">
        <is>
          <t>postępowanie obejmujące wszystkich lub znaczną część wierzycieli dłużnika, pod warunkiem że w tym ostatnim przypadku postępowanie nie wpływa na roszczenia wierzycieli nieobjętych postępowaniem</t>
        </is>
      </c>
      <c r="CD247" s="2" t="inlineStr">
        <is>
          <t>processo coletivo de insolvência|
processo coletivo</t>
        </is>
      </c>
      <c r="CE247" s="2" t="inlineStr">
        <is>
          <t>3|
3</t>
        </is>
      </c>
      <c r="CF247" s="2" t="inlineStr">
        <is>
          <t xml:space="preserve">|
</t>
        </is>
      </c>
      <c r="CG247" t="inlineStr">
        <is>
          <t>Processo em que estão em causa todos, ou
uma parte significativa dos credores do devedor, desde que, neste último caso,
o processo não afete os créditos dos credores que neles não participam.</t>
        </is>
      </c>
      <c r="CH247" s="2" t="inlineStr">
        <is>
          <t>procedură colectivă de insolvență</t>
        </is>
      </c>
      <c r="CI247" s="2" t="inlineStr">
        <is>
          <t>3</t>
        </is>
      </c>
      <c r="CJ247" s="2" t="inlineStr">
        <is>
          <t/>
        </is>
      </c>
      <c r="CK247" t="inlineStr">
        <is>
          <t>ansamblu de reguli prin care se urmăreşte plata datoriilor
debitorului aflat în stare de insolvenţă faţă de creditorii săi, procedură
colectivă la care participă toţi creditorii recunoscuţi ai debitorului aflat în
insolvenţă în scopul obţinerii fondurilor băneşti pentru plata datoriilor
acestuia, în condiţiile stabilite diferenţiat pe categorii de debitori, prin
reorganizare judiciară bazată pe un plan de reorganizare sau prin faliment</t>
        </is>
      </c>
      <c r="CL247" t="inlineStr">
        <is>
          <t/>
        </is>
      </c>
      <c r="CM247" t="inlineStr">
        <is>
          <t/>
        </is>
      </c>
      <c r="CN247" t="inlineStr">
        <is>
          <t/>
        </is>
      </c>
      <c r="CO247" t="inlineStr">
        <is>
          <t/>
        </is>
      </c>
      <c r="CP247" s="2" t="inlineStr">
        <is>
          <t>kolektivni postopek v primeru insolventnosti</t>
        </is>
      </c>
      <c r="CQ247" s="2" t="inlineStr">
        <is>
          <t>2</t>
        </is>
      </c>
      <c r="CR247" s="2" t="inlineStr">
        <is>
          <t/>
        </is>
      </c>
      <c r="CS247" t="inlineStr">
        <is>
          <t>postopek, ki ga sodišče izvede v primeru množičnega
oškodovanja zaradi dolgoročne nesposobnosti dolžnika, da izpolnjuje svoje
plačilne obveznosti</t>
        </is>
      </c>
      <c r="CT247" s="2" t="inlineStr">
        <is>
          <t>kollektiva insolvensförfaranden</t>
        </is>
      </c>
      <c r="CU247" s="2" t="inlineStr">
        <is>
          <t>2</t>
        </is>
      </c>
      <c r="CV247" s="2" t="inlineStr">
        <is>
          <t/>
        </is>
      </c>
      <c r="CW247" t="inlineStr">
        <is>
          <t/>
        </is>
      </c>
    </row>
    <row r="248">
      <c r="A248" s="1" t="str">
        <f>HYPERLINK("https://iate.europa.eu/entry/result/3539785/all", "3539785")</f>
        <v>3539785</v>
      </c>
      <c r="B248" t="inlineStr">
        <is>
          <t>EDUCATION AND COMMUNICATIONS;SOCIAL QUESTIONS;EUROPEAN UNION</t>
        </is>
      </c>
      <c r="C248" t="inlineStr">
        <is>
          <t>EDUCATION AND COMMUNICATIONS|education|education policy;SOCIAL QUESTIONS;EUROPEAN UNION|European construction|European Union</t>
        </is>
      </c>
      <c r="D248" t="inlineStr">
        <is>
          <t>yes</t>
        </is>
      </c>
      <c r="E248" t="inlineStr">
        <is>
          <t>historical</t>
        </is>
      </c>
      <c r="F248" s="2" t="inlineStr">
        <is>
          <t>„Еразъм+“</t>
        </is>
      </c>
      <c r="G248" s="2" t="inlineStr">
        <is>
          <t>3</t>
        </is>
      </c>
      <c r="H248" s="2" t="inlineStr">
        <is>
          <t/>
        </is>
      </c>
      <c r="I248" t="inlineStr">
        <is>
          <t>програма на ЕС за образование, обучение, младеж и спорт</t>
        </is>
      </c>
      <c r="J248" s="2" t="inlineStr">
        <is>
          <t>Erasmus+|
program Unie pro vzdělávání, odbornou přípravu, mládež a sport</t>
        </is>
      </c>
      <c r="K248" s="2" t="inlineStr">
        <is>
          <t>3|
3</t>
        </is>
      </c>
      <c r="L248" s="2" t="inlineStr">
        <is>
          <t xml:space="preserve">|
</t>
        </is>
      </c>
      <c r="M248" t="inlineStr">
        <is>
          <t>program pro opatření Unie v oblasti vzdělávání, odborné přípravy, mládeže a sportu prováděný v období 2014–2020</t>
        </is>
      </c>
      <c r="N248" s="2" t="inlineStr">
        <is>
          <t>Erasmus+</t>
        </is>
      </c>
      <c r="O248" s="2" t="inlineStr">
        <is>
          <t>4</t>
        </is>
      </c>
      <c r="P248" s="2" t="inlineStr">
        <is>
          <t/>
        </is>
      </c>
      <c r="Q248" t="inlineStr">
        <is>
          <t>EU-program for uddannelse, ungdom og idræt.</t>
        </is>
      </c>
      <c r="R248" s="2" t="inlineStr">
        <is>
          <t>Erasmus+|
Programm der Union für allgemeine und berufliche Bildung, Jugend und Sport</t>
        </is>
      </c>
      <c r="S248" s="2" t="inlineStr">
        <is>
          <t>3|
3</t>
        </is>
      </c>
      <c r="T248" s="2" t="inlineStr">
        <is>
          <t xml:space="preserve">|
</t>
        </is>
      </c>
      <c r="U248" t="inlineStr">
        <is>
          <t>EU-Programm zur Förderung von allgemeiner und beruflicher Bildung, Jugend und Sport in Europa</t>
        </is>
      </c>
      <c r="V248" s="2" t="inlineStr">
        <is>
          <t>Erasmus +|
πρόγραμμα της Ένωσης για την εκπαίδευση, την κατάρτιση, τη νεολαία και τον αθλητισμό</t>
        </is>
      </c>
      <c r="W248" s="2" t="inlineStr">
        <is>
          <t>3|
3</t>
        </is>
      </c>
      <c r="X248" s="2" t="inlineStr">
        <is>
          <t xml:space="preserve">|
</t>
        </is>
      </c>
      <c r="Y248" t="inlineStr">
        <is>
          <t>Πρόγραμμα της ΕΕ για τη στήριξη της εκπαίδευσης, της κατάρτισης, της νεολαίας και του αθλητισμού στην Ευρώπη.</t>
        </is>
      </c>
      <c r="Z248" s="2" t="inlineStr">
        <is>
          <t>Erasmus+|
Union Programme for Education, Training, Youth and Sport|
Erasmus for All|
ERASMUS FOR ALL: The EU Programme for Education, Training, Youth and Sport|
Erasmus Plus</t>
        </is>
      </c>
      <c r="AA248" s="2" t="inlineStr">
        <is>
          <t>4|
3|
3|
1|
1</t>
        </is>
      </c>
      <c r="AB248" s="2" t="inlineStr">
        <is>
          <t xml:space="preserve">|
|
obsolete|
|
</t>
        </is>
      </c>
      <c r="AC248" t="inlineStr">
        <is>
          <t>EU programme for education, training, youth and sport proposed by the European Commission on 23 November 2011</t>
        </is>
      </c>
      <c r="AD248" s="2" t="inlineStr">
        <is>
          <t>Programa de Educación, Formación, Juventud y Deporte de la Unión|
Erasmus+</t>
        </is>
      </c>
      <c r="AE248" s="2" t="inlineStr">
        <is>
          <t>3|
3</t>
        </is>
      </c>
      <c r="AF248" s="2" t="inlineStr">
        <is>
          <t xml:space="preserve">|
</t>
        </is>
      </c>
      <c r="AG248" t="inlineStr">
        <is>
          <t>Programa de la Unión Europea en los ámbitos de la educación, la formación, la juventud y el deporte de 2014 a 2020.</t>
        </is>
      </c>
      <c r="AH248" s="2" t="inlineStr">
        <is>
          <t>programm „Erasmus+“</t>
        </is>
      </c>
      <c r="AI248" s="2" t="inlineStr">
        <is>
          <t>3</t>
        </is>
      </c>
      <c r="AJ248" s="2" t="inlineStr">
        <is>
          <t/>
        </is>
      </c>
      <c r="AK248" t="inlineStr">
        <is>
          <t>Euroopa Parlamendi ja nõukogu 11. detsembri 
&lt;br&gt;2013. aasta määrusega (EL) nr 1288/2013 loodud liidu haridus-, koolitus-, noorte- ja spordiprogramm</t>
        </is>
      </c>
      <c r="AL248" s="2" t="inlineStr">
        <is>
          <t>Erasmus+|
unionin koulutus-, nuoriso- ja urheiluohjelma</t>
        </is>
      </c>
      <c r="AM248" s="2" t="inlineStr">
        <is>
          <t>3|
3</t>
        </is>
      </c>
      <c r="AN248" s="2" t="inlineStr">
        <is>
          <t xml:space="preserve">|
</t>
        </is>
      </c>
      <c r="AO248" t="inlineStr">
        <is>
          <t>EU:n koulutus-, nuoriso- ja urheiluohjelma vuosiksi 2014-2020.</t>
        </is>
      </c>
      <c r="AP248" s="2" t="inlineStr">
        <is>
          <t>programme d'action de l'Union dans le domaine de l'éducation, de la formation, de la jeunesse et du sport|
programme de l'Union pour l'éducation, la formation, la jeunesse et le sport|
Erasmus +</t>
        </is>
      </c>
      <c r="AQ248" s="2" t="inlineStr">
        <is>
          <t>3|
3|
3</t>
        </is>
      </c>
      <c r="AR248" s="2" t="inlineStr">
        <is>
          <t xml:space="preserve">|
|
</t>
        </is>
      </c>
      <c r="AS248" t="inlineStr">
        <is>
          <t>programme de l'UE en faveur de l'éducation, de la formation, de la jeunesse et du sport en Europe</t>
        </is>
      </c>
      <c r="AT248" s="2" t="inlineStr">
        <is>
          <t>Erasmus+|
clár an Aontais um oideachas, um oiliúint, um an óige agus um an spórt</t>
        </is>
      </c>
      <c r="AU248" s="2" t="inlineStr">
        <is>
          <t>3|
3</t>
        </is>
      </c>
      <c r="AV248" s="2" t="inlineStr">
        <is>
          <t xml:space="preserve">|
</t>
        </is>
      </c>
      <c r="AW248" t="inlineStr">
        <is>
          <t/>
        </is>
      </c>
      <c r="AX248" s="2" t="inlineStr">
        <is>
          <t>Erasmus+|
program Unije za obrazovanje, osposobljavanje, mlade i sport</t>
        </is>
      </c>
      <c r="AY248" s="2" t="inlineStr">
        <is>
          <t>4|
3</t>
        </is>
      </c>
      <c r="AZ248" s="2" t="inlineStr">
        <is>
          <t xml:space="preserve">|
</t>
        </is>
      </c>
      <c r="BA248" t="inlineStr">
        <is>
          <t>Novi program EU-a za obrazovanje, izobrazbu, mlade i sport</t>
        </is>
      </c>
      <c r="BB248" s="2" t="inlineStr">
        <is>
          <t>Erasmus+|
uniós oktatási, képzési, ifjúsági és sportprogram</t>
        </is>
      </c>
      <c r="BC248" s="2" t="inlineStr">
        <is>
          <t>4|
4</t>
        </is>
      </c>
      <c r="BD248" s="2" t="inlineStr">
        <is>
          <t xml:space="preserve">|
</t>
        </is>
      </c>
      <c r="BE248" t="inlineStr">
        <is>
          <t>a Bizottság 2011. november 23-i javaslatában előírányzott európai oktatási, képzési, ifjúsági és sportprogram</t>
        </is>
      </c>
      <c r="BF248" s="2" t="inlineStr">
        <is>
          <t>Erasmus+|
programma dell'Unione per l'istruzione, la formazione, la gioventù e lo sport</t>
        </is>
      </c>
      <c r="BG248" s="2" t="inlineStr">
        <is>
          <t>4|
3</t>
        </is>
      </c>
      <c r="BH248" s="2" t="inlineStr">
        <is>
          <t xml:space="preserve">|
</t>
        </is>
      </c>
      <c r="BI248" t="inlineStr">
        <is>
          <t>programma dell'UE per l'istruzione, la formazione, la
gioventù e lo sport in Europa</t>
        </is>
      </c>
      <c r="BJ248" s="2" t="inlineStr">
        <is>
          <t>„Erasmus+“|
Sąjungos švietimo, mokymo, jaunimo ir sporto programa</t>
        </is>
      </c>
      <c r="BK248" s="2" t="inlineStr">
        <is>
          <t>3|
3</t>
        </is>
      </c>
      <c r="BL248" s="2" t="inlineStr">
        <is>
          <t xml:space="preserve">|
</t>
        </is>
      </c>
      <c r="BM248" t="inlineStr">
        <is>
          <t>2011 m. Europos Komisijos pasiūlyta ES švietimo, mokymo, jaunimo ir sporto programa</t>
        </is>
      </c>
      <c r="BN248" s="2" t="inlineStr">
        <is>
          <t>"&lt;i&gt;Erasmus+&lt;/i&gt;"|
Savienības programma izglītības, apmācības, jaunatnes un sporta jomā</t>
        </is>
      </c>
      <c r="BO248" s="2" t="inlineStr">
        <is>
          <t>3|
3</t>
        </is>
      </c>
      <c r="BP248" s="2" t="inlineStr">
        <is>
          <t xml:space="preserve">|
</t>
        </is>
      </c>
      <c r="BQ248" t="inlineStr">
        <is>
          <t>ES programma izglītības, apmācības, jaunatnes un sporta jomas atbalstam Eiropā</t>
        </is>
      </c>
      <c r="BR248" s="2" t="inlineStr">
        <is>
          <t>Erasmus+|
Programm tal-Unjoni għall-Edukazzjoni, Taħriġ, Żgħażagħ u Sport</t>
        </is>
      </c>
      <c r="BS248" s="2" t="inlineStr">
        <is>
          <t>3|
3</t>
        </is>
      </c>
      <c r="BT248" s="2" t="inlineStr">
        <is>
          <t xml:space="preserve">|
</t>
        </is>
      </c>
      <c r="BU248" t="inlineStr">
        <is>
          <t>programm wieħed għall-Edukazzjoni, it-Taħriġ, iż-Żgħażagħ u l-Isport għall-perijodu 2014-2020</t>
        </is>
      </c>
      <c r="BV248" s="2" t="inlineStr">
        <is>
          <t>Erasmus+</t>
        </is>
      </c>
      <c r="BW248" s="2" t="inlineStr">
        <is>
          <t>3</t>
        </is>
      </c>
      <c r="BX248" s="2" t="inlineStr">
        <is>
          <t/>
        </is>
      </c>
      <c r="BY248" t="inlineStr">
        <is>
          <t>programma voor actie van de Unie op het gebied van onderwijs, opleiding, jeugd en sport, dat wordt uitgevoerd in het tijdvak van 1 januari 2014 tot en met 31 december 2020</t>
        </is>
      </c>
      <c r="BZ248" s="2" t="inlineStr">
        <is>
          <t>Erasmus+|
unijny program na rzecz kształcenia, szkolenia, młodzieży i sportu</t>
        </is>
      </c>
      <c r="CA248" s="2" t="inlineStr">
        <is>
          <t>3|
3</t>
        </is>
      </c>
      <c r="CB248" s="2" t="inlineStr">
        <is>
          <t xml:space="preserve">|
</t>
        </is>
      </c>
      <c r="CC248" t="inlineStr">
        <is>
          <t>jednolity program na rzecz kształcenia, szkolenia, młodzieży i sportu na lata 2014-2020</t>
        </is>
      </c>
      <c r="CD248" s="2" t="inlineStr">
        <is>
          <t>Erasmus+|
Programa da União para a Educação, a Formação, a Juventude e o Desporto</t>
        </is>
      </c>
      <c r="CE248" s="2" t="inlineStr">
        <is>
          <t>3|
3</t>
        </is>
      </c>
      <c r="CF248" s="2" t="inlineStr">
        <is>
          <t xml:space="preserve">|
</t>
        </is>
      </c>
      <c r="CG248" t="inlineStr">
        <is>
          <t>Programa da UE vigente em 2014-2020 nos domínios da educação, da formação, da juventude e do desporto, que reuniu num único programa sete programas anteriormente existentes nestes domínios, a fim de reforçar a sua eficácia e facilitar a candidatura a bolsas de estudo.</t>
        </is>
      </c>
      <c r="CH248" s="2" t="inlineStr">
        <is>
          <t>Erasmus+</t>
        </is>
      </c>
      <c r="CI248" s="2" t="inlineStr">
        <is>
          <t>3</t>
        </is>
      </c>
      <c r="CJ248" s="2" t="inlineStr">
        <is>
          <t/>
        </is>
      </c>
      <c r="CK248" t="inlineStr">
        <is>
          <t>program unic pentru educație, formare, tineret și sport pentru perioada 2014-2020, care reflectă prioritățile definite în Strategia Europa 2020 și inițiativele sale emblematice</t>
        </is>
      </c>
      <c r="CL248" s="2" t="inlineStr">
        <is>
          <t>Erasmus+|
program Únie pre vzdelávanie, odbornú prípravu, mládež a šport</t>
        </is>
      </c>
      <c r="CM248" s="2" t="inlineStr">
        <is>
          <t>3|
3</t>
        </is>
      </c>
      <c r="CN248" s="2" t="inlineStr">
        <is>
          <t xml:space="preserve">|
</t>
        </is>
      </c>
      <c r="CO248" t="inlineStr">
        <is>
          <t>integrovaný program EÚ v oblasti vzdelávania, odbornej prípravy, mládeže a športu navrhnutý v rámci VFR s cieľom zlepšiť zručnosti a zamestnateľnosť mladých ľudí a modernizovať vzdelávanie, odbornú prípravu a prácu s mládežou</t>
        </is>
      </c>
      <c r="CP248" s="2" t="inlineStr">
        <is>
          <t>Erasmus+|
program Unije za izobraževanje, usposabljanje, mladino in šport</t>
        </is>
      </c>
      <c r="CQ248" s="2" t="inlineStr">
        <is>
          <t>3|
3</t>
        </is>
      </c>
      <c r="CR248" s="2" t="inlineStr">
        <is>
          <t xml:space="preserve">|
</t>
        </is>
      </c>
      <c r="CS248" t="inlineStr">
        <is>
          <t>program za ukrepanje Unije na področju izobraževanja, usposabljanja, mladine in športa</t>
        </is>
      </c>
      <c r="CT248" t="inlineStr">
        <is>
          <t/>
        </is>
      </c>
      <c r="CU248" t="inlineStr">
        <is>
          <t/>
        </is>
      </c>
      <c r="CV248" t="inlineStr">
        <is>
          <t/>
        </is>
      </c>
      <c r="CW248" t="inlineStr">
        <is>
          <t/>
        </is>
      </c>
    </row>
    <row r="249">
      <c r="A249" s="1" t="str">
        <f>HYPERLINK("https://iate.europa.eu/entry/result/2216364/all", "2216364")</f>
        <v>2216364</v>
      </c>
      <c r="B249" t="inlineStr">
        <is>
          <t>EDUCATION AND COMMUNICATIONS</t>
        </is>
      </c>
      <c r="C249" t="inlineStr">
        <is>
          <t>EDUCATION AND COMMUNICATIONS|education|education policy</t>
        </is>
      </c>
      <c r="D249" t="inlineStr">
        <is>
          <t>yes</t>
        </is>
      </c>
      <c r="E249" t="inlineStr">
        <is>
          <t/>
        </is>
      </c>
      <c r="F249" s="2" t="inlineStr">
        <is>
          <t>съвместна магистърска програма</t>
        </is>
      </c>
      <c r="G249" s="2" t="inlineStr">
        <is>
          <t>3</t>
        </is>
      </c>
      <c r="H249" s="2" t="inlineStr">
        <is>
          <t/>
        </is>
      </c>
      <c r="I249" t="inlineStr">
        <is>
          <t>интегрирана учебна програма, предлагана от най-малко две висши учебни заведения, след преминаването на която се получава едно-единствено свидетелство за завършена степен, издадено и подписано съвместно от всички участващи институции, което се признава официално в държавите, в които се намират участващите институции</t>
        </is>
      </c>
      <c r="J249" s="2" t="inlineStr">
        <is>
          <t>společné magisterské studium</t>
        </is>
      </c>
      <c r="K249" s="2" t="inlineStr">
        <is>
          <t>2</t>
        </is>
      </c>
      <c r="L249" s="2" t="inlineStr">
        <is>
          <t/>
        </is>
      </c>
      <c r="M249" t="inlineStr">
        <is>
          <t>ucelený studijní program nabízený alespoň dvěma vysokoškolskými institucemi, jehož výsledkem je jeden doklad o dosaženém vzdělání společně vystavený a podepsaný všemi zúčastněnými institucemi a úředně uznávaný v zemích, kde se zúčastněné instituce nacházejí</t>
        </is>
      </c>
      <c r="N249" s="2" t="inlineStr">
        <is>
          <t>fælles master|
fælles masteruddannelse|
fælles mastergrad</t>
        </is>
      </c>
      <c r="O249" s="2" t="inlineStr">
        <is>
          <t>3|
3|
3</t>
        </is>
      </c>
      <c r="P249" s="2" t="inlineStr">
        <is>
          <t xml:space="preserve">|
|
</t>
        </is>
      </c>
      <c r="Q249" t="inlineStr">
        <is>
          <t>integreret uddannelse, der tilbydes af mindst to videregående uddannelsesinstitutioner, og som resulterer i et enkelt eksamensbevis, der udstedes og underskrives i fællesskab af alle de deltagende institutioner, og som anerkendes officielt i de lande, hvor de deltagende institutioner er beliggende</t>
        </is>
      </c>
      <c r="R249" s="2" t="inlineStr">
        <is>
          <t>gemeinsamer Masterabschluss</t>
        </is>
      </c>
      <c r="S249" s="2" t="inlineStr">
        <is>
          <t>3</t>
        </is>
      </c>
      <c r="T249" s="2" t="inlineStr">
        <is>
          <t/>
        </is>
      </c>
      <c r="U249" t="inlineStr">
        <is>
          <t>ein einziger Abschluss, der im Rahmen eines von mindestens zwei Hochschuleinrichtungen angebotenen Studiengangs erworben wird und der von allen beteiligten Einrichtungen gemeinsam ausgestellt und verliehen sowie offiziell in den Ländern anerkannt wird, in denen die beteiligten Einrichtungen ihren Sitz haben</t>
        </is>
      </c>
      <c r="V249" s="2" t="inlineStr">
        <is>
          <t>κοινό Master</t>
        </is>
      </c>
      <c r="W249" s="2" t="inlineStr">
        <is>
          <t>3</t>
        </is>
      </c>
      <c r="X249" s="2" t="inlineStr">
        <is>
          <t/>
        </is>
      </c>
      <c r="Y249" t="inlineStr">
        <is>
          <t/>
        </is>
      </c>
      <c r="Z249" s="2" t="inlineStr">
        <is>
          <t>Joint Masters|
joint master's degree|
joint master degree</t>
        </is>
      </c>
      <c r="AA249" s="2" t="inlineStr">
        <is>
          <t>3|
3|
1</t>
        </is>
      </c>
      <c r="AB249" s="2" t="inlineStr">
        <is>
          <t xml:space="preserve">|
|
</t>
        </is>
      </c>
      <c r="AC249" t="inlineStr">
        <is>
          <t>integrated study programme offered by at least two higher education institutions resulting in a single degree certificate issued and signed by all the participating institutions jointly and recognised officially in the countries where the participating institutions are located</t>
        </is>
      </c>
      <c r="AD249" s="2" t="inlineStr">
        <is>
          <t>titulación conjunta de máster|
máster conjunto</t>
        </is>
      </c>
      <c r="AE249" s="2" t="inlineStr">
        <is>
          <t>3|
2</t>
        </is>
      </c>
      <c r="AF249" s="2" t="inlineStr">
        <is>
          <t xml:space="preserve">|
</t>
        </is>
      </c>
      <c r="AG249" t="inlineStr">
        <is>
          <t>&lt;div&gt;&lt;div&gt;&lt;div&gt;&lt;div&gt;&lt;div&gt;&lt;div&gt;Cualquier programa de estudios integrado ofrecido por al menos dos instituciones de educación superior conducente a la expedición de un título único, firmado conjuntamente por todas las instituciones participantes y reconocido oficialmente en los países en los que estén situadas dichas instituciones.&lt;/div&gt;&lt;/div&gt;&lt;/div&gt;&lt;/div&gt;&lt;/div&gt;&lt;/div&gt;</t>
        </is>
      </c>
      <c r="AH249" s="2" t="inlineStr">
        <is>
          <t>ühine magistrikraad</t>
        </is>
      </c>
      <c r="AI249" s="2" t="inlineStr">
        <is>
          <t>3</t>
        </is>
      </c>
      <c r="AJ249" s="2" t="inlineStr">
        <is>
          <t/>
        </is>
      </c>
      <c r="AK249" t="inlineStr">
        <is>
          <t>integreeritud õppeprogramm, mida pakuvad vähemalt kaks kõrgkooli ja mille tulemusena osalevad õppeasutused väljastavad ja allkirjastavad ühiselt kraadi tõendava tunnistuse, mida tunnustatakse ametlikult kõikides osalevate õppeasutuste asukohariikides</t>
        </is>
      </c>
      <c r="AL249" s="2" t="inlineStr">
        <is>
          <t>yhteinen maisteriohjelma</t>
        </is>
      </c>
      <c r="AM249" s="2" t="inlineStr">
        <is>
          <t>3</t>
        </is>
      </c>
      <c r="AN249" s="2" t="inlineStr">
        <is>
          <t/>
        </is>
      </c>
      <c r="AO249" t="inlineStr">
        <is>
          <t>integroitu koulutusohjelma, joka suoritetaan vähintään kahdessa korkeakoulussa ja jonka suorittaja saa yhden tutkintotodistuksen, jonka kaikki integroituun koulutusohjelmaan osallistuvat oppilaitokset myöntävät ja allekirjoittavat yhdessä ja joka tunnustetaan virallisesti maissa, joissa osallistuvat oppilaitokset sijaitsevat</t>
        </is>
      </c>
      <c r="AP249" s="2" t="inlineStr">
        <is>
          <t>master commun</t>
        </is>
      </c>
      <c r="AQ249" s="2" t="inlineStr">
        <is>
          <t>3</t>
        </is>
      </c>
      <c r="AR249" s="2" t="inlineStr">
        <is>
          <t/>
        </is>
      </c>
      <c r="AS249" t="inlineStr">
        <is>
          <t>programme d’études intégré proposé par au moins deux établissements d’enseignement supérieur, débouchant sur un diplôme de fin d’études unique délivré et signé conjointement par tous les établissements participants et officiellement reconnu dans les pays où ces établissements sont situés</t>
        </is>
      </c>
      <c r="AT249" s="2" t="inlineStr">
        <is>
          <t>comhchéim Máistir</t>
        </is>
      </c>
      <c r="AU249" s="2" t="inlineStr">
        <is>
          <t>3</t>
        </is>
      </c>
      <c r="AV249" s="2" t="inlineStr">
        <is>
          <t/>
        </is>
      </c>
      <c r="AW249" t="inlineStr">
        <is>
          <t/>
        </is>
      </c>
      <c r="AX249" s="2" t="inlineStr">
        <is>
          <t>združeni studiji|
združeni diplomski studij</t>
        </is>
      </c>
      <c r="AY249" s="2" t="inlineStr">
        <is>
          <t>3|
3</t>
        </is>
      </c>
      <c r="AZ249" s="2" t="inlineStr">
        <is>
          <t xml:space="preserve">|
</t>
        </is>
      </c>
      <c r="BA249" t="inlineStr">
        <is>
          <t>združeni studijski program koji nude najmanje dva visoka učilišta nakon kojega se stječe jedna isprava o akademskom stupnju koju zajedno izdaju i potpisuju sve ustanove sudionice te koja je službeno priznata u zemljama u kojima se nalaze ustanove sudionice</t>
        </is>
      </c>
      <c r="BB249" s="2" t="inlineStr">
        <is>
          <t>közös mesterképzés</t>
        </is>
      </c>
      <c r="BC249" s="2" t="inlineStr">
        <is>
          <t>3</t>
        </is>
      </c>
      <c r="BD249" s="2" t="inlineStr">
        <is>
          <t/>
        </is>
      </c>
      <c r="BE249" t="inlineStr">
        <is>
          <t>legalább két felsőoktatási intézmény által nyújtott integrált tanulmányi program, amelynek eredményeképpen az összes résztvevő intézmény egyetlen oklevelet állít ki és ír alá közösen, amelyet a résztvevő intézmények székhelye szerint országokban hivatalosan elismernek</t>
        </is>
      </c>
      <c r="BF249" s="2" t="inlineStr">
        <is>
          <t>master congiunto</t>
        </is>
      </c>
      <c r="BG249" s="2" t="inlineStr">
        <is>
          <t>3</t>
        </is>
      </c>
      <c r="BH249" s="2" t="inlineStr">
        <is>
          <t/>
        </is>
      </c>
      <c r="BI249" t="inlineStr">
        <is>
          <t>programma di studi integrato offerto da almeno due istituti di istruzione superiore che si conclude con un unico diploma rilasciato e firmato congiuntamente da tutti gli istituti partecipanti e riconosciuto ufficialmente nei paesi in cui gli istituti partecipanti sono ubicati</t>
        </is>
      </c>
      <c r="BJ249" s="2" t="inlineStr">
        <is>
          <t>jungtinis magistro laipsnis</t>
        </is>
      </c>
      <c r="BK249" s="2" t="inlineStr">
        <is>
          <t>3</t>
        </is>
      </c>
      <c r="BL249" s="2" t="inlineStr">
        <is>
          <t/>
        </is>
      </c>
      <c r="BM249" t="inlineStr">
        <is>
          <t>laipsnis, suteikiamas baigus integruotą ne mažiau kaip dviejų aukštojo mokslo institucijų programą ir patvirtinamas vienu diplomu, kurį drauge išduoda ir parašais patvirtina visos dalyvaujančios institucijos ir kuris oficialiai pripažįstamas tose šalyse, kuriose įsikūrusios dalyvaujančios institucijos</t>
        </is>
      </c>
      <c r="BN249" s="2" t="inlineStr">
        <is>
          <t>kopīgs maģistra grāds</t>
        </is>
      </c>
      <c r="BO249" s="2" t="inlineStr">
        <is>
          <t>2</t>
        </is>
      </c>
      <c r="BP249" s="2" t="inlineStr">
        <is>
          <t/>
        </is>
      </c>
      <c r="BQ249" t="inlineStr">
        <is>
          <t>integrēta studiju programma, ko piedāvā vismaz divas augstākās izglītības iestādes un pēc kuras pabeigšanas izsniedz vienotu grādu apliecinošu dokumentu, ko kopīgi izdevušas un parakstījušas visas dalībiestādes un kas ir oficiāli atzīts valstīs, kurās atrodas šīs dalībiestādes</t>
        </is>
      </c>
      <c r="BR249" s="2" t="inlineStr">
        <is>
          <t>lawrja ta' master konġunt|
master konġunt</t>
        </is>
      </c>
      <c r="BS249" s="2" t="inlineStr">
        <is>
          <t>3|
3</t>
        </is>
      </c>
      <c r="BT249" s="2" t="inlineStr">
        <is>
          <t xml:space="preserve">|
</t>
        </is>
      </c>
      <c r="BU249" t="inlineStr">
        <is>
          <t>programm ta’ studju integrat offrut tal-inqas minn żewġ istituzzjonijiet ta’ edukazzjoni għolja li jirriżulta f’ċertifikat wieħed ta’ lawrja maħruġ u ffirmat b’mod konġunt mill-istituzzjonijiet parteċipanti kollha u rikonoxxut uffiċjalment fil-pajjiżi fejn jinsabu l-istituzzjonijiet parteċipanti</t>
        </is>
      </c>
      <c r="BV249" s="2" t="inlineStr">
        <is>
          <t>gezamenlijke mastergraad|
gezamenlijke master|
gezamenlijke masteropleiding</t>
        </is>
      </c>
      <c r="BW249" s="2" t="inlineStr">
        <is>
          <t>3|
3|
3</t>
        </is>
      </c>
      <c r="BX249" s="2" t="inlineStr">
        <is>
          <t xml:space="preserve">|
|
</t>
        </is>
      </c>
      <c r="BY249" t="inlineStr">
        <is>
          <t>geïntegreerd studieprogramma aangeboden door ten minste twee instellingen voor hoger onderwijs dat wordt bekroond met één enkel diploma, dat gezamenlijk wordt afgegeven en ondertekend door alle deelnemende instellingen en officieel wordt erkend in de landen waar de deelnemende instellingen gevestigd zijn</t>
        </is>
      </c>
      <c r="BZ249" s="2" t="inlineStr">
        <is>
          <t>wspólne studia magisterskie</t>
        </is>
      </c>
      <c r="CA249" s="2" t="inlineStr">
        <is>
          <t>3</t>
        </is>
      </c>
      <c r="CB249" s="2" t="inlineStr">
        <is>
          <t/>
        </is>
      </c>
      <c r="CC249" t="inlineStr">
        <is>
          <t>zintegrowany program studiów oferowany przez co najmniej dwie instytucje szkolnictwa wyższego, który kończy się jednym dyplomem wydawanym i podpisywanym łącznie przez wszystkie uczestniczące w nim instytucje oraz oficjalnie uznawanym w państwach, w których instytucje te mają siedzibę</t>
        </is>
      </c>
      <c r="CD249" s="2" t="inlineStr">
        <is>
          <t>mestrado conjunto</t>
        </is>
      </c>
      <c r="CE249" s="2" t="inlineStr">
        <is>
          <t>3</t>
        </is>
      </c>
      <c r="CF249" s="2" t="inlineStr">
        <is>
          <t/>
        </is>
      </c>
      <c r="CG249" t="inlineStr">
        <is>
          <t>Programa de estudos integrados proposto por pelo menos duas instituições de ensino superior concluído por um diploma único emitido e assinado conjuntamente por todas as instituições participantes e reconhecido oficialmente nos países onde estas se encontram.</t>
        </is>
      </c>
      <c r="CH249" s="2" t="inlineStr">
        <is>
          <t>masterat în cotutelă</t>
        </is>
      </c>
      <c r="CI249" s="2" t="inlineStr">
        <is>
          <t>3</t>
        </is>
      </c>
      <c r="CJ249" s="2" t="inlineStr">
        <is>
          <t/>
        </is>
      </c>
      <c r="CK249" t="inlineStr">
        <is>
          <t/>
        </is>
      </c>
      <c r="CL249" s="2" t="inlineStr">
        <is>
          <t>spoločný študijný program druhého stupňa vysokoškolského štúdia|
spoločný študijný program Erasmus Mundus druhého stupňa vysokoškolského štúdia|
spoločný študijný program EMJM</t>
        </is>
      </c>
      <c r="CM249" s="2" t="inlineStr">
        <is>
          <t>3|
3|
3</t>
        </is>
      </c>
      <c r="CN249" s="2" t="inlineStr">
        <is>
          <t xml:space="preserve">|
|
</t>
        </is>
      </c>
      <c r="CO249" t="inlineStr">
        <is>
          <t>integrovaný študijný program ponúkaný aspoň dvomi inštitúciami vysokoškolského vzdelávania, ktorého výsledkom je spoločný diplom vydaný a podpísaný spoločne všetkými účastníckymi inštitúciami a úradne uznávaný v krajinách, v ktorých sa účastnícke inštitúcie nachádzajú</t>
        </is>
      </c>
      <c r="CP249" s="2" t="inlineStr">
        <is>
          <t>skupni magisterij|
skupni magistrski študij</t>
        </is>
      </c>
      <c r="CQ249" s="2" t="inlineStr">
        <is>
          <t>3|
3</t>
        </is>
      </c>
      <c r="CR249" s="2" t="inlineStr">
        <is>
          <t xml:space="preserve">|
</t>
        </is>
      </c>
      <c r="CS249" t="inlineStr">
        <is>
          <t>celosten študijski program, ki ga ponujata vsaj dve visokošolski instituciji in privede do ene diplome, ki jo skupaj izdajo in podpišejo vse sodelujoče institucije in je uradno priznana v državah, kjer imajo sodelujoče institucije sedež</t>
        </is>
      </c>
      <c r="CT249" s="2" t="inlineStr">
        <is>
          <t>Erasmus Mundus gemensamma masterexamen</t>
        </is>
      </c>
      <c r="CU249" s="2" t="inlineStr">
        <is>
          <t>3</t>
        </is>
      </c>
      <c r="CV249" s="2" t="inlineStr">
        <is>
          <t/>
        </is>
      </c>
      <c r="CW249" t="inlineStr">
        <is>
          <t>integrerat utbildningsprogram som erbjuds av minst två lärosäten och som ger ett enda examensbevis eller flera examensbevis, utfärdade och undertecknade av samtliga deltagande lärosäten gemensamt och officiellt erkända i de länder där de deltagande lärosätena är belägna</t>
        </is>
      </c>
    </row>
    <row r="250">
      <c r="A250" s="1" t="str">
        <f>HYPERLINK("https://iate.europa.eu/entry/result/3540020/all", "3540020")</f>
        <v>3540020</v>
      </c>
      <c r="B250" t="inlineStr">
        <is>
          <t>SOCIAL QUESTIONS;EUROPEAN UNION</t>
        </is>
      </c>
      <c r="C250" t="inlineStr">
        <is>
          <t>SOCIAL QUESTIONS|culture and religion|culture;EUROPEAN UNION|European construction|deepening of the European Union|EU activity|EU action|EU programme</t>
        </is>
      </c>
      <c r="D250" t="inlineStr">
        <is>
          <t>yes</t>
        </is>
      </c>
      <c r="E250" t="inlineStr">
        <is>
          <t>historical</t>
        </is>
      </c>
      <c r="F250" s="2" t="inlineStr">
        <is>
          <t>„Творческа Европа“|
„Творческа Европа“ — нова рамкова програма за секторите на културата и творчеството (2014—2020 г.)</t>
        </is>
      </c>
      <c r="G250" s="2" t="inlineStr">
        <is>
          <t>3|
3</t>
        </is>
      </c>
      <c r="H250" s="2" t="inlineStr">
        <is>
          <t xml:space="preserve">|
</t>
        </is>
      </c>
      <c r="I250" t="inlineStr">
        <is>
          <t>новата рамкова програма за секторите на културата и творчеството в многогодишната финансова рамка за периода 2014—2020 г.</t>
        </is>
      </c>
      <c r="J250" s="2" t="inlineStr">
        <is>
          <t>Kreativní Evropa|
Kreativní Evropa – nový rámcový program pro kulturní a kreativní odvětví (2014–2020)</t>
        </is>
      </c>
      <c r="K250" s="2" t="inlineStr">
        <is>
          <t>3|
3</t>
        </is>
      </c>
      <c r="L250" s="2" t="inlineStr">
        <is>
          <t xml:space="preserve">|
</t>
        </is>
      </c>
      <c r="M250" t="inlineStr">
        <is>
          <t>program EU na podporu evropských kulturních a kreativních odvětví v letech 2014–2020</t>
        </is>
      </c>
      <c r="N250" s="2" t="inlineStr">
        <is>
          <t>Et Kreativt Europa|
Et Kreativt Europa - Et nyt rammeprogram for de kulturelle og kreative sektorer (2014-2020)</t>
        </is>
      </c>
      <c r="O250" s="2" t="inlineStr">
        <is>
          <t>3|
3</t>
        </is>
      </c>
      <c r="P250" s="2" t="inlineStr">
        <is>
          <t xml:space="preserve">|
</t>
        </is>
      </c>
      <c r="Q250" t="inlineStr">
        <is>
          <t/>
        </is>
      </c>
      <c r="R250" s="2" t="inlineStr">
        <is>
          <t>Kreatives Europa - Ein neues Rahmenprogramm für die Kultur- und Kreativbranche (2014-2020)|
Kreatives Europa</t>
        </is>
      </c>
      <c r="S250" s="2" t="inlineStr">
        <is>
          <t>3|
3</t>
        </is>
      </c>
      <c r="T250" s="2" t="inlineStr">
        <is>
          <t xml:space="preserve">|
</t>
        </is>
      </c>
      <c r="U250" t="inlineStr">
        <is>
          <t>EU-Förderprogramm für die Kultur- und Kreativbranche, in dem für den mehrjährigen Finanzrahmen 2014-2020 die derzeitigen Programme Kultur, MEDIA und MEDIA Mundus unter einem gemeinsamen Rahmen zusammengefasst werden und eine völlig neue Fazilität zur Verbesserung des Zugangs zur Finanzierung geschaffen wird</t>
        </is>
      </c>
      <c r="V250" s="2" t="inlineStr">
        <is>
          <t>Δημιουργική Ευρώπη|
Δημιουργική Ευρώπη - Ένα νέο πρόγραμμα-πλαίσιο για τον πολιτιστικό και τον δημιουργικό τομέα (2014-2020)</t>
        </is>
      </c>
      <c r="W250" s="2" t="inlineStr">
        <is>
          <t>3|
3</t>
        </is>
      </c>
      <c r="X250" s="2" t="inlineStr">
        <is>
          <t xml:space="preserve">|
</t>
        </is>
      </c>
      <c r="Y250" t="inlineStr">
        <is>
          <t/>
        </is>
      </c>
      <c r="Z250" s="2" t="inlineStr">
        <is>
          <t>Creative Europe|
Creative Europe - A new framework programme for the cultural and creative sectors (2014-2020)</t>
        </is>
      </c>
      <c r="AA250" s="2" t="inlineStr">
        <is>
          <t>3|
3</t>
        </is>
      </c>
      <c r="AB250" s="2" t="inlineStr">
        <is>
          <t xml:space="preserve">|
</t>
        </is>
      </c>
      <c r="AC250" t="inlineStr">
        <is>
          <t>new EU programme (for 2014-2020) dedicated to the cultural and creative sectors</t>
        </is>
      </c>
      <c r="AD250" s="2" t="inlineStr">
        <is>
          <t>Europa Creativa|
Programa Europa Creativa de apoyo a los sectores cultural y creativo europeos</t>
        </is>
      </c>
      <c r="AE250" s="2" t="inlineStr">
        <is>
          <t>3|
3</t>
        </is>
      </c>
      <c r="AF250" s="2" t="inlineStr">
        <is>
          <t xml:space="preserve">|
</t>
        </is>
      </c>
      <c r="AG250" t="inlineStr">
        <is>
          <t>Nuevo programa de la Unión Europea creado para apoyar el desarrollo de los sectores cultural y creativo.</t>
        </is>
      </c>
      <c r="AH250" s="2" t="inlineStr">
        <is>
          <t>programm „Loov Euroopa“|
Loov Euroopa - Kultuuri-ja loomesektorite uus raamprogramm (2014-2020)</t>
        </is>
      </c>
      <c r="AI250" s="2" t="inlineStr">
        <is>
          <t>3|
3</t>
        </is>
      </c>
      <c r="AJ250" s="2" t="inlineStr">
        <is>
          <t xml:space="preserve">|
</t>
        </is>
      </c>
      <c r="AK250" t="inlineStr">
        <is>
          <t>ELi programm Euroopa kultuuri- ja loomesektori toetamiseks</t>
        </is>
      </c>
      <c r="AL250" s="2" t="inlineStr">
        <is>
          <t>Luova Eurooppa|
kulttuurialaa ja luovia toimialoja koskeva uusi Luova Eurooppa -puiteohjelma (2014-2020)</t>
        </is>
      </c>
      <c r="AM250" s="2" t="inlineStr">
        <is>
          <t>3|
3</t>
        </is>
      </c>
      <c r="AN250" s="2" t="inlineStr">
        <is>
          <t xml:space="preserve">|
</t>
        </is>
      </c>
      <c r="AO250" t="inlineStr">
        <is>
          <t/>
        </is>
      </c>
      <c r="AP250" s="2" t="inlineStr">
        <is>
          <t>Europe créative - Un nouveau programme-cadre pour les secteurs de la culture et de la création (2014-2020)|
Europe créative</t>
        </is>
      </c>
      <c r="AQ250" s="2" t="inlineStr">
        <is>
          <t>3|
3</t>
        </is>
      </c>
      <c r="AR250" s="2" t="inlineStr">
        <is>
          <t xml:space="preserve">|
</t>
        </is>
      </c>
      <c r="AS250" t="inlineStr">
        <is>
          <t>programme de l'UE en faveur des secteurs culturels et créatifs européens</t>
        </is>
      </c>
      <c r="AT250" s="2" t="inlineStr">
        <is>
          <t>Eoraip na Cruthaitheachta|
Eoraip na Cruthaitheachta - clár réime nua d'earnálacha an chultúir agus na cruthaitheachta|
Eoraip na Cruthaitheachta - creatchlár nua d'earnálacha an chultúir agus na cruthaitheachta</t>
        </is>
      </c>
      <c r="AU250" s="2" t="inlineStr">
        <is>
          <t>3|
3|
2</t>
        </is>
      </c>
      <c r="AV250" s="2" t="inlineStr">
        <is>
          <t xml:space="preserve">|
|
</t>
        </is>
      </c>
      <c r="AW250" t="inlineStr">
        <is>
          <t/>
        </is>
      </c>
      <c r="AX250" s="2" t="inlineStr">
        <is>
          <t>Kreativna Europa|
Kreativna Europa - novi okvirni program za kulturni i kreativni sektor (2014. – 2020.)</t>
        </is>
      </c>
      <c r="AY250" s="2" t="inlineStr">
        <is>
          <t>3|
3</t>
        </is>
      </c>
      <c r="AZ250" s="2" t="inlineStr">
        <is>
          <t xml:space="preserve">|
</t>
        </is>
      </c>
      <c r="BA250" t="inlineStr">
        <is>
          <t/>
        </is>
      </c>
      <c r="BB250" s="2" t="inlineStr">
        <is>
          <t>Kreatív Európa|
Kreatív Európa - Új keretprogram a kulturális és a kreatív ágazatok számára (2014-2020)</t>
        </is>
      </c>
      <c r="BC250" s="2" t="inlineStr">
        <is>
          <t>4|
4</t>
        </is>
      </c>
      <c r="BD250" s="2" t="inlineStr">
        <is>
          <t xml:space="preserve">|
</t>
        </is>
      </c>
      <c r="BE250" t="inlineStr">
        <is>
          <t>A 2014-2020-as időszakra szóló uniós keretprogram, amely összefogja a Kultúra, MEDIA és MEDIA Mundus programokat, és egy új pénzügyi eszközt foglal magában, amely javítja a kulturális és kreatív ágazatokban működő kis- és középvállalkozások és szervezetek finanszírozáshoz való hozzáférését.</t>
        </is>
      </c>
      <c r="BF250" s="2" t="inlineStr">
        <is>
          <t>Europa creativa|
programma Europa creativa a sostegno dei settori culturali e creativi europei</t>
        </is>
      </c>
      <c r="BG250" s="2" t="inlineStr">
        <is>
          <t>3|
3</t>
        </is>
      </c>
      <c r="BH250" s="2" t="inlineStr">
        <is>
          <t xml:space="preserve">|
</t>
        </is>
      </c>
      <c r="BI250" t="inlineStr">
        <is>
          <t>programma dell'UE per i settori culturali e creativi nell'ambito del quadro finanziario pluriennale 2014-2020, che fonde i precedenti programmi MEDIA, Cultura e MEDIA Mundus</t>
        </is>
      </c>
      <c r="BJ250" s="2" t="inlineStr">
        <is>
          <t>„Kūrybiška Europa“|
programos „Kūrybiška Europa“ centras|
Nauja kultūros ir kūrybos sektorių bendroji programa „Kūrybiška Europa“ (2014–2020)|
programa „Kūrybiška Europa“</t>
        </is>
      </c>
      <c r="BK250" s="2" t="inlineStr">
        <is>
          <t>3|
3|
3|
3</t>
        </is>
      </c>
      <c r="BL250" s="2" t="inlineStr">
        <is>
          <t xml:space="preserve">|
|
|
</t>
        </is>
      </c>
      <c r="BM250" t="inlineStr">
        <is>
          <t>kultūros ir kūrybos sektorių rėmimo programa</t>
        </is>
      </c>
      <c r="BN250" s="2" t="inlineStr">
        <is>
          <t>Radošā Eiropa|
"Radošā Eiropa" – jauna pamatprogramma kultūras un radošajām nozarēm (2014–2020)</t>
        </is>
      </c>
      <c r="BO250" s="2" t="inlineStr">
        <is>
          <t>3|
3</t>
        </is>
      </c>
      <c r="BP250" s="2" t="inlineStr">
        <is>
          <t xml:space="preserve">|
</t>
        </is>
      </c>
      <c r="BQ250" t="inlineStr">
        <is>
          <t>pamatprogramma kultūras un radošajām nozarēm laikposmam no 2014. līdz 2020. gadam, ar ko vienā programmā tiek apvienotas programmas "Kultūra", "&lt;i&gt;MEDIA&lt;/i&gt;" un "&lt;i&gt;MEDIA Mundus&lt;/i&gt;" un tiek izveidots jauns rīks, lai uzlabotu piekļuvi finansējumam</t>
        </is>
      </c>
      <c r="BR250" s="2" t="inlineStr">
        <is>
          <t>Ewropa Kreattiva|
Ewropa Kreattiva - Programm qafas ġdid għas-setturi kulturali u kreattivi (2014-2020)</t>
        </is>
      </c>
      <c r="BS250" s="2" t="inlineStr">
        <is>
          <t>3|
3</t>
        </is>
      </c>
      <c r="BT250" s="2" t="inlineStr">
        <is>
          <t xml:space="preserve">|
</t>
        </is>
      </c>
      <c r="BU250" t="inlineStr">
        <is>
          <t>programm tal-UE li mis-sena 2014 se jappoġġa s-setturi kulturali u kreattivi Ewropej</t>
        </is>
      </c>
      <c r="BV250" s="2" t="inlineStr">
        <is>
          <t>Creatief Europa|
Creatief Europa - een nieuw kaderprogramma voor de culturele en creatieve sectoren (2014-2020)</t>
        </is>
      </c>
      <c r="BW250" s="2" t="inlineStr">
        <is>
          <t>3|
3</t>
        </is>
      </c>
      <c r="BX250" s="2" t="inlineStr">
        <is>
          <t xml:space="preserve">|
</t>
        </is>
      </c>
      <c r="BY250" t="inlineStr">
        <is>
          <t>programma ter ondersteuning van de Europese culturele en creatieve sectoren dat de periode van 1 januari 2014 tot en met 31 december 2020 bestrijkt</t>
        </is>
      </c>
      <c r="BZ250" s="2" t="inlineStr">
        <is>
          <t>Kreatywna Europa|
„Kreatywna Europa” – nowy program ramowy dla sektora kultury i sektora kreatywnego (2014–2020)</t>
        </is>
      </c>
      <c r="CA250" s="2" t="inlineStr">
        <is>
          <t>3|
3</t>
        </is>
      </c>
      <c r="CB250" s="2" t="inlineStr">
        <is>
          <t xml:space="preserve">|
</t>
        </is>
      </c>
      <c r="CC250" t="inlineStr">
        <is>
          <t/>
        </is>
      </c>
      <c r="CD250" s="2" t="inlineStr">
        <is>
          <t>Programa Europa Criativa|
Programa-Quadro para os Setores Culturais e Criativos</t>
        </is>
      </c>
      <c r="CE250" s="2" t="inlineStr">
        <is>
          <t>3|
3</t>
        </is>
      </c>
      <c r="CF250" s="2" t="inlineStr">
        <is>
          <t xml:space="preserve">|
</t>
        </is>
      </c>
      <c r="CG250" t="inlineStr">
        <is>
          <t>Novo programa da UE destinado a apoiar os setores culturais e criativos europeus, executado durante o período compreendido entre 1 de janeiro de 2014 e 31 de dezembro de 2020.</t>
        </is>
      </c>
      <c r="CH250" s="2" t="inlineStr">
        <is>
          <t>Europa creativă - Un nou program-cadru pentru sectoarele culturale și creative (2014-2020)</t>
        </is>
      </c>
      <c r="CI250" s="2" t="inlineStr">
        <is>
          <t>3</t>
        </is>
      </c>
      <c r="CJ250" s="2" t="inlineStr">
        <is>
          <t/>
        </is>
      </c>
      <c r="CK250" t="inlineStr">
        <is>
          <t/>
        </is>
      </c>
      <c r="CL250" s="2" t="inlineStr">
        <is>
          <t>Kreatívna Európa|
Kreatívna Európa – Nový rámcový program pre kultúrne a kreatívne sektory (2014 – 2020)</t>
        </is>
      </c>
      <c r="CM250" s="2" t="inlineStr">
        <is>
          <t>3|
3</t>
        </is>
      </c>
      <c r="CN250" s="2" t="inlineStr">
        <is>
          <t xml:space="preserve">|
</t>
        </is>
      </c>
      <c r="CO250" t="inlineStr">
        <is>
          <t>nový program Európskej únie (navrhnutý na obdobie od roku 2014 do roku 2020) zameraný na podporu rozvíjania kultúrnej a tvorivej oblasti</t>
        </is>
      </c>
      <c r="CP250" s="2" t="inlineStr">
        <is>
          <t>Ustvarjalna Evropa|
Ustvarjalna Evropa – novi okvirni program za kulturne in ustvarjalne sektorje (2014–2020)</t>
        </is>
      </c>
      <c r="CQ250" s="2" t="inlineStr">
        <is>
          <t>3|
2</t>
        </is>
      </c>
      <c r="CR250" s="2" t="inlineStr">
        <is>
          <t xml:space="preserve">|
</t>
        </is>
      </c>
      <c r="CS250" t="inlineStr">
        <is>
          <t>program EU (za obdobje 2014–2020), namenjen podpori evropskemu kulturnemu in ustvarjalnemu sektorju</t>
        </is>
      </c>
      <c r="CT250" s="2" t="inlineStr">
        <is>
          <t>Kreativa Europa|
Kreativa Europa - ett nytt ramprogram för den kulturella och den kreativa sektorn (2014-2020)</t>
        </is>
      </c>
      <c r="CU250" s="2" t="inlineStr">
        <is>
          <t>3|
3</t>
        </is>
      </c>
      <c r="CV250" s="2" t="inlineStr">
        <is>
          <t xml:space="preserve">|
</t>
        </is>
      </c>
      <c r="CW250" t="inlineStr">
        <is>
          <t/>
        </is>
      </c>
    </row>
    <row r="251">
      <c r="A251" s="1" t="str">
        <f>HYPERLINK("https://iate.europa.eu/entry/result/3540604/all", "3540604")</f>
        <v>3540604</v>
      </c>
      <c r="B251" t="inlineStr">
        <is>
          <t>EUROPEAN UNION;ENVIRONMENT</t>
        </is>
      </c>
      <c r="C251" t="inlineStr">
        <is>
          <t>EUROPEAN UNION|EU finance;ENVIRONMENT;ENVIRONMENT|natural environment|climate</t>
        </is>
      </c>
      <c r="D251" t="inlineStr">
        <is>
          <t>yes</t>
        </is>
      </c>
      <c r="E251" t="inlineStr">
        <is>
          <t>historical</t>
        </is>
      </c>
      <c r="F251" s="2" t="inlineStr">
        <is>
          <t>Програма за околната среда и действията по климата|
програма LIFE</t>
        </is>
      </c>
      <c r="G251" s="2" t="inlineStr">
        <is>
          <t>3|
3</t>
        </is>
      </c>
      <c r="H251" s="2" t="inlineStr">
        <is>
          <t xml:space="preserve">|
</t>
        </is>
      </c>
      <c r="I251" t="inlineStr">
        <is>
          <t>програма на ЕС за климата и околната среда за периода 2014—2020 г.</t>
        </is>
      </c>
      <c r="J251" s="2" t="inlineStr">
        <is>
          <t>program pro životní prostředí a oblast klimatu|
program LIFE|
LIFE</t>
        </is>
      </c>
      <c r="K251" s="2" t="inlineStr">
        <is>
          <t>3|
3|
3</t>
        </is>
      </c>
      <c r="L251" s="2" t="inlineStr">
        <is>
          <t xml:space="preserve">|
|
</t>
        </is>
      </c>
      <c r="M251" t="inlineStr">
        <is>
          <t>program Evropské unie na období 2014–2020, jehož cílem je mj. přispívat k přechodu k nízkouhlíkovému hospodářství odolnému vůči změnám klimatu a účinně využívajícímu zdroje, k ochraně a zlepšování kvality životního prostředí a k zastavení a zvrácení úbytku biologické rozmanitosti, včetně podpory sítě Natura 2000 a boje proti degradaci ekosystémů</t>
        </is>
      </c>
      <c r="N251" s="2" t="inlineStr">
        <is>
          <t>programmet for miljø- og klimaindsatsen|
Life-programmet|
Life</t>
        </is>
      </c>
      <c r="O251" s="2" t="inlineStr">
        <is>
          <t>3|
3|
3</t>
        </is>
      </c>
      <c r="P251" s="2" t="inlineStr">
        <is>
          <t xml:space="preserve">|
|
</t>
        </is>
      </c>
      <c r="Q251" t="inlineStr">
        <is>
          <t>EU-program på miljø- og klimaområdet for perioden 2014-2020</t>
        </is>
      </c>
      <c r="R251" s="2" t="inlineStr">
        <is>
          <t>Programm für die Umwelt- und Klimapolitik|
LIFE-Programm|
LIFE</t>
        </is>
      </c>
      <c r="S251" s="2" t="inlineStr">
        <is>
          <t>3|
3|
3</t>
        </is>
      </c>
      <c r="T251" s="2" t="inlineStr">
        <is>
          <t xml:space="preserve">|
|
</t>
        </is>
      </c>
      <c r="U251" t="inlineStr">
        <is>
          <t>Programm zur Verbesserung der Konzipierung, Durchführung und Durchsetzung der Umwelt- und Klimapolitik der EU</t>
        </is>
      </c>
      <c r="V251" s="2" t="inlineStr">
        <is>
          <t>Πρόγραμμα για το περιβάλλον και τη δράση για το κλίμα|
Πρόγραμμα LIFE</t>
        </is>
      </c>
      <c r="W251" s="2" t="inlineStr">
        <is>
          <t>3|
3</t>
        </is>
      </c>
      <c r="X251" s="2" t="inlineStr">
        <is>
          <t xml:space="preserve">|
</t>
        </is>
      </c>
      <c r="Y251" t="inlineStr">
        <is>
          <t/>
        </is>
      </c>
      <c r="Z251" s="2" t="inlineStr">
        <is>
          <t>Programme for the Environment and Climate Action|
LIFE Programme|
LIFE</t>
        </is>
      </c>
      <c r="AA251" s="2" t="inlineStr">
        <is>
          <t>3|
3|
3</t>
        </is>
      </c>
      <c r="AB251" s="2" t="inlineStr">
        <is>
          <t xml:space="preserve">|
|
</t>
        </is>
      </c>
      <c r="AC251" t="inlineStr">
        <is>
          <t>an EU climate and environment programme for the period from 2014 to 2020</t>
        </is>
      </c>
      <c r="AD251" s="2" t="inlineStr">
        <is>
          <t>Programa de Medio Ambiente y Acción por el Clima|
programa LIFE</t>
        </is>
      </c>
      <c r="AE251" s="2" t="inlineStr">
        <is>
          <t>4|
4</t>
        </is>
      </c>
      <c r="AF251" s="2" t="inlineStr">
        <is>
          <t xml:space="preserve">|
</t>
        </is>
      </c>
      <c r="AG251" t="inlineStr">
        <is>
          <t>Destinado por una parte a facilitar una economía eficiente en el uso de los recursos, hipocarbónica y capaz de adaptarse a las condiciones climáticas, y a la protección y por otra a mejorar la calidad del medio ambiente y a frenar e invertir la pérdida de biodiversidad.</t>
        </is>
      </c>
      <c r="AH251" s="2" t="inlineStr">
        <is>
          <t>keskkonna ja kliimameetmete programm|
programm LIFE|
programm „Life“</t>
        </is>
      </c>
      <c r="AI251" s="2" t="inlineStr">
        <is>
          <t>3|
3|
3</t>
        </is>
      </c>
      <c r="AJ251" s="2" t="inlineStr">
        <is>
          <t xml:space="preserve">|
|
</t>
        </is>
      </c>
      <c r="AK251" t="inlineStr">
        <is>
          <t>Euroopa Parlamendi ja nõukogu määrusega (EL) &lt;br&gt;nr 1293/2013 ajavahemikuks 2014-2020 loodud keskkonna ja kliimameetmete programm</t>
        </is>
      </c>
      <c r="AL251" s="2" t="inlineStr">
        <is>
          <t>ympäristön ja ilmastotoimien ohjelma|
Life-ohjelma|
Life</t>
        </is>
      </c>
      <c r="AM251" s="2" t="inlineStr">
        <is>
          <t>3|
3|
3</t>
        </is>
      </c>
      <c r="AN251" s="2" t="inlineStr">
        <is>
          <t xml:space="preserve">|
|
</t>
        </is>
      </c>
      <c r="AO251" t="inlineStr">
        <is>
          <t/>
        </is>
      </c>
      <c r="AP251" s="2" t="inlineStr">
        <is>
          <t>programme pour l'environnement et l'action pour le climat|
programme LIFE|
LIFE</t>
        </is>
      </c>
      <c r="AQ251" s="2" t="inlineStr">
        <is>
          <t>3|
3|
3</t>
        </is>
      </c>
      <c r="AR251" s="2" t="inlineStr">
        <is>
          <t xml:space="preserve">|
|
</t>
        </is>
      </c>
      <c r="AS251" t="inlineStr">
        <is>
          <t>programme pour l'environnement et l'action pour le climat qui couvre la période allant du 1er janvier 2014 au 31 décembre 2020 et vise à contribuer au développement durable et à la réalisation des objectifs généraux et ciblés de la stratégie Europe 2020</t>
        </is>
      </c>
      <c r="AT251" s="2" t="inlineStr">
        <is>
          <t>clár don chomhshaol agus do ghníomhú ar son na haeráide|
LIFE|
an Clár don Chomhshaol agus do Ghníomhú ar son na hAeráide|
Clár LIFE|
clár LIFE</t>
        </is>
      </c>
      <c r="AU251" s="2" t="inlineStr">
        <is>
          <t>3|
3|
3|
3|
3</t>
        </is>
      </c>
      <c r="AV251" s="2" t="inlineStr">
        <is>
          <t xml:space="preserve">|
|
|
|
</t>
        </is>
      </c>
      <c r="AW251" t="inlineStr">
        <is>
          <t/>
        </is>
      </c>
      <c r="AX251" t="inlineStr">
        <is>
          <t/>
        </is>
      </c>
      <c r="AY251" t="inlineStr">
        <is>
          <t/>
        </is>
      </c>
      <c r="AZ251" t="inlineStr">
        <is>
          <t/>
        </is>
      </c>
      <c r="BA251" t="inlineStr">
        <is>
          <t/>
        </is>
      </c>
      <c r="BB251" s="2" t="inlineStr">
        <is>
          <t>környezetvédelmi és éghajlat-politikai program|
LIFE program</t>
        </is>
      </c>
      <c r="BC251" s="2" t="inlineStr">
        <is>
          <t>4|
4</t>
        </is>
      </c>
      <c r="BD251" s="2" t="inlineStr">
        <is>
          <t xml:space="preserve">|
</t>
        </is>
      </c>
      <c r="BE251" t="inlineStr">
        <is>
          <t>a 2014-2020 közötti időszakra szóló éghajlati és környezetvédelmi program</t>
        </is>
      </c>
      <c r="BF251" s="2" t="inlineStr">
        <is>
          <t>programma per l’ambiente e l’azione per il clima|
programma LIFE|
LIFE</t>
        </is>
      </c>
      <c r="BG251" s="2" t="inlineStr">
        <is>
          <t>3|
3|
3</t>
        </is>
      </c>
      <c r="BH251" s="2" t="inlineStr">
        <is>
          <t xml:space="preserve">|
|
</t>
        </is>
      </c>
      <c r="BI251" t="inlineStr">
        <is>
          <t>programma dell'UE, proposto per il periodo 2014-2020, finalizzato a fungere da catalizzatore per promuovere l’attuazione e l’integrazione dell’ambiente e degli obiettivi climatici in altre politiche e pratiche degli Stati membri</t>
        </is>
      </c>
      <c r="BJ251" s="2" t="inlineStr">
        <is>
          <t>Aplinkos ir klimato politikos programa|
programa LIFE</t>
        </is>
      </c>
      <c r="BK251" s="2" t="inlineStr">
        <is>
          <t>3|
3</t>
        </is>
      </c>
      <c r="BL251" s="2" t="inlineStr">
        <is>
          <t xml:space="preserve">|
</t>
        </is>
      </c>
      <c r="BM251" t="inlineStr">
        <is>
          <t/>
        </is>
      </c>
      <c r="BN251" s="2" t="inlineStr">
        <is>
          <t>vides un klimata pasākumu programma|
programma “LIFE”|
“LIFE”</t>
        </is>
      </c>
      <c r="BO251" s="2" t="inlineStr">
        <is>
          <t>3|
3|
3</t>
        </is>
      </c>
      <c r="BP251" s="2" t="inlineStr">
        <is>
          <t xml:space="preserve">|
|
</t>
        </is>
      </c>
      <c r="BQ251" t="inlineStr">
        <is>
          <t>vides un klimata pasākumu programma laikposmam no 2014. gada 1. janvāra līdz 2020. gada 31. decembrim</t>
        </is>
      </c>
      <c r="BR251" s="2" t="inlineStr">
        <is>
          <t>Programm għall-Ambjent u l-Azzjoni Klimatika|
Programm LIFE|
LIFE</t>
        </is>
      </c>
      <c r="BS251" s="2" t="inlineStr">
        <is>
          <t>3|
3|
3</t>
        </is>
      </c>
      <c r="BT251" s="2" t="inlineStr">
        <is>
          <t xml:space="preserve">|
|
</t>
        </is>
      </c>
      <c r="BU251" t="inlineStr">
        <is>
          <t>programm tal-UE dwar il-klima u l-ambjent propost għall-perijodu 2014-2020</t>
        </is>
      </c>
      <c r="BV251" s="2" t="inlineStr">
        <is>
          <t>programma voor het milieu en klimaatactie|
LIFE-programma|
LIFE</t>
        </is>
      </c>
      <c r="BW251" s="2" t="inlineStr">
        <is>
          <t>3|
3|
3</t>
        </is>
      </c>
      <c r="BX251" s="2" t="inlineStr">
        <is>
          <t xml:space="preserve">|
|
</t>
        </is>
      </c>
      <c r="BY251" t="inlineStr">
        <is>
          <t/>
        </is>
      </c>
      <c r="BZ251" s="2" t="inlineStr">
        <is>
          <t>Program działań na rzecz środowiska i klimatu|
program LIFE</t>
        </is>
      </c>
      <c r="CA251" s="2" t="inlineStr">
        <is>
          <t>3|
3</t>
        </is>
      </c>
      <c r="CB251" s="2" t="inlineStr">
        <is>
          <t xml:space="preserve">|
</t>
        </is>
      </c>
      <c r="CC251" t="inlineStr">
        <is>
          <t>program działań na rzecz środowiska i klimatu obejmujący okres 2014 - 2020</t>
        </is>
      </c>
      <c r="CD251" s="2" t="inlineStr">
        <is>
          <t>Programa para o Ambiente e a Ação Climática|
Programa LIFE 2014-2020|
Programa LIFE|
LIFE</t>
        </is>
      </c>
      <c r="CE251" s="2" t="inlineStr">
        <is>
          <t>3|
3|
3|
3</t>
        </is>
      </c>
      <c r="CF251" s="2" t="inlineStr">
        <is>
          <t xml:space="preserve">|
|
|
</t>
        </is>
      </c>
      <c r="CG251" t="inlineStr">
        <is>
          <t>Programa da UE nos domínios ambiental e climático para o período de 2014-2020 que visava contribuir para o desenvolvimento sustentável e para a consecução dos objetivos e metas da &lt;i&gt;&lt;b&gt;Estratégia Europa 2020&lt;/b&gt;&lt;/i&gt; [ &lt;a href="/entry/result/3510731/all" id="ENTRY_TO_ENTRY_CONVERTER" target="_blank"&gt;IATE:3510731&lt;/a&gt; ].</t>
        </is>
      </c>
      <c r="CH251" s="2" t="inlineStr">
        <is>
          <t>program pentru mediu și politici climatice|
programul LIFE</t>
        </is>
      </c>
      <c r="CI251" s="2" t="inlineStr">
        <is>
          <t>3|
3</t>
        </is>
      </c>
      <c r="CJ251" s="2" t="inlineStr">
        <is>
          <t xml:space="preserve">|
</t>
        </is>
      </c>
      <c r="CK251" t="inlineStr">
        <is>
          <t>program al UE pentru mediu și politici climatice propus pentru perioada 2014-2020</t>
        </is>
      </c>
      <c r="CL251" t="inlineStr">
        <is>
          <t/>
        </is>
      </c>
      <c r="CM251" t="inlineStr">
        <is>
          <t/>
        </is>
      </c>
      <c r="CN251" t="inlineStr">
        <is>
          <t/>
        </is>
      </c>
      <c r="CO251" t="inlineStr">
        <is>
          <t/>
        </is>
      </c>
      <c r="CP251" s="2" t="inlineStr">
        <is>
          <t>program za okolje in podnebne ukrepe|
program LIFE|
LIFE</t>
        </is>
      </c>
      <c r="CQ251" s="2" t="inlineStr">
        <is>
          <t>3|
3|
3</t>
        </is>
      </c>
      <c r="CR251" s="2" t="inlineStr">
        <is>
          <t xml:space="preserve">|
|
</t>
        </is>
      </c>
      <c r="CS251" t="inlineStr">
        <is>
          <t>---</t>
        </is>
      </c>
      <c r="CT251" s="2" t="inlineStr">
        <is>
          <t>program för miljö och klimatpolitik|
Life-programmet|
Life</t>
        </is>
      </c>
      <c r="CU251" s="2" t="inlineStr">
        <is>
          <t>3|
3|
3</t>
        </is>
      </c>
      <c r="CV251" s="2" t="inlineStr">
        <is>
          <t xml:space="preserve">|
|
</t>
        </is>
      </c>
      <c r="CW251" t="inlineStr">
        <is>
          <t/>
        </is>
      </c>
    </row>
    <row r="252">
      <c r="A252" s="1" t="str">
        <f>HYPERLINK("https://iate.europa.eu/entry/result/3599606/all", "3599606")</f>
        <v>3599606</v>
      </c>
      <c r="B252" t="inlineStr">
        <is>
          <t>FINANCE;EUROPEAN UNION</t>
        </is>
      </c>
      <c r="C252" t="inlineStr">
        <is>
          <t>FINANCE|financial institutions and credit|banking;EUROPEAN UNION|European construction|deepening of the European Union;EUROPEAN UNION|European Union law|EU act|regulation (EU)</t>
        </is>
      </c>
      <c r="D252" t="inlineStr">
        <is>
          <t>yes</t>
        </is>
      </c>
      <c r="E252" t="inlineStr">
        <is>
          <t/>
        </is>
      </c>
      <c r="F252" s="2" t="inlineStr">
        <is>
          <t>Регламент за Единния механизъм за преструктуриране|
Регламент за установяването на еднообразни правила и еднообразна процедура за преструктурирането на кредитни институции и някои инвестиционни посредници в рамките на Единния механизъм за преструктуриране и Единния фонд за преструктуриране</t>
        </is>
      </c>
      <c r="G252" s="2" t="inlineStr">
        <is>
          <t>2|
2</t>
        </is>
      </c>
      <c r="H252" s="2" t="inlineStr">
        <is>
          <t xml:space="preserve">|
</t>
        </is>
      </c>
      <c r="I252" t="inlineStr">
        <is>
          <t/>
        </is>
      </c>
      <c r="J252" t="inlineStr">
        <is>
          <t/>
        </is>
      </c>
      <c r="K252" t="inlineStr">
        <is>
          <t/>
        </is>
      </c>
      <c r="L252" t="inlineStr">
        <is>
          <t/>
        </is>
      </c>
      <c r="M252" t="inlineStr">
        <is>
          <t/>
        </is>
      </c>
      <c r="N252" s="2" t="inlineStr">
        <is>
          <t>forordning om den fælles afviklingsmekanisme|
forordning om ensartede regler og en ensartet procedure for afvikling af kreditinstitutter og visse investeringsselskaber inden for rammerne af en fælles afviklingsmekanisme og en fælles afviklingsfond</t>
        </is>
      </c>
      <c r="O252" s="2" t="inlineStr">
        <is>
          <t>2|
2</t>
        </is>
      </c>
      <c r="P252" s="2" t="inlineStr">
        <is>
          <t xml:space="preserve">|
</t>
        </is>
      </c>
      <c r="Q252" t="inlineStr">
        <is>
          <t/>
        </is>
      </c>
      <c r="R252" s="2" t="inlineStr">
        <is>
          <t>Verordnung zur Festlegung einheitlicher Vorschriften und eines einheitlichen Verfahrens für die Abwicklung von Kreditinstituten und bestimmten Wertpapierfirmen im Rahmen eines einheitlichen Abwicklungsmechanismus und eines einheitlichen Abwicklungsfonds|
Verordnung über den einheitlichen Abwicklungsmechanismus 52019DC0213|
SRM-Verordnung</t>
        </is>
      </c>
      <c r="S252" s="2" t="inlineStr">
        <is>
          <t>3|
3|
3</t>
        </is>
      </c>
      <c r="T252" s="2" t="inlineStr">
        <is>
          <t xml:space="preserve">|
|
</t>
        </is>
      </c>
      <c r="U252" t="inlineStr">
        <is>
          <t/>
        </is>
      </c>
      <c r="V252" s="2" t="inlineStr">
        <is>
          <t>κανονισμός για τον ενιαίο μηχανισμό εξυγίανσης|
κανονισμός περί θεσπίσεως ενιαίων κανόνων και διαδικασίας για την εξυγίανση πιστωτικών ιδρυμάτων και ορισμένων επιχειρήσεων επενδύσεων στο πλαίσιο ενός Ενιαίου Μηχανισμού Εξυγίανσης και ενός Ενιαίου Ταμείου Εξυγίανσης</t>
        </is>
      </c>
      <c r="W252" s="2" t="inlineStr">
        <is>
          <t>2|
2</t>
        </is>
      </c>
      <c r="X252" s="2" t="inlineStr">
        <is>
          <t xml:space="preserve">|
</t>
        </is>
      </c>
      <c r="Y252" t="inlineStr">
        <is>
          <t/>
        </is>
      </c>
      <c r="Z252" s="2" t="inlineStr">
        <is>
          <t>Regulation establishing uniform rules and a uniform procedure for the resolution of credit institutions and certain investment firms in the framework of a Single Resolution Mechanism|
Single Resolution Mechanism Regulation|
SRMR</t>
        </is>
      </c>
      <c r="AA252" s="2" t="inlineStr">
        <is>
          <t>3|
3|
3</t>
        </is>
      </c>
      <c r="AB252" s="2" t="inlineStr">
        <is>
          <t xml:space="preserve">|
|
</t>
        </is>
      </c>
      <c r="AC252" t="inlineStr">
        <is>
          <t>EU regulation which establishes the framework for the resolution of banks in EU countries participating in the banking union.</t>
        </is>
      </c>
      <c r="AD252" s="2" t="inlineStr">
        <is>
          <t>Reglamento sobre el Mecanismo Único de Resolución|
Reglamento por el que se establecen normas uniformes y un procedimiento uniforme para la resolución de entidades de crédito y de determinadas empresas de servicios de inversión en el marco de un Mecanismo Único de Resolución y un Fondo Único de Resolución</t>
        </is>
      </c>
      <c r="AE252" s="2" t="inlineStr">
        <is>
          <t>2|
2</t>
        </is>
      </c>
      <c r="AF252" s="2" t="inlineStr">
        <is>
          <t xml:space="preserve">|
</t>
        </is>
      </c>
      <c r="AG252" t="inlineStr">
        <is>
          <t/>
        </is>
      </c>
      <c r="AH252" s="2" t="inlineStr">
        <is>
          <t>ühtse kriisilahenduskorra määrus</t>
        </is>
      </c>
      <c r="AI252" s="2" t="inlineStr">
        <is>
          <t>2</t>
        </is>
      </c>
      <c r="AJ252" s="2" t="inlineStr">
        <is>
          <t/>
        </is>
      </c>
      <c r="AK252" t="inlineStr">
        <is>
          <t/>
        </is>
      </c>
      <c r="AL252" s="2" t="inlineStr">
        <is>
          <t>asetus (EU) N:o 806/2014 yhdenmukaisten sääntöjen ja yhdenmukaisen menettelyn vahvistamisesta luottolaitosten ja tiettyjen sijoituspalveluyritysten kriisinratkaisua varten yhteisen kriisinratkaisumekanismin ja yhteisen kriisinratkaisurahaston puitteissa|
yhteistä kriisinratkaisumekanismia koskeva asetus</t>
        </is>
      </c>
      <c r="AM252" s="2" t="inlineStr">
        <is>
          <t>3|
3</t>
        </is>
      </c>
      <c r="AN252" s="2" t="inlineStr">
        <is>
          <t xml:space="preserve">|
</t>
        </is>
      </c>
      <c r="AO252" t="inlineStr">
        <is>
          <t>EU:n asetus, jossa otetaan käyttöön kriisinratkaisukehys pankkiunioniin osallistuvien EU-valtioiden pankkeja varten</t>
        </is>
      </c>
      <c r="AP252" s="2" t="inlineStr">
        <is>
          <t>règlement sur le mécanisme de résolution unique|
règlement MRU|
règlement établissant des règles et une procédure uniformes pour la résolution des établissements de crédit et de certaines entreprises d'investissement dans le cadre d'un mécanisme de résolution unique et d'un Fonds de résolution bancaire unique</t>
        </is>
      </c>
      <c r="AQ252" s="2" t="inlineStr">
        <is>
          <t>3|
3|
3</t>
        </is>
      </c>
      <c r="AR252" s="2" t="inlineStr">
        <is>
          <t xml:space="preserve">|
|
</t>
        </is>
      </c>
      <c r="AS252" t="inlineStr">
        <is>
          <t>règlement
de l'UE qui établit le cadre pour la résolution des banques dans les États
membres de l'UE participant à l'&lt;a href="https://iate.europa.eu/entry/result/3544187/fr" target="_blank"&gt;union bancaire&lt;/a&gt;</t>
        </is>
      </c>
      <c r="AT252" t="inlineStr">
        <is>
          <t/>
        </is>
      </c>
      <c r="AU252" t="inlineStr">
        <is>
          <t/>
        </is>
      </c>
      <c r="AV252" t="inlineStr">
        <is>
          <t/>
        </is>
      </c>
      <c r="AW252" t="inlineStr">
        <is>
          <t/>
        </is>
      </c>
      <c r="AX252" s="2" t="inlineStr">
        <is>
          <t>Uredba o jedinstvenom sanacijskom mehanizmu|
Uredba o utvrđivanju jedinstvenih pravila i jedinstvenog postupka za sanaciju kreditnih institucija i određenih investicijskih društava u okviru jedinstvenog sanacijskog mehanizma i jedinstvenog fonda za sanaciju</t>
        </is>
      </c>
      <c r="AY252" s="2" t="inlineStr">
        <is>
          <t>2|
2</t>
        </is>
      </c>
      <c r="AZ252" s="2" t="inlineStr">
        <is>
          <t xml:space="preserve">|
</t>
        </is>
      </c>
      <c r="BA252" t="inlineStr">
        <is>
          <t/>
        </is>
      </c>
      <c r="BB252" s="2" t="inlineStr">
        <is>
          <t>a hitelintézeteknek és bizonyos befektetési vállalkozásoknak az Egységes Szanálási Mechanizmus keretében történő szanálására vonatkozó egységes szabályok és egységes eljárás kialakításáról szóló rendelet|
az Egységes Szanálási Mechanizmusról szóló rendelet|
SRMR</t>
        </is>
      </c>
      <c r="BC252" s="2" t="inlineStr">
        <is>
          <t>3|
3|
3</t>
        </is>
      </c>
      <c r="BD252" s="2" t="inlineStr">
        <is>
          <t xml:space="preserve">|
|
</t>
        </is>
      </c>
      <c r="BE252" t="inlineStr">
        <is>
          <t>uniós rendelet, amely meghatározza a &lt;a href="https://iate.europa.eu/entry/result/3544187/hu" target="_blank"&gt;bankunióban&lt;/a&gt; részt vevő uniós
tagállamokban működő bankok szanálásának kereteit</t>
        </is>
      </c>
      <c r="BF252" s="2" t="inlineStr">
        <is>
          <t>regolamento sul meccanismo di risoluzione unico|
regolamento che fissa norme e una procedura uniformi per la risoluzione degli enti creditizi e di talune imprese di investimento nel quadro del meccanismo di risoluzione unico e del Fondo di risoluzione unico</t>
        </is>
      </c>
      <c r="BG252" s="2" t="inlineStr">
        <is>
          <t>2|
2</t>
        </is>
      </c>
      <c r="BH252" s="2" t="inlineStr">
        <is>
          <t xml:space="preserve">|
</t>
        </is>
      </c>
      <c r="BI252" t="inlineStr">
        <is>
          <t/>
        </is>
      </c>
      <c r="BJ252" s="2" t="inlineStr">
        <is>
          <t>Bendro pertvarkymo mechanizmo reglamento</t>
        </is>
      </c>
      <c r="BK252" s="2" t="inlineStr">
        <is>
          <t>2</t>
        </is>
      </c>
      <c r="BL252" s="2" t="inlineStr">
        <is>
          <t/>
        </is>
      </c>
      <c r="BM252" t="inlineStr">
        <is>
          <t/>
        </is>
      </c>
      <c r="BN252" s="2" t="inlineStr">
        <is>
          <t>Regula, ar ko izveido vienādus noteikumus un vienotu procedūru kredītiestāžu un noteiktu ieguldījumu brokeru sabiedrību noregulējumam, izmantojot vienotu noregulējuma mehānismu un vienotu noregulējuma fondu|
Vienotā noregulējuma mehānisma regula|
VNMR</t>
        </is>
      </c>
      <c r="BO252" s="2" t="inlineStr">
        <is>
          <t>3|
3|
3</t>
        </is>
      </c>
      <c r="BP252" s="2" t="inlineStr">
        <is>
          <t xml:space="preserve">|
|
</t>
        </is>
      </c>
      <c r="BQ252" t="inlineStr">
        <is>
          <t/>
        </is>
      </c>
      <c r="BR252" s="2" t="inlineStr">
        <is>
          <t>Regolament li jistabbilixxi regoli uniformi u proċedura uniformi għar-riżoluzzjoni tal-istituzzjonijiet ta' kreditu u ċerti ditti tal-investiment fil-qafas ta' Mekkaniżmu Uniku ta' Riżoluzzjoni|
Regolament dwar il-Mekkaniżmu Uniku ta' Riżoluzzjoni|
SRMR</t>
        </is>
      </c>
      <c r="BS252" s="2" t="inlineStr">
        <is>
          <t>3|
3|
3</t>
        </is>
      </c>
      <c r="BT252" s="2" t="inlineStr">
        <is>
          <t xml:space="preserve">|
|
</t>
        </is>
      </c>
      <c r="BU252" t="inlineStr">
        <is>
          <t>Regolament tal-UE li jistabbilixxi l-qafas għar-riżoluzzjoni tal-banek fil-pajjiżi tal-UE li jipparteċipaw fl-unjoni bankarja.</t>
        </is>
      </c>
      <c r="BV252" s="2" t="inlineStr">
        <is>
          <t>verordening gemeenschappelijk afwikkelingsmechanisme|
verordening tot vaststelling van eenvormige regels en een eenvormige procedure voor de afwikkeling van kredietinstellingen en bepaalde beleggingsondernemingen in het kader van een gemeenschappelijk afwikkelingsmechanisme en een gemeenschappelijk afwikkelingsfonds</t>
        </is>
      </c>
      <c r="BW252" s="2" t="inlineStr">
        <is>
          <t>2|
2</t>
        </is>
      </c>
      <c r="BX252" s="2" t="inlineStr">
        <is>
          <t xml:space="preserve">|
</t>
        </is>
      </c>
      <c r="BY252" t="inlineStr">
        <is>
          <t/>
        </is>
      </c>
      <c r="BZ252" s="2" t="inlineStr">
        <is>
          <t>rozporządzenie ustanawiające jednolite zasady i jednolitą procedurę restrukturyzacji i uporządkowanej likwidacji instytucji kredytowych i niektórych firm inwestycyjnych w ramach jednolitego mechanizmu restrukturyzacji i uporządkowanej likwidacji|
rozporządzenie w sprawie jednolitego mechanizmu restrukturyzacji i uporządkowanej likwidacji|
rozporządzenie SRMR</t>
        </is>
      </c>
      <c r="CA252" s="2" t="inlineStr">
        <is>
          <t>3|
3|
2</t>
        </is>
      </c>
      <c r="CB252" s="2" t="inlineStr">
        <is>
          <t xml:space="preserve">|
|
</t>
        </is>
      </c>
      <c r="CC252" t="inlineStr">
        <is>
          <t>unijne rozporządzenie, które ustanawia ramy restrukturyzacji i uporządkowanej likwidacji banków w państwach UE należących do unii bankowej</t>
        </is>
      </c>
      <c r="CD252" s="2" t="inlineStr">
        <is>
          <t>Regulamento Mecanismo Único de Resolução|
RMUR|
Regulamento que estabelece regras e um procedimento uniformes para a resolução de instituições de crédito e de certas empresas de investimento no quadro de um Mecanismo Único de Resolução e de um Fundo Único de Resolução bancária</t>
        </is>
      </c>
      <c r="CE252" s="2" t="inlineStr">
        <is>
          <t>3|
3|
3</t>
        </is>
      </c>
      <c r="CF252" s="2" t="inlineStr">
        <is>
          <t xml:space="preserve">|
|
</t>
        </is>
      </c>
      <c r="CG252" t="inlineStr">
        <is>
          <t>Regulamento da União Europeia que cria o quadro para a resolução dos bancos nos países da UE que participam na união bancária.</t>
        </is>
      </c>
      <c r="CH252" s="2" t="inlineStr">
        <is>
          <t>Regulamentul privind mecanismul unic de rezoluție|
Regulamentul de stabilire a unor norme uniforme și a unei proceduri uniforme de rezoluție a instituțiilor de credit și a anumitor firme de investiții în cadrul unui mecanism unic de rezoluție și al unui fond unic de rezoluție</t>
        </is>
      </c>
      <c r="CI252" s="2" t="inlineStr">
        <is>
          <t>2|
2</t>
        </is>
      </c>
      <c r="CJ252" s="2" t="inlineStr">
        <is>
          <t xml:space="preserve">|
</t>
        </is>
      </c>
      <c r="CK252" t="inlineStr">
        <is>
          <t/>
        </is>
      </c>
      <c r="CL252" s="2" t="inlineStr">
        <is>
          <t>nariadenie o jednotnom mechanizme riešenia krízových situácií|
nariadenie ktorým sa stanovujú jednotné pravidlá a jednotný postup riešenia krízových situácií úverových inštitúcií a určitých investičných spoločností v rámci jednotného mechanizmu riešenia krízových situácií a jednotného fondu na riešenie krízových situácií</t>
        </is>
      </c>
      <c r="CM252" s="2" t="inlineStr">
        <is>
          <t>2|
2</t>
        </is>
      </c>
      <c r="CN252" s="2" t="inlineStr">
        <is>
          <t xml:space="preserve">|
</t>
        </is>
      </c>
      <c r="CO252" t="inlineStr">
        <is>
          <t/>
        </is>
      </c>
      <c r="CP252" s="2" t="inlineStr">
        <is>
          <t>ureda o določitvi enotnih pravil in enotnega postopka za reševanje kreditnih institucij in določenih investicijskih podjetij v okviru enotnega mehanizma za reševanje|
uredba o enotnem mehanizmu za reševanje|
uredba EMR</t>
        </is>
      </c>
      <c r="CQ252" s="2" t="inlineStr">
        <is>
          <t>3|
3|
3</t>
        </is>
      </c>
      <c r="CR252" s="2" t="inlineStr">
        <is>
          <t xml:space="preserve">|
|
</t>
        </is>
      </c>
      <c r="CS252" t="inlineStr">
        <is>
          <t>osrednji akt &lt;a href="https://iate.europa.eu/entry/result/3547547/sl" target="_blank"&gt;enotnegam mehanizma za reševanje&lt;/a&gt; (EMR), ki z &lt;a href="https://iate.europa.eu/entry/result/3551172/sl" target="_blank"&gt;enotnim odborom za reševanje&lt;/a&gt; (ang. SRB) in &lt;a href="https://iate.europa.eu/entry/result/3555712/sl" target="_blank"&gt;enotnim skladom za reševanje bank&lt;/a&gt; (ang. SRF), ki ga ta odbor upravlja, nadgrajuje &lt;a href="https://iate.europa.eu/entry/result/3548830/sl" target="_blank"&gt;direktivo o sanaciji in reševanju bank&lt;/a&gt; (ang. BRRD)</t>
        </is>
      </c>
      <c r="CT252" s="2" t="inlineStr">
        <is>
          <t>förordning om fastställande av enhetliga regler och ett enhetligt förfarande för resolution av kreditinstitut och vissa värdepappersföretag inom ramen för en gemensam resolutionsmekanism och en gemensam resolutionsfond|
förordningen om den gemensamma resolutionsmekanismen</t>
        </is>
      </c>
      <c r="CU252" s="2" t="inlineStr">
        <is>
          <t>3|
3</t>
        </is>
      </c>
      <c r="CV252" s="2" t="inlineStr">
        <is>
          <t xml:space="preserve">|
</t>
        </is>
      </c>
      <c r="CW252" t="inlineStr">
        <is>
          <t/>
        </is>
      </c>
    </row>
    <row r="253">
      <c r="A253" s="1" t="str">
        <f>HYPERLINK("https://iate.europa.eu/entry/result/1162442/all", "1162442")</f>
        <v>1162442</v>
      </c>
      <c r="B253" t="inlineStr">
        <is>
          <t>EUROPEAN UNION</t>
        </is>
      </c>
      <c r="C253" t="inlineStr">
        <is>
          <t>EUROPEAN UNION|EU finance</t>
        </is>
      </c>
      <c r="D253" t="inlineStr">
        <is>
          <t>yes</t>
        </is>
      </c>
      <c r="E253" t="inlineStr">
        <is>
          <t/>
        </is>
      </c>
      <c r="F253" s="2" t="inlineStr">
        <is>
          <t>Кохезионен фонд</t>
        </is>
      </c>
      <c r="G253" s="2" t="inlineStr">
        <is>
          <t>4</t>
        </is>
      </c>
      <c r="H253" s="2" t="inlineStr">
        <is>
          <t/>
        </is>
      </c>
      <c r="I253" t="inlineStr">
        <is>
          <t>фонд, създаден от ЕС с цел засилване на икономическото, социалното и териториалното сближаване на Съюза в полза на насърчаването на устойчивото развитие</t>
        </is>
      </c>
      <c r="J253" s="2" t="inlineStr">
        <is>
          <t>Fond soudržnosti|
FS</t>
        </is>
      </c>
      <c r="K253" s="2" t="inlineStr">
        <is>
          <t>3|
3</t>
        </is>
      </c>
      <c r="L253" s="2" t="inlineStr">
        <is>
          <t xml:space="preserve">|
</t>
        </is>
      </c>
      <c r="M253" t="inlineStr">
        <is>
          <t>fond Evropské unie, jehož cílem je eliminovat hospodářskou a sociální nerovnost a podporovat udržitelný rozvoj</t>
        </is>
      </c>
      <c r="N253" s="2" t="inlineStr">
        <is>
          <t>Samhørighedsfonden</t>
        </is>
      </c>
      <c r="O253" s="2" t="inlineStr">
        <is>
          <t>3</t>
        </is>
      </c>
      <c r="P253" s="2" t="inlineStr">
        <is>
          <t/>
        </is>
      </c>
      <c r="Q253" t="inlineStr">
        <is>
          <t>fond, der er oprettet af Den Europæiske Union med det formål at styrke den økonomiske, sociale og territoriale samhørighed i Unionen med henblik på at fremme en bæredygtig udvikling</t>
        </is>
      </c>
      <c r="R253" s="2" t="inlineStr">
        <is>
          <t>Kohäsionsfonds</t>
        </is>
      </c>
      <c r="S253" s="2" t="inlineStr">
        <is>
          <t>4</t>
        </is>
      </c>
      <c r="T253" s="2" t="inlineStr">
        <is>
          <t/>
        </is>
      </c>
      <c r="U253" t="inlineStr">
        <is>
          <t>Fonds zur Stärkung des wirtschaftlichen und sozialen Zusammenhalts der Gemeinschaft im Interesse der nachhaltigen Entwicklung</t>
        </is>
      </c>
      <c r="V253" s="2" t="inlineStr">
        <is>
          <t>Ταμείο Συνοχής</t>
        </is>
      </c>
      <c r="W253" s="2" t="inlineStr">
        <is>
          <t>4</t>
        </is>
      </c>
      <c r="X253" s="2" t="inlineStr">
        <is>
          <t/>
        </is>
      </c>
      <c r="Y253" t="inlineStr">
        <is>
          <t/>
        </is>
      </c>
      <c r="Z253" s="2" t="inlineStr">
        <is>
          <t>Cohesion Fund|
CF|
Cohesions Fund</t>
        </is>
      </c>
      <c r="AA253" s="2" t="inlineStr">
        <is>
          <t>4|
3|
1</t>
        </is>
      </c>
      <c r="AB253" s="2" t="inlineStr">
        <is>
          <t xml:space="preserve">|
|
</t>
        </is>
      </c>
      <c r="AC253" t="inlineStr">
        <is>
          <t>fund established by the European Union for the purpose of strengthening the economic, social and territorial cohesion of the Union in the interests of promoting sustainable development</t>
        </is>
      </c>
      <c r="AD253" s="2" t="inlineStr">
        <is>
          <t>Fondo de Cohesión</t>
        </is>
      </c>
      <c r="AE253" s="2" t="inlineStr">
        <is>
          <t>3</t>
        </is>
      </c>
      <c r="AF253" s="2" t="inlineStr">
        <is>
          <t/>
        </is>
      </c>
      <c r="AG253" t="inlineStr">
        <is>
          <t>Instrumento financiero de la política regional de la Unión Europea (UE), cuyo objetivo es reducir las diferencias de desarrollo entre las regiones y los Estados miembros.</t>
        </is>
      </c>
      <c r="AH253" s="2" t="inlineStr">
        <is>
          <t>Ühtekuuluvusfond</t>
        </is>
      </c>
      <c r="AI253" s="2" t="inlineStr">
        <is>
          <t>3</t>
        </is>
      </c>
      <c r="AJ253" s="2" t="inlineStr">
        <is>
          <t/>
        </is>
      </c>
      <c r="AK253" t="inlineStr">
        <is>
          <t>Euroopa Liidu liikmesriikide majanduslike ja sotsiaalsete erinevuste vähendamise abinõude rakendamisega seotud kulude rahastamise fond; asutati 1993. aastal</t>
        </is>
      </c>
      <c r="AL253" s="2" t="inlineStr">
        <is>
          <t>koheesiorahasto</t>
        </is>
      </c>
      <c r="AM253" s="2" t="inlineStr">
        <is>
          <t>3</t>
        </is>
      </c>
      <c r="AN253" s="2" t="inlineStr">
        <is>
          <t/>
        </is>
      </c>
      <c r="AO253" t="inlineStr">
        <is>
          <t/>
        </is>
      </c>
      <c r="AP253" s="2" t="inlineStr">
        <is>
          <t>Fonds de cohésion|
FC</t>
        </is>
      </c>
      <c r="AQ253" s="2" t="inlineStr">
        <is>
          <t>3|
3</t>
        </is>
      </c>
      <c r="AR253" s="2" t="inlineStr">
        <is>
          <t xml:space="preserve">|
</t>
        </is>
      </c>
      <c r="AS253" t="inlineStr">
        <is>
          <t>Fonds ayant pour objet de renforcer la cohésion économique, sociale et territoriale de l'Union européenne dans la perspective de promouvoir le développement durable</t>
        </is>
      </c>
      <c r="AT253" s="2" t="inlineStr">
        <is>
          <t>an Ciste Comhtháthaithe|
CC</t>
        </is>
      </c>
      <c r="AU253" s="2" t="inlineStr">
        <is>
          <t>3|
3</t>
        </is>
      </c>
      <c r="AV253" s="2" t="inlineStr">
        <is>
          <t xml:space="preserve">|
</t>
        </is>
      </c>
      <c r="AW253" t="inlineStr">
        <is>
          <t/>
        </is>
      </c>
      <c r="AX253" s="2" t="inlineStr">
        <is>
          <t>Kohezijski fond</t>
        </is>
      </c>
      <c r="AY253" s="2" t="inlineStr">
        <is>
          <t>3</t>
        </is>
      </c>
      <c r="AZ253" s="2" t="inlineStr">
        <is>
          <t/>
        </is>
      </c>
      <c r="BA253" t="inlineStr">
        <is>
          <t/>
        </is>
      </c>
      <c r="BB253" s="2" t="inlineStr">
        <is>
          <t>Kohéziós Alap|
KA</t>
        </is>
      </c>
      <c r="BC253" s="2" t="inlineStr">
        <is>
          <t>4|
3</t>
        </is>
      </c>
      <c r="BD253" s="2" t="inlineStr">
        <is>
          <t>|
admitted</t>
        </is>
      </c>
      <c r="BE253" t="inlineStr">
        <is>
          <t>az Unió gazdasági, társadalmi és területi kohéziójának megerősítését, a fenntartható fejlődés elősegítését célzó uniós alap</t>
        </is>
      </c>
      <c r="BF253" s="2" t="inlineStr">
        <is>
          <t>FC|
Fondo di coesione</t>
        </is>
      </c>
      <c r="BG253" s="2" t="inlineStr">
        <is>
          <t>3|
3</t>
        </is>
      </c>
      <c r="BH253" s="2" t="inlineStr">
        <is>
          <t xml:space="preserve">|
</t>
        </is>
      </c>
      <c r="BI253" t="inlineStr">
        <is>
          <t>Fondo creato nel 1993 ad integrazione degli aiuti strutturali dell’Unione europea. È destinato ai quattro Stati membri con prodotto interno lordo medio pro capite inferiore al 90% della media comunitaria (Grecia, Portogallo, Spagna e Irlanda). Il Fondo concede finanziamenti per progetti relativi alla difesa dell’ambiente e alle reti europee di trasporto.</t>
        </is>
      </c>
      <c r="BJ253" s="2" t="inlineStr">
        <is>
          <t>Sanglaudos fondas|
SF</t>
        </is>
      </c>
      <c r="BK253" s="2" t="inlineStr">
        <is>
          <t>4|
3</t>
        </is>
      </c>
      <c r="BL253" s="2" t="inlineStr">
        <is>
          <t xml:space="preserve">|
</t>
        </is>
      </c>
      <c r="BM253" t="inlineStr">
        <is>
          <t>Europos Tarybos reglamentu (EB) Nr. 1164/94 įsteigtas Europos Sąjungos fondas, prisidedantis prie Europos Sąjungos valstybių narių ekonominės ir socialinės sanglaudos stiprinimo ir skirtas finansuoti projektams, kuriais siekiama Europos Sąjungos sutartyje nustatytų aplinkos apsaugos ir transeuropinių transporto infrastruktūros tinklų plėtros tikslų Europos Sąjungos valstybėse narėse</t>
        </is>
      </c>
      <c r="BN253" s="2" t="inlineStr">
        <is>
          <t>Kohēzijas fonds</t>
        </is>
      </c>
      <c r="BO253" s="2" t="inlineStr">
        <is>
          <t>3</t>
        </is>
      </c>
      <c r="BP253" s="2" t="inlineStr">
        <is>
          <t/>
        </is>
      </c>
      <c r="BQ253" t="inlineStr">
        <is>
          <t>Kohēzijas fonds ir izveidots, lai stiprinātu Kopienas ekonomisko un sociālo kohēziju nolūkā sekmēt ilgtspējīgu attīstību.</t>
        </is>
      </c>
      <c r="BR253" s="2" t="inlineStr">
        <is>
          <t>Fond ta' Koeżjoni|
FK</t>
        </is>
      </c>
      <c r="BS253" s="2" t="inlineStr">
        <is>
          <t>3|
3</t>
        </is>
      </c>
      <c r="BT253" s="2" t="inlineStr">
        <is>
          <t xml:space="preserve">|
</t>
        </is>
      </c>
      <c r="BU253" t="inlineStr">
        <is>
          <t>Strument strutturali li jgħin lill-Istati Membri jnaqqsu d-differenzi ekonomiċi u jistabilizzaw l-ekonomiji tagħhom. Dan l-istrument ilu jeżisti mill-1994 u jiffinanzja sa 85% tan-nefqa eliġibbli għal proġetti ewlenin li jinvolvu l-ambjent u l-infrastruttura tat-trasport. L-Istati eliġibbli huma dawk bi Prodott Gross Domestiku per capita taħt id-90% tal-medja ta' l-UE.</t>
        </is>
      </c>
      <c r="BV253" s="2" t="inlineStr">
        <is>
          <t>Cohesiefonds</t>
        </is>
      </c>
      <c r="BW253" s="2" t="inlineStr">
        <is>
          <t>3</t>
        </is>
      </c>
      <c r="BX253" s="2" t="inlineStr">
        <is>
          <t/>
        </is>
      </c>
      <c r="BY253" t="inlineStr">
        <is>
          <t>door de Europese Unie opgericht fonds dat als doel heeft de economische, sociale en territoriale samenhang te versterken om aldus duurzame ontwikkeling te bevorderen</t>
        </is>
      </c>
      <c r="BZ253" s="2" t="inlineStr">
        <is>
          <t>Fundusz Spójności</t>
        </is>
      </c>
      <c r="CA253" s="2" t="inlineStr">
        <is>
          <t>3</t>
        </is>
      </c>
      <c r="CB253" s="2" t="inlineStr">
        <is>
          <t/>
        </is>
      </c>
      <c r="CC253" t="inlineStr">
        <is>
          <t/>
        </is>
      </c>
      <c r="CD253" s="2" t="inlineStr">
        <is>
          <t>Fundo de Coesão</t>
        </is>
      </c>
      <c r="CE253" s="2" t="inlineStr">
        <is>
          <t>3</t>
        </is>
      </c>
      <c r="CF253" s="2" t="inlineStr">
        <is>
          <t/>
        </is>
      </c>
      <c r="CG253" t="inlineStr">
        <is>
          <t>Instrumento estrutural comunitário que tem como objectivo contribuir para o reforço da coesão económica e social da Comunidade numa perspectiva de promoção do desenvolvimento sustentável.</t>
        </is>
      </c>
      <c r="CH253" s="2" t="inlineStr">
        <is>
          <t>Fondul de coeziune</t>
        </is>
      </c>
      <c r="CI253" s="2" t="inlineStr">
        <is>
          <t>3</t>
        </is>
      </c>
      <c r="CJ253" s="2" t="inlineStr">
        <is>
          <t/>
        </is>
      </c>
      <c r="CK253" t="inlineStr">
        <is>
          <t>fond înființat în 2013 în vederea consolidării coeziunii economice, sociale și teritoriale a Uniunii, în scopul promovării dezvoltării durabile</t>
        </is>
      </c>
      <c r="CL253" s="2" t="inlineStr">
        <is>
          <t>Kohézny fond|
KF</t>
        </is>
      </c>
      <c r="CM253" s="2" t="inlineStr">
        <is>
          <t>4|
2</t>
        </is>
      </c>
      <c r="CN253" s="2" t="inlineStr">
        <is>
          <t xml:space="preserve">|
</t>
        </is>
      </c>
      <c r="CO253" t="inlineStr">
        <is>
          <t>fond zriadený na účel posilnenia hospodárskej, sociálnej a územnej súdržnosti Únie v záujme podpory udržateľného rozvoja</t>
        </is>
      </c>
      <c r="CP253" s="2" t="inlineStr">
        <is>
          <t>Kohezijski sklad</t>
        </is>
      </c>
      <c r="CQ253" s="2" t="inlineStr">
        <is>
          <t>4</t>
        </is>
      </c>
      <c r="CR253" s="2" t="inlineStr">
        <is>
          <t/>
        </is>
      </c>
      <c r="CS253" t="inlineStr">
        <is>
          <t>sklad, ki ga je ustanovila Evropska skupnost, katerega namen je krepitev ekonomske in socialne kohezije Skupnosti v prid spodbujanja trajnostnega razvoja</t>
        </is>
      </c>
      <c r="CT253" s="2" t="inlineStr">
        <is>
          <t>Sammanhållningsfonden</t>
        </is>
      </c>
      <c r="CU253" s="2" t="inlineStr">
        <is>
          <t>3</t>
        </is>
      </c>
      <c r="CV253" s="2" t="inlineStr">
        <is>
          <t/>
        </is>
      </c>
      <c r="CW253" t="inlineStr">
        <is>
          <t>fond vars syfte är att bidra till starkare ekonomisk och social sammanhållning inom gemenskapen för att främja hållbar utveckling</t>
        </is>
      </c>
    </row>
    <row r="254">
      <c r="A254" s="1" t="str">
        <f>HYPERLINK("https://iate.europa.eu/entry/result/1077544/all", "1077544")</f>
        <v>1077544</v>
      </c>
      <c r="B254" t="inlineStr">
        <is>
          <t>EUROPEAN UNION;FINANCE</t>
        </is>
      </c>
      <c r="C254" t="inlineStr">
        <is>
          <t>EUROPEAN UNION|EU finance|Community budget;FINANCE|budget</t>
        </is>
      </c>
      <c r="D254" t="inlineStr">
        <is>
          <t>yes</t>
        </is>
      </c>
      <c r="E254" t="inlineStr">
        <is>
          <t/>
        </is>
      </c>
      <c r="F254" s="2" t="inlineStr">
        <is>
          <t>добро финансово управление|
разумно финансово управление</t>
        </is>
      </c>
      <c r="G254" s="2" t="inlineStr">
        <is>
          <t>4|
3</t>
        </is>
      </c>
      <c r="H254" s="2" t="inlineStr">
        <is>
          <t xml:space="preserve">|
</t>
        </is>
      </c>
      <c r="I254" t="inlineStr">
        <is>
          <t/>
        </is>
      </c>
      <c r="J254" s="2" t="inlineStr">
        <is>
          <t>řádné finanční řízení</t>
        </is>
      </c>
      <c r="K254" s="2" t="inlineStr">
        <is>
          <t>3</t>
        </is>
      </c>
      <c r="L254" s="2" t="inlineStr">
        <is>
          <t/>
        </is>
      </c>
      <c r="M254" t="inlineStr">
        <is>
          <t>plnění rozpočtu v souladu se zásadami hospodárnosti, efektivnosti a účinnosti</t>
        </is>
      </c>
      <c r="N254" s="2" t="inlineStr">
        <is>
          <t>forsvarlig økonomisk forvaltning</t>
        </is>
      </c>
      <c r="O254" s="2" t="inlineStr">
        <is>
          <t>3</t>
        </is>
      </c>
      <c r="P254" s="2" t="inlineStr">
        <is>
          <t/>
        </is>
      </c>
      <c r="Q254" t="inlineStr">
        <is>
          <t>gennemførelse af et budget under overholdelse af principperne om sparsommelighed, efficiens og effektivitet</t>
        </is>
      </c>
      <c r="R254" s="2" t="inlineStr">
        <is>
          <t>Wirtschaftlichkeit der Haushaltsführung|
wirtschaftliche Haushaltsführung</t>
        </is>
      </c>
      <c r="S254" s="2" t="inlineStr">
        <is>
          <t>3|
3</t>
        </is>
      </c>
      <c r="T254" s="2" t="inlineStr">
        <is>
          <t xml:space="preserve">|
</t>
        </is>
      </c>
      <c r="U254" t="inlineStr">
        <is>
          <t>Vollzug des Haushaltsplans im Einklang mit den Grundsätzen der Sparsamkeit, der Wirtschaftlichkeit und der Wirksamkeit</t>
        </is>
      </c>
      <c r="V254" s="2" t="inlineStr">
        <is>
          <t>χρηστή δημοσιονομική διαχείριση</t>
        </is>
      </c>
      <c r="W254" s="2" t="inlineStr">
        <is>
          <t>4</t>
        </is>
      </c>
      <c r="X254" s="2" t="inlineStr">
        <is>
          <t/>
        </is>
      </c>
      <c r="Y254" t="inlineStr">
        <is>
          <t>η εκτέλεση του &lt;a href="https://iate.europa.eu/entry/result/2145724" target="_blank"&gt;προϋπολογισμού της ΕΕ&lt;/a&gt; με βάση τις &lt;a href="https://iate.europa.eu/entry/result/929421" target="_blank"&gt;αρχές της οικονομίας, της αποδοτικότητας και της αποτελεσματικότητας&lt;/a&gt;</t>
        </is>
      </c>
      <c r="Z254" s="2" t="inlineStr">
        <is>
          <t>sound financial management</t>
        </is>
      </c>
      <c r="AA254" s="2" t="inlineStr">
        <is>
          <t>3</t>
        </is>
      </c>
      <c r="AB254" s="2" t="inlineStr">
        <is>
          <t/>
        </is>
      </c>
      <c r="AC254" t="inlineStr">
        <is>
          <t>implementation of a budget in accordance with
 the principles of economy, efficiency and effectiveness</t>
        </is>
      </c>
      <c r="AD254" s="2" t="inlineStr">
        <is>
          <t>buena gestión financiera</t>
        </is>
      </c>
      <c r="AE254" s="2" t="inlineStr">
        <is>
          <t>3</t>
        </is>
      </c>
      <c r="AF254" s="2" t="inlineStr">
        <is>
          <t/>
        </is>
      </c>
      <c r="AG254" t="inlineStr">
        <is>
          <t>Conjunto de métodos y estrategias empleados por las personas, las empresas o las administraciones públicas para facilitar el cumplimiento de los objetivos que se hayan fijado, manteniendo en todo momento un seguimiento riguroso y prudente de la utilización de los recursos financieros y del flujo de tesorería.</t>
        </is>
      </c>
      <c r="AH254" s="2" t="inlineStr">
        <is>
          <t>usaldusväärne finantsjuhtimine</t>
        </is>
      </c>
      <c r="AI254" s="2" t="inlineStr">
        <is>
          <t>3</t>
        </is>
      </c>
      <c r="AJ254" s="2" t="inlineStr">
        <is>
          <t/>
        </is>
      </c>
      <c r="AK254" t="inlineStr">
        <is>
          <t>eelarve täitmine kooskõlas &lt;i&gt;säästlikkuse, tõhususe ja tulemuslikkuse põhimõttega &lt;/i&gt;&lt;a href="/entry/result/929421/all" id="ENTRY_TO_ENTRY_CONVERTER" target="_blank"&gt;IATE:929421&lt;/a&gt;</t>
        </is>
      </c>
      <c r="AL254" s="2" t="inlineStr">
        <is>
          <t>moitteeton varainhoito</t>
        </is>
      </c>
      <c r="AM254" s="2" t="inlineStr">
        <is>
          <t>3</t>
        </is>
      </c>
      <c r="AN254" s="2" t="inlineStr">
        <is>
          <t/>
        </is>
      </c>
      <c r="AO254" t="inlineStr">
        <is>
          <t>talousarvion toteuttaminen taloudellisuuden, tehokkuuden ja vaikuttavuuden periaatteiden mukaisesti</t>
        </is>
      </c>
      <c r="AP254" s="2" t="inlineStr">
        <is>
          <t>bonne gestion financière</t>
        </is>
      </c>
      <c r="AQ254" s="2" t="inlineStr">
        <is>
          <t>3</t>
        </is>
      </c>
      <c r="AR254" s="2" t="inlineStr">
        <is>
          <t/>
        </is>
      </c>
      <c r="AS254" t="inlineStr">
        <is>
          <t>exécution du budget conformément aux &lt;a href="https://iate.europa.eu/entry/result/929421/fr-en" target="_blank"&gt;principes d'économie, d'efficience et d'efficacité&lt;/a&gt;</t>
        </is>
      </c>
      <c r="AT254" s="2" t="inlineStr">
        <is>
          <t>bainistíocht fhónta airgeadais|
bainistiú fónta airgeadais</t>
        </is>
      </c>
      <c r="AU254" s="2" t="inlineStr">
        <is>
          <t>3|
3</t>
        </is>
      </c>
      <c r="AV254" s="2" t="inlineStr">
        <is>
          <t xml:space="preserve">preferred|
</t>
        </is>
      </c>
      <c r="AW254" t="inlineStr">
        <is>
          <t/>
        </is>
      </c>
      <c r="AX254" s="2" t="inlineStr">
        <is>
          <t>dobro financijsko upravljanje</t>
        </is>
      </c>
      <c r="AY254" s="2" t="inlineStr">
        <is>
          <t>3</t>
        </is>
      </c>
      <c r="AZ254" s="2" t="inlineStr">
        <is>
          <t/>
        </is>
      </c>
      <c r="BA254" t="inlineStr">
        <is>
          <t/>
        </is>
      </c>
      <c r="BB254" s="2" t="inlineStr">
        <is>
          <t>hatékony és eredményes pénzgazdálkodás</t>
        </is>
      </c>
      <c r="BC254" s="2" t="inlineStr">
        <is>
          <t>3</t>
        </is>
      </c>
      <c r="BD254" s="2" t="inlineStr">
        <is>
          <t/>
        </is>
      </c>
      <c r="BE254" t="inlineStr">
        <is>
          <t>a költségvetésnek a gazdaságosság, a hatékonyság és az eredményesség elvével összhangban való végrehajtása</t>
        </is>
      </c>
      <c r="BF254" s="2" t="inlineStr">
        <is>
          <t>sana gestione finanziaria</t>
        </is>
      </c>
      <c r="BG254" s="2" t="inlineStr">
        <is>
          <t>3</t>
        </is>
      </c>
      <c r="BH254" s="2" t="inlineStr">
        <is>
          <t/>
        </is>
      </c>
      <c r="BI254" t="inlineStr">
        <is>
          <t>esecuzione degli stanziamenti di bilancio secondi i principi di economia, efficienza ed efficacia</t>
        </is>
      </c>
      <c r="BJ254" s="2" t="inlineStr">
        <is>
          <t>patikimas finansų valdymas</t>
        </is>
      </c>
      <c r="BK254" s="2" t="inlineStr">
        <is>
          <t>3</t>
        </is>
      </c>
      <c r="BL254" s="2" t="inlineStr">
        <is>
          <t/>
        </is>
      </c>
      <c r="BM254" t="inlineStr">
        <is>
          <t>biudžeto įgyvendinimas laikantis ekonomiškumo, veiksmingumo ir efektyvumo principų</t>
        </is>
      </c>
      <c r="BN254" s="2" t="inlineStr">
        <is>
          <t>pareiza finanšu pārvaldība</t>
        </is>
      </c>
      <c r="BO254" s="2" t="inlineStr">
        <is>
          <t>3</t>
        </is>
      </c>
      <c r="BP254" s="2" t="inlineStr">
        <is>
          <t/>
        </is>
      </c>
      <c r="BQ254" t="inlineStr">
        <is>
          <t>budžeta īstenošana saskaņā ar saimnieciskuma, efektivitātes un lietderības principiem</t>
        </is>
      </c>
      <c r="BR254" s="2" t="inlineStr">
        <is>
          <t>ġestjoni finanzjarja tajba|
tmexxija finanzjarja tajba</t>
        </is>
      </c>
      <c r="BS254" s="2" t="inlineStr">
        <is>
          <t>3|
3</t>
        </is>
      </c>
      <c r="BT254" s="2" t="inlineStr">
        <is>
          <t xml:space="preserve">|
</t>
        </is>
      </c>
      <c r="BU254" t="inlineStr">
        <is>
          <t>l-implimentazzjoni ta' baġit skont il-prinċipji tal-ekonomija, l-effiċjenza u l-effikaċja</t>
        </is>
      </c>
      <c r="BV254" s="2" t="inlineStr">
        <is>
          <t>goed financieel beheer</t>
        </is>
      </c>
      <c r="BW254" s="2" t="inlineStr">
        <is>
          <t>3</t>
        </is>
      </c>
      <c r="BX254" s="2" t="inlineStr">
        <is>
          <t/>
        </is>
      </c>
      <c r="BY254" t="inlineStr">
        <is>
          <t>uitvoering van een begroting volgens de beginselen zuinigheid, efficiëntie en doeltreffendheid</t>
        </is>
      </c>
      <c r="BZ254" s="2" t="inlineStr">
        <is>
          <t>należyte zarządzanie finansami</t>
        </is>
      </c>
      <c r="CA254" s="2" t="inlineStr">
        <is>
          <t>3</t>
        </is>
      </c>
      <c r="CB254" s="2" t="inlineStr">
        <is>
          <t/>
        </is>
      </c>
      <c r="CC254" t="inlineStr">
        <is>
          <t>wykonywanie budżetu zgodnie z zasadami oszczędności, efektywności i skuteczności</t>
        </is>
      </c>
      <c r="CD254" s="2" t="inlineStr">
        <is>
          <t>boa gestão financeira</t>
        </is>
      </c>
      <c r="CE254" s="2" t="inlineStr">
        <is>
          <t>3</t>
        </is>
      </c>
      <c r="CF254" s="2" t="inlineStr">
        <is>
          <t/>
        </is>
      </c>
      <c r="CG254" t="inlineStr">
        <is>
          <t>Execução de um orçamento em conformidade com os princípios da economia, da eficiência e da eficácia.</t>
        </is>
      </c>
      <c r="CH254" s="2" t="inlineStr">
        <is>
          <t>bună gestiune financiară</t>
        </is>
      </c>
      <c r="CI254" s="2" t="inlineStr">
        <is>
          <t>3</t>
        </is>
      </c>
      <c r="CJ254" s="2" t="inlineStr">
        <is>
          <t/>
        </is>
      </c>
      <c r="CK254" t="inlineStr">
        <is>
          <t>asigurarea legalității, regularității, economicității, eficacității și eficientei în utilizarea fondurilor publice și în administrarea patrimoniului public de către persoanele care gestionează fonduri publice sau patrimoniul public</t>
        </is>
      </c>
      <c r="CL254" s="2" t="inlineStr">
        <is>
          <t>správne finančné riadenie</t>
        </is>
      </c>
      <c r="CM254" s="2" t="inlineStr">
        <is>
          <t>3</t>
        </is>
      </c>
      <c r="CN254" s="2" t="inlineStr">
        <is>
          <t/>
        </is>
      </c>
      <c r="CO254" t="inlineStr">
        <is>
          <t>plnenie rozpočtu v súlade so zásadami hospodárnosti ( &lt;a href="/entry/result/874920/all" id="ENTRY_TO_ENTRY_CONVERTER" target="_blank"&gt;IATE:874920&lt;/a&gt; ), efektívnosti ( &lt;a href="/entry/result/3523951/all" id="ENTRY_TO_ENTRY_CONVERTER" target="_blank"&gt;IATE:3523951&lt;/a&gt; ) a účinnosti ( &lt;a href="/entry/result/3529350/all" id="ENTRY_TO_ENTRY_CONVERTER" target="_blank"&gt;IATE:3529350&lt;/a&gt; )</t>
        </is>
      </c>
      <c r="CP254" s="2" t="inlineStr">
        <is>
          <t>dobro finančno poslovodenje</t>
        </is>
      </c>
      <c r="CQ254" s="2" t="inlineStr">
        <is>
          <t>3</t>
        </is>
      </c>
      <c r="CR254" s="2" t="inlineStr">
        <is>
          <t/>
        </is>
      </c>
      <c r="CS254" t="inlineStr">
        <is>
          <t>izvrševanje proračuna v skladu z &lt;a href="https://iate.europa.eu/entry/result/929421/sl" target="_blank"&gt;načeli gospodarnosti, učinkovitosti in uspešnosti&lt;/a&gt;</t>
        </is>
      </c>
      <c r="CT254" s="2" t="inlineStr">
        <is>
          <t>sund ekonomisk förvaltning</t>
        </is>
      </c>
      <c r="CU254" s="2" t="inlineStr">
        <is>
          <t>3</t>
        </is>
      </c>
      <c r="CV254" s="2" t="inlineStr">
        <is>
          <t/>
        </is>
      </c>
      <c r="CW254" t="inlineStr">
        <is>
          <t>genomförande av en budget i enlighet med &lt;a href="https://iate.europa.eu/entry/result/929421/sv" target="_blank"&gt;principerna om sparsamhet, effektivitet och ändamålsenlighet&lt;/a&gt;</t>
        </is>
      </c>
    </row>
    <row r="255">
      <c r="A255" s="1" t="str">
        <f>HYPERLINK("https://iate.europa.eu/entry/result/3577114/all", "3577114")</f>
        <v>3577114</v>
      </c>
      <c r="B255" t="inlineStr">
        <is>
          <t>EUROPEAN UNION;SOCIAL QUESTIONS</t>
        </is>
      </c>
      <c r="C255" t="inlineStr">
        <is>
          <t>EUROPEAN UNION|EU finance;SOCIAL QUESTIONS|social affairs</t>
        </is>
      </c>
      <c r="D255" t="inlineStr">
        <is>
          <t>yes</t>
        </is>
      </c>
      <c r="E255" t="inlineStr">
        <is>
          <t/>
        </is>
      </c>
      <c r="F255" s="2" t="inlineStr">
        <is>
          <t>Европейски социален фонд плюс|
ЕСФ+</t>
        </is>
      </c>
      <c r="G255" s="2" t="inlineStr">
        <is>
          <t>3|
3</t>
        </is>
      </c>
      <c r="H255" s="2" t="inlineStr">
        <is>
          <t xml:space="preserve">|
</t>
        </is>
      </c>
      <c r="I255" t="inlineStr">
        <is>
          <t>фонд, който подпомага, допълва и добавя стойност към политиките на държавите членки за гарантирането на: 
&lt;br&gt;- равни възможности; 
&lt;br&gt;- достъп до пазара на труда; 
&lt;br&gt;- справедливи условия на труд; 
&lt;br&gt;- социална закрила и приобщаване; и 
&lt;br&gt;- високо равнище на закрила на човешкото здраве</t>
        </is>
      </c>
      <c r="J255" s="2" t="inlineStr">
        <is>
          <t>Evropský sociální fond plus|
ESF+</t>
        </is>
      </c>
      <c r="K255" s="2" t="inlineStr">
        <is>
          <t>3|
3</t>
        </is>
      </c>
      <c r="L255" s="2" t="inlineStr">
        <is>
          <t xml:space="preserve">|
</t>
        </is>
      </c>
      <c r="M255" t="inlineStr">
        <is>
          <t>fond EU, který se zaměřuje na investice do lidí a podporu při realizaci evropského pilíře sociálních práv</t>
        </is>
      </c>
      <c r="N255" s="2" t="inlineStr">
        <is>
          <t>Den Europæiske Socialfond Plus|
ESF+</t>
        </is>
      </c>
      <c r="O255" s="2" t="inlineStr">
        <is>
          <t>3|
3</t>
        </is>
      </c>
      <c r="P255" s="2" t="inlineStr">
        <is>
          <t xml:space="preserve">|
</t>
        </is>
      </c>
      <c r="Q255" t="inlineStr">
        <is>
          <t/>
        </is>
      </c>
      <c r="R255" s="2" t="inlineStr">
        <is>
          <t>Europäischer Sozialfonds Plus|
ESF+</t>
        </is>
      </c>
      <c r="S255" s="2" t="inlineStr">
        <is>
          <t>3|
3</t>
        </is>
      </c>
      <c r="T255" s="2" t="inlineStr">
        <is>
          <t xml:space="preserve">|
</t>
        </is>
      </c>
      <c r="U255" t="inlineStr">
        <is>
          <t/>
        </is>
      </c>
      <c r="V255" s="2" t="inlineStr">
        <is>
          <t>Ευρωπαϊκό Κοινωνικό Ταμείο+|
ΕΚΤ+</t>
        </is>
      </c>
      <c r="W255" s="2" t="inlineStr">
        <is>
          <t>3|
3</t>
        </is>
      </c>
      <c r="X255" s="2" t="inlineStr">
        <is>
          <t xml:space="preserve">|
</t>
        </is>
      </c>
      <c r="Y255" t="inlineStr">
        <is>
          <t/>
        </is>
      </c>
      <c r="Z255" s="2" t="inlineStr">
        <is>
          <t>European Social Fund Plus|
ESF+</t>
        </is>
      </c>
      <c r="AA255" s="2" t="inlineStr">
        <is>
          <t>3|
3</t>
        </is>
      </c>
      <c r="AB255" s="2" t="inlineStr">
        <is>
          <t xml:space="preserve">|
</t>
        </is>
      </c>
      <c r="AC255" t="inlineStr">
        <is>
          <t>EU’s main instrument for investing in people and supporting the implementation of the &lt;a href="https://iate.europa.eu/entry/result/3567785/en" target="_blank"&gt;European Pillar of Social Rights&lt;/a&gt;</t>
        </is>
      </c>
      <c r="AD255" s="2" t="inlineStr">
        <is>
          <t>Fondo Social Europeo Plus|
FSE+</t>
        </is>
      </c>
      <c r="AE255" s="2" t="inlineStr">
        <is>
          <t>3|
3</t>
        </is>
      </c>
      <c r="AF255" s="2" t="inlineStr">
        <is>
          <t xml:space="preserve">|
</t>
        </is>
      </c>
      <c r="AG255" t="inlineStr">
        <is>
          <t>Principal instrumento de la UE para invertir en las personas y aplicar el pilar europeo de derechos sociales.</t>
        </is>
      </c>
      <c r="AH255" s="2" t="inlineStr">
        <is>
          <t>Euroopa Sotsiaalfond+|
ESF+</t>
        </is>
      </c>
      <c r="AI255" s="2" t="inlineStr">
        <is>
          <t>3|
3</t>
        </is>
      </c>
      <c r="AJ255" s="2" t="inlineStr">
        <is>
          <t xml:space="preserve">|
</t>
        </is>
      </c>
      <c r="AK255" t="inlineStr">
        <is>
          <t>ELi peamine vahend inimestesse investeerimiseks ja Euroopa sotsiaalõiguste samba rakendamiseks, mille eesmärk on toetada liikmesriike, et saavutada suur tööhõive, õiglane sotsiaalkaitse ning oskustega ja vastupanuvõimeline tööjõud</t>
        </is>
      </c>
      <c r="AL255" s="2" t="inlineStr">
        <is>
          <t>Euroopan sosiaalirahasto plus|
ESR+</t>
        </is>
      </c>
      <c r="AM255" s="2" t="inlineStr">
        <is>
          <t>3|
3</t>
        </is>
      </c>
      <c r="AN255" s="2" t="inlineStr">
        <is>
          <t xml:space="preserve">|
</t>
        </is>
      </c>
      <c r="AO255" t="inlineStr">
        <is>
          <t>EU:n tärkein väline ihmisiin tehtävien investointien tekemiseksi ja Euroopan sosiaalisten oikeuksien pilarin toteuttamiseksi 1.1.2021 alkaen</t>
        </is>
      </c>
      <c r="AP255" s="2" t="inlineStr">
        <is>
          <t>Fonds social européen plus|
FSE+</t>
        </is>
      </c>
      <c r="AQ255" s="2" t="inlineStr">
        <is>
          <t>3|
3</t>
        </is>
      </c>
      <c r="AR255" s="2" t="inlineStr">
        <is>
          <t xml:space="preserve">|
</t>
        </is>
      </c>
      <c r="AS255" t="inlineStr">
        <is>
          <t>le principal instrument de l’UE pour investir dans le capital humain et mettre en œuvre le socle européen des droits sociaux à compter du 1 
&lt;sup&gt;er&lt;/sup&gt; janvier 2021</t>
        </is>
      </c>
      <c r="AT255" s="2" t="inlineStr">
        <is>
          <t>Ciste Sóisialta na hEorpa Plus|
CSE+</t>
        </is>
      </c>
      <c r="AU255" s="2" t="inlineStr">
        <is>
          <t>3|
3</t>
        </is>
      </c>
      <c r="AV255" s="2" t="inlineStr">
        <is>
          <t xml:space="preserve">|
</t>
        </is>
      </c>
      <c r="AW255" t="inlineStr">
        <is>
          <t/>
        </is>
      </c>
      <c r="AX255" s="2" t="inlineStr">
        <is>
          <t>Europski socijalni fond plus|
ESF+</t>
        </is>
      </c>
      <c r="AY255" s="2" t="inlineStr">
        <is>
          <t>3|
3</t>
        </is>
      </c>
      <c r="AZ255" s="2" t="inlineStr">
        <is>
          <t xml:space="preserve">|
</t>
        </is>
      </c>
      <c r="BA255" t="inlineStr">
        <is>
          <t>glavni instrument EU-a za ulaganje u ljude i provedbu europskog stupa socijalnih prava</t>
        </is>
      </c>
      <c r="BB255" s="2" t="inlineStr">
        <is>
          <t>Európai Szociális Alap Plusz|
ESZA+</t>
        </is>
      </c>
      <c r="BC255" s="2" t="inlineStr">
        <is>
          <t>3|
3</t>
        </is>
      </c>
      <c r="BD255" s="2" t="inlineStr">
        <is>
          <t xml:space="preserve">|
</t>
        </is>
      </c>
      <c r="BE255" t="inlineStr">
        <is>
          <t>az EU fő eszköze az emberekbe történő befektetés és a szociális jogok európai pillérének 2021. január 1-jét követő megvalósítására</t>
        </is>
      </c>
      <c r="BF255" s="2" t="inlineStr">
        <is>
          <t>Fondo sociale europeo Plus|
FSE+</t>
        </is>
      </c>
      <c r="BG255" s="2" t="inlineStr">
        <is>
          <t>3|
3</t>
        </is>
      </c>
      <c r="BH255" s="2" t="inlineStr">
        <is>
          <t xml:space="preserve">|
</t>
        </is>
      </c>
      <c r="BI255" t="inlineStr">
        <is>
          <t>fondo proposto dalla Commissione per il Quadro finanziario pluriennale (QFP) 2021-2027 che riunisce in sé una serie di fondi e di programmi esistenti ed è una versione più flessibile e più semplice del già esistente 
&lt;i&gt;Fondo sociale europeo&lt;/i&gt; [ &lt;a href="/entry/result/890098/all" id="ENTRY_TO_ENTRY_CONVERTER" target="_blank"&gt;IATE:890098&lt;/a&gt; ]</t>
        </is>
      </c>
      <c r="BJ255" s="2" t="inlineStr">
        <is>
          <t>„Europos socialinis fondas +“|
ESF+</t>
        </is>
      </c>
      <c r="BK255" s="2" t="inlineStr">
        <is>
          <t>3|
3</t>
        </is>
      </c>
      <c r="BL255" s="2" t="inlineStr">
        <is>
          <t xml:space="preserve">|
</t>
        </is>
      </c>
      <c r="BM255" t="inlineStr">
        <is>
          <t/>
        </is>
      </c>
      <c r="BN255" s="2" t="inlineStr">
        <is>
          <t>Eiropas Sociālais fonds Plus|
ESF+</t>
        </is>
      </c>
      <c r="BO255" s="2" t="inlineStr">
        <is>
          <t>2|
2</t>
        </is>
      </c>
      <c r="BP255" s="2" t="inlineStr">
        <is>
          <t xml:space="preserve">|
</t>
        </is>
      </c>
      <c r="BQ255" t="inlineStr">
        <is>
          <t/>
        </is>
      </c>
      <c r="BR255" s="2" t="inlineStr">
        <is>
          <t>Fond Soċjali Ewropew Plus|
FSE+</t>
        </is>
      </c>
      <c r="BS255" s="2" t="inlineStr">
        <is>
          <t>3|
3</t>
        </is>
      </c>
      <c r="BT255" s="2" t="inlineStr">
        <is>
          <t xml:space="preserve">|
</t>
        </is>
      </c>
      <c r="BU255" t="inlineStr">
        <is>
          <t>strument propost mill-Kummissjoni għall-Qafas Finanzjarju Pluriennali tal-2021-2027, li jiġbor flimkien għadd ta' fondi u ta' programmi eżistenti, u li jiffoka fuq l-investiment fin-nies u jappoġġja l-implimentazzjoni tal-Pilastru Ewropew tad-Drittijiet Soċjali</t>
        </is>
      </c>
      <c r="BV255" s="2" t="inlineStr">
        <is>
          <t>Europees Sociaal Fonds Plus|
ESF+</t>
        </is>
      </c>
      <c r="BW255" s="2" t="inlineStr">
        <is>
          <t>3|
3</t>
        </is>
      </c>
      <c r="BX255" s="2" t="inlineStr">
        <is>
          <t xml:space="preserve">|
</t>
        </is>
      </c>
      <c r="BY255" t="inlineStr">
        <is>
          <t>belangrijkste instrument van de EU om in mensen te investeren en de Europese pijler van sociale rechten uit te voeren</t>
        </is>
      </c>
      <c r="BZ255" s="2" t="inlineStr">
        <is>
          <t>Europejski Fundusz Społeczny Plus|
EFS+</t>
        </is>
      </c>
      <c r="CA255" s="2" t="inlineStr">
        <is>
          <t>3|
3</t>
        </is>
      </c>
      <c r="CB255" s="2" t="inlineStr">
        <is>
          <t xml:space="preserve">|
</t>
        </is>
      </c>
      <c r="CC255" t="inlineStr">
        <is>
          <t>proponowany instrument UE służący inwestowaniu w ludzi i wdrażaniu Europejskiego filaru praw socjalnych</t>
        </is>
      </c>
      <c r="CD255" s="2" t="inlineStr">
        <is>
          <t>Fundo Social Europeu Mais|
FSE+</t>
        </is>
      </c>
      <c r="CE255" s="2" t="inlineStr">
        <is>
          <t>3|
3</t>
        </is>
      </c>
      <c r="CF255" s="2" t="inlineStr">
        <is>
          <t xml:space="preserve">|
</t>
        </is>
      </c>
      <c r="CG255" t="inlineStr">
        <is>
          <t>Fundo da UE que visa ajudar os Estados-Membros e as regiões a atingirem níveis elevados de emprego e a assegurarem uma proteção social justa e uma mão de obra qualificada, resiliente e preparada para o mundo do trabalho futuro, bem como sociedades inclusivas e coesas orientadas para a erradicação da pobreza e a aplicação dos princípios estabelecidos no &lt;a href="https://iate.europa.eu/entry/result/3567785/pt" target="_blank"&gt;Pilar Europeu dos Direitos Sociais&lt;/a&gt;.</t>
        </is>
      </c>
      <c r="CH255" s="2" t="inlineStr">
        <is>
          <t>Fondul social european Plus|
FSE+</t>
        </is>
      </c>
      <c r="CI255" s="2" t="inlineStr">
        <is>
          <t>3|
3</t>
        </is>
      </c>
      <c r="CJ255" s="2" t="inlineStr">
        <is>
          <t xml:space="preserve">|
</t>
        </is>
      </c>
      <c r="CK255" t="inlineStr">
        <is>
          <t/>
        </is>
      </c>
      <c r="CL255" s="2" t="inlineStr">
        <is>
          <t>Európsky sociálny fond plus|
ESF+</t>
        </is>
      </c>
      <c r="CM255" s="2" t="inlineStr">
        <is>
          <t>3|
3</t>
        </is>
      </c>
      <c r="CN255" s="2" t="inlineStr">
        <is>
          <t xml:space="preserve">|
</t>
        </is>
      </c>
      <c r="CO255" t="inlineStr">
        <is>
          <t>hlavný nástroj Európskej únie na investovanie do ľudí a implementáciu európskeho piliera sociálnych práv</t>
        </is>
      </c>
      <c r="CP255" s="2" t="inlineStr">
        <is>
          <t>Evropski socialni sklad plus|
ESS+</t>
        </is>
      </c>
      <c r="CQ255" s="2" t="inlineStr">
        <is>
          <t>3|
3</t>
        </is>
      </c>
      <c r="CR255" s="2" t="inlineStr">
        <is>
          <t xml:space="preserve">|
</t>
        </is>
      </c>
      <c r="CS255" t="inlineStr">
        <is>
          <t>glavni instrument EU za naložbe v ljudi in uresničitev evropskega stebra socialnih pravic od 1. januarja 2021 dalje</t>
        </is>
      </c>
      <c r="CT255" s="2" t="inlineStr">
        <is>
          <t>Europeiska socialfonden+</t>
        </is>
      </c>
      <c r="CU255" s="2" t="inlineStr">
        <is>
          <t>3</t>
        </is>
      </c>
      <c r="CV255" s="2" t="inlineStr">
        <is>
          <t/>
        </is>
      </c>
      <c r="CW255" t="inlineStr">
        <is>
          <t/>
        </is>
      </c>
    </row>
    <row r="256">
      <c r="A256" s="1" t="str">
        <f>HYPERLINK("https://iate.europa.eu/entry/result/3578194/all", "3578194")</f>
        <v>3578194</v>
      </c>
      <c r="B256" t="inlineStr">
        <is>
          <t>EUROPEAN UNION;EDUCATION AND COMMUNICATIONS</t>
        </is>
      </c>
      <c r="C256" t="inlineStr">
        <is>
          <t>EUROPEAN UNION|European construction|deepening of the European Union;EDUCATION AND COMMUNICATIONS|information technology and data processing</t>
        </is>
      </c>
      <c r="D256" t="inlineStr">
        <is>
          <t>yes</t>
        </is>
      </c>
      <c r="E256" t="inlineStr">
        <is>
          <t/>
        </is>
      </c>
      <c r="F256" s="2" t="inlineStr">
        <is>
          <t>програма „Цифрова Европа“</t>
        </is>
      </c>
      <c r="G256" s="2" t="inlineStr">
        <is>
          <t>3</t>
        </is>
      </c>
      <c r="H256" s="2" t="inlineStr">
        <is>
          <t/>
        </is>
      </c>
      <c r="I256" t="inlineStr">
        <is>
          <t>програма, предлагана за периода 2021—2027 г., която има за цел да се окаже подкрепа за цифровата трансформация на европейската икономика и общество, което да донесе ползи за европейските граждани и предприятия</t>
        </is>
      </c>
      <c r="J256" s="2" t="inlineStr">
        <is>
          <t>program Digitální Evropa</t>
        </is>
      </c>
      <c r="K256" s="2" t="inlineStr">
        <is>
          <t>3</t>
        </is>
      </c>
      <c r="L256" s="2" t="inlineStr">
        <is>
          <t/>
        </is>
      </c>
      <c r="M256" t="inlineStr">
        <is>
          <t>program EU na období 2021–2027, jehož cílem je podporovat a urychlit digitální transformaci evropského hospodářství, 
průmyslu a společnosti, přinášet její výhody občanům, orgánům veřejné 
správy a podnikům v celé Unii a zvyšovat konkurenceschopnost Evropy 
v globální digitální ekonomice a zároveň přispívat k překlenutí 
digitální propasti v celé Unii a posilovat strategickou autonomii Unie 
prostřednictvím ucelené meziodvětvové přeshraniční podpory 
a výraznějšího příspěvku Unie</t>
        </is>
      </c>
      <c r="N256" s="2" t="inlineStr">
        <is>
          <t>programmet for et digitalt Europa</t>
        </is>
      </c>
      <c r="O256" s="2" t="inlineStr">
        <is>
          <t>3</t>
        </is>
      </c>
      <c r="P256" s="2" t="inlineStr">
        <is>
          <t/>
        </is>
      </c>
      <c r="Q256" t="inlineStr">
        <is>
          <t>EU-program for perioden 2021-2027, der har til formål at understøtte og fremskynde den digitale omstilling i den europæiske økonomi og industri og det europæiske samfund, at viderebringe fordelene herved til borgerne, offentlige forvaltninger og virksomheder i hele Unionen og at forbedre Europas konkurrenceevne i den globale digitale økonomi, samtidig med at der bidrages til at slå bro over den digitale kløft i Unionen og styrke Unionens strategiske autonomi ved hjælp af helhedsorienteret, tværsektoriel og grænseoverskridende støtte og et stærkere EU-bidrag</t>
        </is>
      </c>
      <c r="R256" s="2" t="inlineStr">
        <is>
          <t>Programm „Digitales Europa“</t>
        </is>
      </c>
      <c r="S256" s="2" t="inlineStr">
        <is>
          <t>3</t>
        </is>
      </c>
      <c r="T256" s="2" t="inlineStr">
        <is>
          <t/>
        </is>
      </c>
      <c r="U256" t="inlineStr">
        <is>
          <t/>
        </is>
      </c>
      <c r="V256" s="2" t="inlineStr">
        <is>
          <t>πρόγραμμα Ψηφιακή Ευρώπη</t>
        </is>
      </c>
      <c r="W256" s="2" t="inlineStr">
        <is>
          <t>3</t>
        </is>
      </c>
      <c r="X256" s="2" t="inlineStr">
        <is>
          <t/>
        </is>
      </c>
      <c r="Y256" t="inlineStr">
        <is>
          <t>πρόγραμμα της ΕΕ για την περίοδο 2021-2027, το οποίο αποσκοπεί στη στήριξη και την επιτάχυνση του ψηφιακού μετασχηματισμού της ευρωπαϊκής οικονομίας, βιομηχανίας και κοινωνίας, στην αξιοποίησή της προς όφελος των πολιτών, των δημόσιων διοικήσεων και των επιχειρήσεων σε ολόκληρη την Ένωση, καθώς και στη βελτίωση της ανταγωνιστικότητας της Ευρώπης στην παγκόσμια ψηφιακή οικονομία, συμβάλλοντας παράλληλα στη γεφύρωση του ψηφιακού χάσματος σε ολόκληρη την Ένωση και στην ενίσχυση της στρατηγικής αυτονομίας της Ένωσης, μέσω ολιστικής, διατομεακής και διασυνοριακής στήριξης και ισχυρότερης συνεισφοράς της Ένωσης</t>
        </is>
      </c>
      <c r="Z256" s="2" t="inlineStr">
        <is>
          <t>Digital Europe Programme</t>
        </is>
      </c>
      <c r="AA256" s="2" t="inlineStr">
        <is>
          <t>3</t>
        </is>
      </c>
      <c r="AB256" s="2" t="inlineStr">
        <is>
          <t/>
        </is>
      </c>
      <c r="AC256" t="inlineStr">
        <is>
          <t>EU programme for the period 2021-2027 that aims to support and accelerate the digital transformation of the European 
economy, industry and society, to bring its benefits to citizens, public
 administrations and businesses across the Union, and to improve the 
competitiveness of Europe in the global digital economy while 
contributing to bridging the digital divide across the Union and 
reinforcing the Union’s strategic autonomy, through holistic, 
cross-sectoral and cross-border support and a stronger Union 
contribution</t>
        </is>
      </c>
      <c r="AD256" s="2" t="inlineStr">
        <is>
          <t>programa Europa Digital</t>
        </is>
      </c>
      <c r="AE256" s="2" t="inlineStr">
        <is>
          <t>3</t>
        </is>
      </c>
      <c r="AF256" s="2" t="inlineStr">
        <is>
          <t/>
        </is>
      </c>
      <c r="AG256" t="inlineStr">
        <is>
          <t>Programa propuesto para el periodo 2021-2027 con el objetivo de aumentar y maximizar los beneficios de la transformación digital para todos los ciudadanos, administraciones públicas y empresas de Europa.</t>
        </is>
      </c>
      <c r="AH256" s="2" t="inlineStr">
        <is>
          <t>programm „Digitaalne Euroopa“</t>
        </is>
      </c>
      <c r="AI256" s="2" t="inlineStr">
        <is>
          <t>3</t>
        </is>
      </c>
      <c r="AJ256" s="2" t="inlineStr">
        <is>
          <t/>
        </is>
      </c>
      <c r="AK256" t="inlineStr">
        <is>
          <t>aastateks 2021–2027 kavandatud programm, mille eesmärk on toetada Euroopa majanduse ja ühiskonna üleminekut digitehnoloogiale ning viia sellest saadav kasu Euroopa kodanike ja ettevõtjateni</t>
        </is>
      </c>
      <c r="AL256" s="2" t="inlineStr">
        <is>
          <t>Digitaalinen Eurooppa -ohjelma</t>
        </is>
      </c>
      <c r="AM256" s="2" t="inlineStr">
        <is>
          <t>3</t>
        </is>
      </c>
      <c r="AN256" s="2" t="inlineStr">
        <is>
          <t/>
        </is>
      </c>
      <c r="AO256" t="inlineStr">
        <is>
          <t>rahoituskehyskaudella 2021-2027 toteutettava EU:n ohjelma, jonka tavoitteena on tukea Euroopan talouden ja yhteiskunnan digitalisaatiota ja saattaa sen hyödyt Euroopan kansalaisten ja yritysten ulottuville</t>
        </is>
      </c>
      <c r="AP256" s="2" t="inlineStr">
        <is>
          <t>programme pour une Europe numérique</t>
        </is>
      </c>
      <c r="AQ256" s="2" t="inlineStr">
        <is>
          <t>3</t>
        </is>
      </c>
      <c r="AR256" s="2" t="inlineStr">
        <is>
          <t/>
        </is>
      </c>
      <c r="AS256" t="inlineStr">
        <is>
          <t>programme proposé pour la période 2021-2027 ayant pour objectif d'élargir et de maximiser les avantages de la transformation numérique pour tous les citoyens, administrations publiques et entreprises d'Europe</t>
        </is>
      </c>
      <c r="AT256" s="2" t="inlineStr">
        <is>
          <t>an clár don Eoraip Dhigiteach</t>
        </is>
      </c>
      <c r="AU256" s="2" t="inlineStr">
        <is>
          <t>3</t>
        </is>
      </c>
      <c r="AV256" s="2" t="inlineStr">
        <is>
          <t/>
        </is>
      </c>
      <c r="AW256" t="inlineStr">
        <is>
          <t/>
        </is>
      </c>
      <c r="AX256" s="2" t="inlineStr">
        <is>
          <t>program Digitalna Europa</t>
        </is>
      </c>
      <c r="AY256" s="2" t="inlineStr">
        <is>
          <t>3</t>
        </is>
      </c>
      <c r="AZ256" s="2" t="inlineStr">
        <is>
          <t/>
        </is>
      </c>
      <c r="BA256" t="inlineStr">
        <is>
          <t>program predložen za razdoblje od 2021. do 2027. kojim se želi poduprijeti digitalnu transformaciju europskoga gospodarstva i društva te usmjeriti njezine koristi prema europskim građanima i poduzećima</t>
        </is>
      </c>
      <c r="BB256" s="2" t="inlineStr">
        <is>
          <t>Digitális Európa program</t>
        </is>
      </c>
      <c r="BC256" s="2" t="inlineStr">
        <is>
          <t>3</t>
        </is>
      </c>
      <c r="BD256" s="2" t="inlineStr">
        <is>
          <t/>
        </is>
      </c>
      <c r="BE256" t="inlineStr">
        <is>
          <t>a 2021-2027 közötti időszakra javasolt porgram, amelynek célja az európai gazdaság és társadalom a polgárok és vállalkozások hasznára történő digitalizálása</t>
        </is>
      </c>
      <c r="BF256" s="2" t="inlineStr">
        <is>
          <t>programma Europa digitale</t>
        </is>
      </c>
      <c r="BG256" s="2" t="inlineStr">
        <is>
          <t>3</t>
        </is>
      </c>
      <c r="BH256" s="2" t="inlineStr">
        <is>
          <t/>
        </is>
      </c>
      <c r="BI256" t="inlineStr">
        <is>
          <t>programma istituito per la durata del QFP 2021-2027 e i cui obiettivi generali sono: sostenere e accelerare la trasformazione digitale dell’economia, dell’industria e della società europee, permettere ai cittadini, alle pubbliche amministrazioni e alle imprese di tutta l’Unione di beneficiare dei suoi vantaggi, nonché migliorare la competitività dell’Europa nell’economia digitale mondiale contribuendo a ridurre il divario digitale in tutta l’Unione e rafforzando l’autonomia strategica dell’Unione tramite un sostegno globale, intersettoriale e transfrontaliero e un maggiore contributo dell’Unione</t>
        </is>
      </c>
      <c r="BJ256" s="2" t="inlineStr">
        <is>
          <t>Skaitmeninės Europos programa</t>
        </is>
      </c>
      <c r="BK256" s="2" t="inlineStr">
        <is>
          <t>3</t>
        </is>
      </c>
      <c r="BL256" s="2" t="inlineStr">
        <is>
          <t/>
        </is>
      </c>
      <c r="BM256" t="inlineStr">
        <is>
          <t>2021–2027 m. programa, kuria remiama skaitmeninė transformacija ir skatinama geriau išnaudoti inovacijų, mokslinių tyrimų ir technologinės plėtros potencialą visos Sąjungos verslo subjektų ir piliečių naudai</t>
        </is>
      </c>
      <c r="BN256" s="2" t="inlineStr">
        <is>
          <t>programma "Digitālā Eiropa"</t>
        </is>
      </c>
      <c r="BO256" s="2" t="inlineStr">
        <is>
          <t>3</t>
        </is>
      </c>
      <c r="BP256" s="2" t="inlineStr">
        <is>
          <t/>
        </is>
      </c>
      <c r="BQ256" t="inlineStr">
        <is>
          <t/>
        </is>
      </c>
      <c r="BR256" s="2" t="inlineStr">
        <is>
          <t>programm Ewropa Diġitali</t>
        </is>
      </c>
      <c r="BS256" s="2" t="inlineStr">
        <is>
          <t>3</t>
        </is>
      </c>
      <c r="BT256" s="2" t="inlineStr">
        <is>
          <t/>
        </is>
      </c>
      <c r="BU256" t="inlineStr">
        <is>
          <t>programm propost għall-perjodu 2021-2027 bil-għan li jappoġġja t-trasformazzjoni diġitali tal-ekonomija u tas-soċjetà Ewropej u li jimmassimizza l-benefiċċji ta' din it-trasformazzjoni għaċ-ċittadini, għall-amministrazzjonijiet pubbliċi u għan-negozji kollha Ewropej</t>
        </is>
      </c>
      <c r="BV256" s="2" t="inlineStr">
        <is>
          <t>programma Digitaal Europa</t>
        </is>
      </c>
      <c r="BW256" s="2" t="inlineStr">
        <is>
          <t>3</t>
        </is>
      </c>
      <c r="BX256" s="2" t="inlineStr">
        <is>
          <t/>
        </is>
      </c>
      <c r="BY256" t="inlineStr">
        <is>
          <t>voor de periode 2021-2027 voorgesteld programma dat de digitale transformatie van de Europese economie en samenleving moet ondersteunen en de Europese burgers en bedrijven ten goede komen</t>
        </is>
      </c>
      <c r="BZ256" s="2" t="inlineStr">
        <is>
          <t>program „Cyfrowa Europa”</t>
        </is>
      </c>
      <c r="CA256" s="2" t="inlineStr">
        <is>
          <t>3</t>
        </is>
      </c>
      <c r="CB256" s="2" t="inlineStr">
        <is>
          <t/>
        </is>
      </c>
      <c r="CC256" t="inlineStr">
        <is>
          <t>program na lata 2021-2027 mający na celu zwiększenie i maksymalizację korzyści płynących z transformacji cyfrowej dla wszystkich europejskich obywateli, administracji publicznych i przedsiębiorstw</t>
        </is>
      </c>
      <c r="CD256" s="2" t="inlineStr">
        <is>
          <t>Programa Europa Digital|
Europa Digital</t>
        </is>
      </c>
      <c r="CE256" s="2" t="inlineStr">
        <is>
          <t>3|
3</t>
        </is>
      </c>
      <c r="CF256" s="2" t="inlineStr">
        <is>
          <t xml:space="preserve">|
</t>
        </is>
      </c>
      <c r="CG256" t="inlineStr">
        <is>
          <t>Programa cujo objetivo é promover o desenvolvimento de competências digitais avançadas em setores como a cibersegurança, a inteligência artificial e a computação de alto desempenho.</t>
        </is>
      </c>
      <c r="CH256" s="2" t="inlineStr">
        <is>
          <t>programul „Europa digitală”</t>
        </is>
      </c>
      <c r="CI256" s="2" t="inlineStr">
        <is>
          <t>3</t>
        </is>
      </c>
      <c r="CJ256" s="2" t="inlineStr">
        <is>
          <t/>
        </is>
      </c>
      <c r="CK256" t="inlineStr">
        <is>
          <t>program care vizează sprijinirea transformării digitale a industriei și favorizarea unei mai 
bune valorificări a potențialului industrial al politicilor de inovare, 
cercetare și dezvoltare tehnologică, în beneficiul cetățenilor și al 
întreprinderilor din întreaga Uniune, inclusiv din regiunile sale 
ultraperiferice și din regiunile defavorizate din punct de vedere 
economic</t>
        </is>
      </c>
      <c r="CL256" s="2" t="inlineStr">
        <is>
          <t>program Digitálna Európa</t>
        </is>
      </c>
      <c r="CM256" s="2" t="inlineStr">
        <is>
          <t>3</t>
        </is>
      </c>
      <c r="CN256" s="2" t="inlineStr">
        <is>
          <t/>
        </is>
      </c>
      <c r="CO256" t="inlineStr">
        <is>
          <t>program na obdobie 2021 – 2027, ktorého cieľom je podpora digitálnej transformácie európskeho hospodárstva a spoločnosti a sprostredkovanie jej prínosu európskym občanom a podnikom</t>
        </is>
      </c>
      <c r="CP256" s="2" t="inlineStr">
        <is>
          <t>program Digitalna Evropa</t>
        </is>
      </c>
      <c r="CQ256" s="2" t="inlineStr">
        <is>
          <t>2</t>
        </is>
      </c>
      <c r="CR256" s="2" t="inlineStr">
        <is>
          <t/>
        </is>
      </c>
      <c r="CS256" t="inlineStr">
        <is>
          <t>program, predlagan za obdobje 2021-2027 s ciljem podpreti digitalno preobrazbo evropskega gospodarstva in družbe ter njene koristi prinesti evropskim državljanom in podjetjem</t>
        </is>
      </c>
      <c r="CT256" s="2" t="inlineStr">
        <is>
          <t>programmet för ett digitalt Europa</t>
        </is>
      </c>
      <c r="CU256" s="2" t="inlineStr">
        <is>
          <t>3</t>
        </is>
      </c>
      <c r="CV256" s="2" t="inlineStr">
        <is>
          <t/>
        </is>
      </c>
      <c r="CW256" t="inlineStr">
        <is>
          <t/>
        </is>
      </c>
    </row>
    <row r="257">
      <c r="A257" s="1" t="str">
        <f>HYPERLINK("https://iate.europa.eu/entry/result/3578170/all", "3578170")</f>
        <v>3578170</v>
      </c>
      <c r="B257" t="inlineStr">
        <is>
          <t>INTERNATIONAL RELATIONS;EUROPEAN UNION</t>
        </is>
      </c>
      <c r="C257" t="inlineStr">
        <is>
          <t>INTERNATIONAL RELATIONS|cooperation policy;EUROPEAN UNION|EU finance</t>
        </is>
      </c>
      <c r="D257" t="inlineStr">
        <is>
          <t>yes</t>
        </is>
      </c>
      <c r="E257" t="inlineStr">
        <is>
          <t/>
        </is>
      </c>
      <c r="F257" s="2" t="inlineStr">
        <is>
          <t>гаранция за външна дейност</t>
        </is>
      </c>
      <c r="G257" s="2" t="inlineStr">
        <is>
          <t>3</t>
        </is>
      </c>
      <c r="H257" s="2" t="inlineStr">
        <is>
          <t/>
        </is>
      </c>
      <c r="I257" t="inlineStr">
        <is>
          <t>тя ще подкрепя операциите по ЕФУР+, макрофинансовата помощ и заемите за трети държави</t>
        </is>
      </c>
      <c r="J257" s="2" t="inlineStr">
        <is>
          <t>záruka pro vnější činnost</t>
        </is>
      </c>
      <c r="K257" s="2" t="inlineStr">
        <is>
          <t>3</t>
        </is>
      </c>
      <c r="L257" s="2" t="inlineStr">
        <is>
          <t/>
        </is>
      </c>
      <c r="M257" t="inlineStr">
        <is>
          <t>nástroj na podporu operací EFSD+ krytých rozpočtovými zárukami, makrofinanční pomoci a úvěrů poskytovaných třetím zemím</t>
        </is>
      </c>
      <c r="N257" s="2" t="inlineStr">
        <is>
          <t>garanti for foranstaltninger udadtil</t>
        </is>
      </c>
      <c r="O257" s="2" t="inlineStr">
        <is>
          <t>3</t>
        </is>
      </c>
      <c r="P257" s="2" t="inlineStr">
        <is>
          <t/>
        </is>
      </c>
      <c r="Q257" t="inlineStr">
        <is>
          <t>instrument, der støtter foranstaltninger under EFSD+, som er omfattet af budgetgarantier, makrofinansiel bistand og lån til tredjelande</t>
        </is>
      </c>
      <c r="R257" s="2" t="inlineStr">
        <is>
          <t>Garantie für Außenmaßnahmen</t>
        </is>
      </c>
      <c r="S257" s="2" t="inlineStr">
        <is>
          <t>3</t>
        </is>
      </c>
      <c r="T257" s="2" t="inlineStr">
        <is>
          <t/>
        </is>
      </c>
      <c r="U257" t="inlineStr">
        <is>
          <t/>
        </is>
      </c>
      <c r="V257" s="2" t="inlineStr">
        <is>
          <t>εγγύηση εξωτερικής δράσης</t>
        </is>
      </c>
      <c r="W257" s="2" t="inlineStr">
        <is>
          <t>3</t>
        </is>
      </c>
      <c r="X257" s="2" t="inlineStr">
        <is>
          <t/>
        </is>
      </c>
      <c r="Y257" t="inlineStr">
        <is>
          <t/>
        </is>
      </c>
      <c r="Z257" s="2" t="inlineStr">
        <is>
          <t>External Action Guarantee</t>
        </is>
      </c>
      <c r="AA257" s="2" t="inlineStr">
        <is>
          <t>3</t>
        </is>
      </c>
      <c r="AB257" s="2" t="inlineStr">
        <is>
          <t/>
        </is>
      </c>
      <c r="AC257" t="inlineStr">
        <is>
          <t>instrument that supports the European Fund for Sustainable Development Plus operations covered by budgetary guarantees, macro-financial assistance and loans to third countries</t>
        </is>
      </c>
      <c r="AD257" s="2" t="inlineStr">
        <is>
          <t>Garantía de Acción Exterior</t>
        </is>
      </c>
      <c r="AE257" s="2" t="inlineStr">
        <is>
          <t>3</t>
        </is>
      </c>
      <c r="AF257" s="2" t="inlineStr">
        <is>
          <t/>
        </is>
      </c>
      <c r="AG257" t="inlineStr">
        <is>
          <t/>
        </is>
      </c>
      <c r="AH257" s="2" t="inlineStr">
        <is>
          <t>välistegevuse tagatis</t>
        </is>
      </c>
      <c r="AI257" s="2" t="inlineStr">
        <is>
          <t>3</t>
        </is>
      </c>
      <c r="AJ257" s="2" t="inlineStr">
        <is>
          <t/>
        </is>
      </c>
      <c r="AK257" t="inlineStr">
        <is>
          <t>rahastamisvahend, millega toetatakse toetada Euroopa Kestliku Arengu Fond+ meetmeid, mis on seotud eelarveliste tagatiste, makromajandusliku finantsabi ja kolmandatele riikidele antud laenudega.</t>
        </is>
      </c>
      <c r="AL257" s="2" t="inlineStr">
        <is>
          <t>ulkosuhdetoimien takuujärjestely</t>
        </is>
      </c>
      <c r="AM257" s="2" t="inlineStr">
        <is>
          <t>3</t>
        </is>
      </c>
      <c r="AN257" s="2" t="inlineStr">
        <is>
          <t/>
        </is>
      </c>
      <c r="AO257" t="inlineStr">
        <is>
          <t>väline, jolla tuetaan EKKR+ -toimia, jotka katetaan talousarviotakuilla, makrotaloudellisella rahoitusavulla ja lainoilla kolmansille maille</t>
        </is>
      </c>
      <c r="AP257" s="2" t="inlineStr">
        <is>
          <t>garantie pour l'action extérieure</t>
        </is>
      </c>
      <c r="AQ257" s="2" t="inlineStr">
        <is>
          <t>3</t>
        </is>
      </c>
      <c r="AR257" s="2" t="inlineStr">
        <is>
          <t/>
        </is>
      </c>
      <c r="AS257" t="inlineStr">
        <is>
          <t>instrument qui soutient les opérations du Fonds européen pour le développement durable Plus (FEDD+) couvertes par des garanties budgétaires, l’assistance macrofinancière et les prêts aux pays tiers</t>
        </is>
      </c>
      <c r="AT257" s="2" t="inlineStr">
        <is>
          <t>an Ráthaíocht do Ghníomhaíochtaí Seachtracha</t>
        </is>
      </c>
      <c r="AU257" s="2" t="inlineStr">
        <is>
          <t>3</t>
        </is>
      </c>
      <c r="AV257" s="2" t="inlineStr">
        <is>
          <t/>
        </is>
      </c>
      <c r="AW257" t="inlineStr">
        <is>
          <t/>
        </is>
      </c>
      <c r="AX257" t="inlineStr">
        <is>
          <t/>
        </is>
      </c>
      <c r="AY257" t="inlineStr">
        <is>
          <t/>
        </is>
      </c>
      <c r="AZ257" t="inlineStr">
        <is>
          <t/>
        </is>
      </c>
      <c r="BA257" t="inlineStr">
        <is>
          <t/>
        </is>
      </c>
      <c r="BB257" s="2" t="inlineStr">
        <is>
          <t>külső tevékenységi garancia</t>
        </is>
      </c>
      <c r="BC257" s="2" t="inlineStr">
        <is>
          <t>2</t>
        </is>
      </c>
      <c r="BD257" s="2" t="inlineStr">
        <is>
          <t/>
        </is>
      </c>
      <c r="BE257" t="inlineStr">
        <is>
          <t>az &lt;a href="https://iate.europa.eu/entry/result/3578169/hu" target="_blank"&gt;Európai Fenntartható Fejlődési Alap Plusz&lt;time datetime="2019. 11. 21."&gt; (2019. 11. 21.)&lt;/time&gt;&lt;/a&gt; tevékenységeit kiegészítő és támogató eszköz, amely a harmadik országoknak szánt költségvetési garanciákból, &lt;a href="https://iate.europa.eu/entry/result/882733/hu" target="_blank"&gt;makroszintű pénzügyi támogatásból&lt;time datetime="2019. 11. 21."&gt; (2019. 11. 21.)&lt;/time&gt;&lt;/a&gt; és hitelekből áll össze</t>
        </is>
      </c>
      <c r="BF257" s="2" t="inlineStr">
        <is>
          <t>garanzia per le azioni esterne</t>
        </is>
      </c>
      <c r="BG257" s="2" t="inlineStr">
        <is>
          <t>3</t>
        </is>
      </c>
      <c r="BH257" s="2" t="inlineStr">
        <is>
          <t/>
        </is>
      </c>
      <c r="BI257" t="inlineStr">
        <is>
          <t>strumento volto a sostenere le operazioni del Fondo europeo per lo sviluppo sostenibile Plus (EFSD+) coperte da garanzie di bilancio, assistenza macrofinanziaria e prestiti ai paesi terzi</t>
        </is>
      </c>
      <c r="BJ257" s="2" t="inlineStr">
        <is>
          <t>išorės veiksmų garantija</t>
        </is>
      </c>
      <c r="BK257" s="2" t="inlineStr">
        <is>
          <t>3</t>
        </is>
      </c>
      <c r="BL257" s="2" t="inlineStr">
        <is>
          <t/>
        </is>
      </c>
      <c r="BM257" t="inlineStr">
        <is>
          <t/>
        </is>
      </c>
      <c r="BN257" s="2" t="inlineStr">
        <is>
          <t>Ārējās darbības garantija</t>
        </is>
      </c>
      <c r="BO257" s="2" t="inlineStr">
        <is>
          <t>2</t>
        </is>
      </c>
      <c r="BP257" s="2" t="inlineStr">
        <is>
          <t/>
        </is>
      </c>
      <c r="BQ257" t="inlineStr">
        <is>
          <t/>
        </is>
      </c>
      <c r="BR257" s="2" t="inlineStr">
        <is>
          <t>Garanzija għall-Azzjoni Esterna</t>
        </is>
      </c>
      <c r="BS257" s="2" t="inlineStr">
        <is>
          <t>3</t>
        </is>
      </c>
      <c r="BT257" s="2" t="inlineStr">
        <is>
          <t/>
        </is>
      </c>
      <c r="BU257" t="inlineStr">
        <is>
          <t>strument maħsub li jappoġġja l-operazzjonijiet tal-Fond Ewropew għall-Iżvilupp Sostenibbli + (EFSD+), koperti mill-garanziji baġitarji, mill-assistenza makrofinanzjarja u mis-self lil pajjiżi terzi</t>
        </is>
      </c>
      <c r="BV257" s="2" t="inlineStr">
        <is>
          <t>garantie voor extern optreden</t>
        </is>
      </c>
      <c r="BW257" s="2" t="inlineStr">
        <is>
          <t>3</t>
        </is>
      </c>
      <c r="BX257" s="2" t="inlineStr">
        <is>
          <t/>
        </is>
      </c>
      <c r="BY257" t="inlineStr">
        <is>
          <t>instrument dat de operaties van het Europees Fonds voor duurzame ontwikkeling+ ondersteunt die worden gedekt door begrotingsgaranties, macrofinanciële bijstand en leningen aan derde landen</t>
        </is>
      </c>
      <c r="BZ257" s="2" t="inlineStr">
        <is>
          <t>gwarancja na działania zewnętrzne</t>
        </is>
      </c>
      <c r="CA257" s="2" t="inlineStr">
        <is>
          <t>3</t>
        </is>
      </c>
      <c r="CB257" s="2" t="inlineStr">
        <is>
          <t/>
        </is>
      </c>
      <c r="CC257" t="inlineStr">
        <is>
          <t/>
        </is>
      </c>
      <c r="CD257" s="2" t="inlineStr">
        <is>
          <t>Garantia para a Ação Externa</t>
        </is>
      </c>
      <c r="CE257" s="2" t="inlineStr">
        <is>
          <t>3</t>
        </is>
      </c>
      <c r="CF257" s="2" t="inlineStr">
        <is>
          <t/>
        </is>
      </c>
      <c r="CG257" t="inlineStr">
        <is>
          <t>Instrumento destinado a apoiar as operações do &lt;a href="https://iate.europa.eu/entry/result/3578169/pt" target="_blank"&gt;Fundo Europeu para o Desenvolvimento Sustentável Mais&lt;/a&gt; (FEDS+) cobertas por garantias orçamentais, a assistência macrofinanceira e os empréstimos concedidos a determinados países terceiros.</t>
        </is>
      </c>
      <c r="CH257" s="2" t="inlineStr">
        <is>
          <t>garanția pentru acțiunea externă</t>
        </is>
      </c>
      <c r="CI257" s="2" t="inlineStr">
        <is>
          <t>3</t>
        </is>
      </c>
      <c r="CJ257" s="2" t="inlineStr">
        <is>
          <t/>
        </is>
      </c>
      <c r="CK257" t="inlineStr">
        <is>
          <t/>
        </is>
      </c>
      <c r="CL257" s="2" t="inlineStr">
        <is>
          <t>záruka pre vonkajšiu činnosť</t>
        </is>
      </c>
      <c r="CM257" s="2" t="inlineStr">
        <is>
          <t>3</t>
        </is>
      </c>
      <c r="CN257" s="2" t="inlineStr">
        <is>
          <t/>
        </is>
      </c>
      <c r="CO257" t="inlineStr">
        <is>
          <t>nástroj, ktorý má podporovať operácie Európskeho fondu pre udržateľný rozvoj plus, na ktoré sa vzťahujú rozpočtové záruky, makrofinančnú pomoc a úvery pre tretie krajiny</t>
        </is>
      </c>
      <c r="CP257" s="2" t="inlineStr">
        <is>
          <t>jamstvo za zunanje delovanje</t>
        </is>
      </c>
      <c r="CQ257" s="2" t="inlineStr">
        <is>
          <t>3</t>
        </is>
      </c>
      <c r="CR257" s="2" t="inlineStr">
        <is>
          <t/>
        </is>
      </c>
      <c r="CS257" t="inlineStr">
        <is>
          <t>instrument, ki podpira operacije Evropskega sklada za trajnostni razvoj plus, ki jih krije proračunsko jamstvo, makrofinančno pomoč in posojila tretjim državam</t>
        </is>
      </c>
      <c r="CT257" s="2" t="inlineStr">
        <is>
          <t>garantin för yttre åtgärder</t>
        </is>
      </c>
      <c r="CU257" s="2" t="inlineStr">
        <is>
          <t>3</t>
        </is>
      </c>
      <c r="CV257" s="2" t="inlineStr">
        <is>
          <t/>
        </is>
      </c>
      <c r="CW257" t="inlineStr">
        <is>
          <t/>
        </is>
      </c>
    </row>
    <row r="258">
      <c r="A258" s="1" t="str">
        <f>HYPERLINK("https://iate.europa.eu/entry/result/3578205/all", "3578205")</f>
        <v>3578205</v>
      </c>
      <c r="B258" t="inlineStr">
        <is>
          <t>EUROPEAN UNION</t>
        </is>
      </c>
      <c r="C258" t="inlineStr">
        <is>
          <t>EUROPEAN UNION|European construction|deepening of the European Union;EUROPEAN UNION|European construction|deepening of the European Union|single market</t>
        </is>
      </c>
      <c r="D258" t="inlineStr">
        <is>
          <t>yes</t>
        </is>
      </c>
      <c r="E258" t="inlineStr">
        <is>
          <t/>
        </is>
      </c>
      <c r="F258" s="2" t="inlineStr">
        <is>
          <t>Програма за единния пазар, конкурентоспособността на предприятията, включително малките и средните предприятия, и европейската статистика|
програма „Единен пазар“</t>
        </is>
      </c>
      <c r="G258" s="2" t="inlineStr">
        <is>
          <t>3|
3</t>
        </is>
      </c>
      <c r="H258" s="2" t="inlineStr">
        <is>
          <t xml:space="preserve">|
</t>
        </is>
      </c>
      <c r="I258" t="inlineStr">
        <is>
          <t>&lt;p&gt;програма за периода 2021—2027 г., чиито цели обхващат:&lt;br&gt;- подобряване на ефективността на вътрешния пазар;&lt;/p&gt;&lt;p&gt;- подобряване на конкурентоспособността на предприятията със специален акцент върху МСП;&lt;br&gt; - насърчаване на интересите на потребителите;&lt;br&gt; - допринасяне за високо равнище на опазване на здравето на хората, животните и растенията; и &lt;br&gt;- предоставяне на висококачествена, съпоставима и надеждна статистика за Европа&lt;/p&gt;</t>
        </is>
      </c>
      <c r="J258" s="2" t="inlineStr">
        <is>
          <t>program pro vnitřní trh, pro konkurenceschopnost podniků včetně malých a středních podniků, pro oblast rostlin, zvířat, potravin a krmiv a pro evropskou statistiku|
Program pro jednotný trh</t>
        </is>
      </c>
      <c r="K258" s="2" t="inlineStr">
        <is>
          <t>3|
3</t>
        </is>
      </c>
      <c r="L258" s="2" t="inlineStr">
        <is>
          <t xml:space="preserve">|
</t>
        </is>
      </c>
      <c r="M258" t="inlineStr">
        <is>
          <t>program EU pro zlepšení fungování vnitřního trhu, pro konkurenceschopnost a udržitelnost podniků, zejména mikropodniků a malých a středních podniků, pro ochranu spotřebitele, pro správu výdajů v oblasti rostlin, zvířat, potravin a krmiv a pro rámec pro plánování a financování vývoje, vypracovávání a šíření evropské statistiky ve smyslu článku 13 nařízení (ES) č. 223/2009 na období od 1. ledna 2021 do 31. prosince 2027</t>
        </is>
      </c>
      <c r="N258" s="2" t="inlineStr">
        <is>
          <t>program for det indre marked, virksomheders, herunder små og mellemstore virksomheders, konkurrenceevne, plante-, dyre-, fødevare- og foderområdet og europæiske statistikker|
programmet for det indre marked</t>
        </is>
      </c>
      <c r="O258" s="2" t="inlineStr">
        <is>
          <t>3|
3</t>
        </is>
      </c>
      <c r="P258" s="2" t="inlineStr">
        <is>
          <t xml:space="preserve">|
</t>
        </is>
      </c>
      <c r="Q258" t="inlineStr">
        <is>
          <t>EU-program til forbedring af det indre markeds
funktion, virksomheders, navnlig mikrovirksomheders og små og mellemstore
virksomheders, konkurrenceevne og bæredygtighed, og forbrugerbeskyttelse, til
forvaltning af udgifter på plante-, dyre-, fødevare- og foderområdet og til en
programmerings- og finansieringsramme for udvikling, udarbejdelse og formidling
af europæiske statistikker som omhandlet i artikel 13 i forordning (EF) nr.
223/2009 for perioden fra den
1. januar 2021 til den 31. december 2027</t>
        </is>
      </c>
      <c r="R258" s="2" t="inlineStr">
        <is>
          <t>Programm für den Binnenmarkt, die Wettbewerbsfähigkeit von Unternehmen, einschließlich kleiner und mittlerer Unternehmen, den Bereich Pflanzen, Tiere, Lebensmittel und Futtermittel sowie europäische Statistiken|
Binnenmarktprogramm</t>
        </is>
      </c>
      <c r="S258" s="2" t="inlineStr">
        <is>
          <t>3|
3</t>
        </is>
      </c>
      <c r="T258" s="2" t="inlineStr">
        <is>
          <t xml:space="preserve">|
</t>
        </is>
      </c>
      <c r="U258" t="inlineStr">
        <is>
          <t>Programm für die Verbesserung des Funktionierens des Binnenmarkts, der Wettbewerbsfähigkeit und Nachhaltigkeit von Unternehmen, insbesondere Kleinstunternehmen sowie kleinen und mittleren Unternehmen, und des Verbraucherschutzes, für die Verwaltung der Ausgaben im Bereich Pflanzen, Tiere, Lebensmittel und Futtermittel sowie für den Programmplanungs- und Finanzierungsrahmen für die Entwicklung, Erstellung und Verbreitung europäischer Statistiken</t>
        </is>
      </c>
      <c r="V258" s="2" t="inlineStr">
        <is>
          <t>πρόγραμμα για την εσωτερική αγορά, την ανταγωνιστικότητα των επιχειρήσεων, συμπεριλαμβανομένων των μικρομεσαίων, τον τομέα των φυτών, των ζώων, των τροφίμων και των ζωοτροφών, και τις ευρωπαϊκές στατιστικές|
Πρόγραμμα για την ενιαία αγορά</t>
        </is>
      </c>
      <c r="W258" s="2" t="inlineStr">
        <is>
          <t>3|
3</t>
        </is>
      </c>
      <c r="X258" s="2" t="inlineStr">
        <is>
          <t xml:space="preserve">|
</t>
        </is>
      </c>
      <c r="Y258" t="inlineStr">
        <is>
          <t>πρόγραμμα της ΕΕ για τη βελτίωση της λειτουργίας της εσωτερικής αγοράς και της ανταγωνιστικότητας και βιωσιμότητας των επιχειρήσεων, ιδιαίτερα των πολύ μικρών, των μικρών και μεσαίων επιχειρήσεων και για την προστασία των καταναλωτών, για τη διαχείριση των δαπανών στον τομέα των φυτών, των ζώων, των τροφίμων και των ζωοτροφών, και για το πλαίσιο προγραμματισμού και χρηματοδότησης που χρησιμοποιείται για την ανάπτυξη, παραγωγή και διάδοση των ευρωπαϊκών στατιστικών κατά την έννοια του άρθρου 13 του κανονισμού (ΕΚ) αριθ. 223/2009 για την περίοδο από την 1η Ιανουαρίου 2021 έως τις 31 Δεκεμβρίου 2027</t>
        </is>
      </c>
      <c r="Z258" s="2" t="inlineStr">
        <is>
          <t>programme for the internal market, competitiveness of enterprises, including small and medium-sized enterprises, the area of plants, animals, food and feed, and European statistics|
Single Market Programme</t>
        </is>
      </c>
      <c r="AA258" s="2" t="inlineStr">
        <is>
          <t>3|
3</t>
        </is>
      </c>
      <c r="AB258" s="2" t="inlineStr">
        <is>
          <t xml:space="preserve">|
</t>
        </is>
      </c>
      <c r="AC258" t="inlineStr">
        <is>
          <t>EU programme for improving the functioning of the internal market, the competitiveness and sustainability of enterprises, especially micro, small and medium-sized enterprises, and consumer protection, for the management of expenditure in the area of plants, animals, food and feed, and for the programming and financing framework used for the development, production and dissemination of European statistics within the meaning of Article 13 of Regulation (EC) No 223/2009 for the period from 1 January 2021 to 31 December 2027</t>
        </is>
      </c>
      <c r="AD258" s="2" t="inlineStr">
        <is>
          <t>programa para el mercado interior, la competitividad de las empresas, incluidas las pequeñas y medianas empresas, el ámbito de los vegetales, animales, alimentos y piensos, y las estadísticas europeas|
Programa para el Mercado Único</t>
        </is>
      </c>
      <c r="AE258" s="2" t="inlineStr">
        <is>
          <t>3|
3</t>
        </is>
      </c>
      <c r="AF258" s="2" t="inlineStr">
        <is>
          <t xml:space="preserve">|
</t>
        </is>
      </c>
      <c r="AG258" t="inlineStr">
        <is>
          <t>&lt;div&gt;Programa para mejorar el funcionamiento del mercado interior, la competitividad y sostenibilidad de las empresas, en particular las microempresas y las pequeñas y medianas empresas, y la protección de los consumidores, para la gestión de los gastos en el ámbito de los vegetales, los animales, los alimentos y piensos, así como para el marco de programación y financiación para el desarrollo, la elaboración y la difusión de estadísticas europeas en el sentido del artículo 13 del Reglamento (CE) n.º 223/2009 durante el período de vigencia comprendido entre el 1 de enero de 2021 y el 31 de diciembre de 2027.&lt;br&gt;&lt;/div&gt;</t>
        </is>
      </c>
      <c r="AH258" s="2" t="inlineStr">
        <is>
          <t>ühtse turu programm|
ühtse turu, ettevõtete, sealhulgas väikeste ja keskmise suurusega ettevõtjate konkurentsivõime ja Euroopa statistika programm</t>
        </is>
      </c>
      <c r="AI258" s="2" t="inlineStr">
        <is>
          <t>3|
3</t>
        </is>
      </c>
      <c r="AJ258" s="2" t="inlineStr">
        <is>
          <t xml:space="preserve">|
</t>
        </is>
      </c>
      <c r="AK258" t="inlineStr">
        <is>
          <t>kavandatud programm, mis kuulub ELi mitmeaastasesse finantsraamistikku 2021–2027 ja mille eesmärk on tõhustada siseturu juhtimist ning toetada tööstuse, eelkõige mikro- ning väikeste ja keskmise suurusega ettevõtjate konkurentsivõime suurendamist, edendades inimeste, loomade ja taimede tervist ja heaolu ning luues Euroopa statistika rahastamise raamistiku</t>
        </is>
      </c>
      <c r="AL258" s="2" t="inlineStr">
        <is>
          <t>sisämarkkinoita, yritysten, mukaan luettuna pienten ja keskisuurten yritysten, kilpailukykyä, kasvi-, eläin-, elintarvike- ja rehualaa ja Euroopan tilastoja koskeva ohjelma|
sisämarkkinaohjelma</t>
        </is>
      </c>
      <c r="AM258" s="2" t="inlineStr">
        <is>
          <t>3|
3</t>
        </is>
      </c>
      <c r="AN258" s="2" t="inlineStr">
        <is>
          <t xml:space="preserve">|
</t>
        </is>
      </c>
      <c r="AO258" t="inlineStr">
        <is>
          <t>EU:n ohjelma sisämarkkinoiden toiminnan ja yritysten, erityisesti mikroyritysten ja pienten ja keskisuurten yritysten, kilpailukyvyn ja kestävyyden sekä kuluttajansuojan parantamiseksi, kasvi-, eläin-, elintarvike- ja rehualan menojen hallinnointia varten ja asetuksen (EY) N:o 223/2009 13 artiklassa tarkoitettuja Euroopan tilastojen kehittämiseen, tuottamiseen ja jakeluun käytettäviä ohjelmointi-ja rahoituspuitteita varten 1 päivän tammikuuta 2021 ja 31 päivän joulukuuta 2027 välisenä aikana</t>
        </is>
      </c>
      <c r="AP258" s="2" t="inlineStr">
        <is>
          <t>programme en faveur du marché intérieur, de la compétitivité des entreprises, dont les petites et moyennes entreprises, du secteur des végétaux, des animaux, des denrées alimentaires et des aliments pour animaux et des statistiques européennes|
programme pour le marché unique</t>
        </is>
      </c>
      <c r="AQ258" s="2" t="inlineStr">
        <is>
          <t>3|
3</t>
        </is>
      </c>
      <c r="AR258" s="2" t="inlineStr">
        <is>
          <t xml:space="preserve">|
</t>
        </is>
      </c>
      <c r="AS258" t="inlineStr">
        <is>
          <t>programme destiné à améliorer le fonctionnement du marché intérieur, la
compétitivité et la viabilité des entreprises, notamment des microentreprises
et des petites et moyennes entreprises, et la protection des consommateurs,
pour la gestion des dépenses dans le secteur des végétaux, des animaux, des
denrées alimentaires et des aliments pour animaux, et pour le cadre de
programmation et de financement utilisé pour le développement, la production et
la diffusion de statistiques européennes</t>
        </is>
      </c>
      <c r="AT258" s="2" t="inlineStr">
        <is>
          <t>an Clár don mhargadh aonair, d’iomaíochas fiontar lena n-áirítear fiontair bheaga agus mheánmhéide, agus don staidreamh Eorpach|
Clár an Mhargaidh Aonair</t>
        </is>
      </c>
      <c r="AU258" s="2" t="inlineStr">
        <is>
          <t>3|
3</t>
        </is>
      </c>
      <c r="AV258" s="2" t="inlineStr">
        <is>
          <t xml:space="preserve">|
</t>
        </is>
      </c>
      <c r="AW258" t="inlineStr">
        <is>
          <t/>
        </is>
      </c>
      <c r="AX258" s="2" t="inlineStr">
        <is>
          <t>program za unutarnje tržište, konkurentnost poduzeća, uključujući mala i srednja poduzeća, područje bilja, životinja, hrane i hrane za životinje te europsku statistiku|
Program jedinstvenog tržišta</t>
        </is>
      </c>
      <c r="AY258" s="2" t="inlineStr">
        <is>
          <t>3|
3</t>
        </is>
      </c>
      <c r="AZ258" s="2" t="inlineStr">
        <is>
          <t xml:space="preserve">|
</t>
        </is>
      </c>
      <c r="BA258" t="inlineStr">
        <is>
          <t>program EU-a za poboljšanje funkcioniranja unutarnjeg tržišta, konkurentnosti i održivosti poduzeća, posebno MSP-ova, normizaciju, nadzor tržišta i zaštitu potrošača, za područje bilja, životinja, hrane i hrane za životinje te za europsku statistiku, uspostavljen za razdoblje od sedam godina kako bi se njegovo trajanje uskladilo s trajanjem višegodišnjeg financijskog okvira za godine od 2021. do 2027.</t>
        </is>
      </c>
      <c r="BB258" s="2" t="inlineStr">
        <is>
          <t>az egységes piacra, a vállalkozások – köztük a kis- és középvállalkozások – versenyképességére, valamint az európai statisztikákra vonatkozó program|
Egységes piac program</t>
        </is>
      </c>
      <c r="BC258" s="2" t="inlineStr">
        <is>
          <t>3|
3</t>
        </is>
      </c>
      <c r="BD258" s="2" t="inlineStr">
        <is>
          <t xml:space="preserve">|
</t>
        </is>
      </c>
      <c r="BE258" t="inlineStr">
        <is>
          <t>az ipar, különösen a mikro-, kis- és középvállalkozások (kkv-k) versenyképességének támogatása, az emberek, állatok, növények egészségének és az állatok jólétének előmozdítása, valamint az európai statisztikák finanszírozási keretrendszerének létrehozása révén a belső piac irányításának megerősítését célzó program a 2021-2027-es időszakban</t>
        </is>
      </c>
      <c r="BF258" s="2" t="inlineStr">
        <is>
          <t>programma relativo al mercato interno, alla competitività delle imprese, tra cui le piccole e medie imprese, al settore delle piante, degli animali, degli alimenti e dei mangimi e alle statistiche europee|
programma per il mercato unico</t>
        </is>
      </c>
      <c r="BG258" s="2" t="inlineStr">
        <is>
          <t>3|
3</t>
        </is>
      </c>
      <c r="BH258" s="2" t="inlineStr">
        <is>
          <t xml:space="preserve">|
</t>
        </is>
      </c>
      <c r="BI258" t="inlineStr">
        <is>
          <t>programma volto a migliorare il funzionamento del mercato interno, la competitività e la sostenibilità delle imprese, segnatamente le microimprese e le piccole e medie imprese, e la protezione dei consumatori, per la gestione delle spese nel settore delle piante, degli animali, degli alimenti e dei mangimi, e volto a definire il quadro di programmazione e finanziamento utilizzato per lo sviluppo, la produzione e la diffusione di statistiche europee ai sensi dell’articolo 13 del regolamento (CE) n. 223/2009 per il periodo dal 1&lt;sup&gt;o&lt;/sup&gt; gennaio 2021 al 31 dicembre 2027</t>
        </is>
      </c>
      <c r="BJ258" s="2" t="inlineStr">
        <is>
          <t>Bendrosios rinkos, įmonių, įskaitant mažas ir vidutinio dydžio įmones, konkurencingumo ir Europos statistikos programa|
Bendrosios rinkos programa</t>
        </is>
      </c>
      <c r="BK258" s="2" t="inlineStr">
        <is>
          <t>3|
3</t>
        </is>
      </c>
      <c r="BL258" s="2" t="inlineStr">
        <is>
          <t xml:space="preserve">|
</t>
        </is>
      </c>
      <c r="BM258" t="inlineStr">
        <is>
          <t>2021–2027 m. programa, kurios tikslas – gerinti vidaus rinkos veikimą, didinti įmonių konkurencingumą, ypatingą dėmesį skiriant labai mažoms, mažoms ir vidutinėms įmonėms, skatinti žmonių, gyvūnų ir augalų sveikatą bei gyvūnų gerovę ir užtikrinti finansinį aukštos kokybės statistinių duomenų sistemos pagrindą</t>
        </is>
      </c>
      <c r="BN258" s="2" t="inlineStr">
        <is>
          <t>iekšējā tirgus, uzņēmumu, tostarp mazo un vidējo uzņēmumu, konkurētspējas, augu, dzīvnieku, pārtikas aprites un dzīvnieku barības jomas un Eiropas statistikas programma|
Vienotā tirgus programma</t>
        </is>
      </c>
      <c r="BO258" s="2" t="inlineStr">
        <is>
          <t>3|
3</t>
        </is>
      </c>
      <c r="BP258" s="2" t="inlineStr">
        <is>
          <t xml:space="preserve">|
</t>
        </is>
      </c>
      <c r="BQ258" t="inlineStr">
        <is>
          <t>ES programma, ar ko uzlabo iekšējā tirgus darbību, uzņēmumu, jo īpaši mikrouzņēmumu, mazo un vidējo uzņēmumu, konkurētspēju un ilgtspēju un patērētāju tiesību aizsardzību, un paredz izdevumu pārvaldību augu, dzīvnieku, pārtikas aprites un dzīvnieku barības jomā un plānošanas un finansēšanas regulējumu Eiropas statistikas izstrādei, sagatavošanai un izplatīšanai saskaņā ar Regulas (EK) Nr. 223/2009 13. pantu laikposmam no 2021. gada 1. janvāra līdz 2027. gada 31. decembrim</t>
        </is>
      </c>
      <c r="BR258" s="2" t="inlineStr">
        <is>
          <t>programm għas-suq intern, għall-kompetittività tal-intrapriżi, inkluż l-intrapriżi żgħar u ta’ daqs medju, għall-qasam tal-pjanti, l-annimali, l-ikel u l-għalf, u għall-istatistika Ewropea|
Programm tas-Suq Uniku</t>
        </is>
      </c>
      <c r="BS258" s="2" t="inlineStr">
        <is>
          <t>3|
3</t>
        </is>
      </c>
      <c r="BT258" s="2" t="inlineStr">
        <is>
          <t xml:space="preserve">|
</t>
        </is>
      </c>
      <c r="BU258" t="inlineStr">
        <is>
          <t>programm tal-UE għat-titjib tal-funzjonament tas-suq intern, il-kompetittività u s-sostennibbiltà tal-impriżi, b’mod speċjali tal-intrapriżi żgħar u ta’ daqs medju, u l-protezzjoni tal-konsumatur, għall-ġestjoni tan-nefqa fil-qasam tal-pjanti, l-annimali, l-ikel u l-għalf, u għall-iżvilupp, il-produzzjonu u d-disseminazzjoni tal-istatistika Ewropea skont it-tifsira tal-Artikolu 13 tar-Regolament (KE) Nru 223/2009 għall-perjodu mill-1 ta' Jannar 2021 sal-31 ta' Diċembru 2027</t>
        </is>
      </c>
      <c r="BV258" s="2" t="inlineStr">
        <is>
          <t>programma voor de interne markt, het concurrentievermogen van ondernemingen, met inbegrip van kleine en middelgrote ondernemingen, het gebied van planten, dieren, levensmiddelen en diervoeders, en Europese statistieken|
programma voor de interne markt</t>
        </is>
      </c>
      <c r="BW258" s="2" t="inlineStr">
        <is>
          <t>3|
3</t>
        </is>
      </c>
      <c r="BX258" s="2" t="inlineStr">
        <is>
          <t xml:space="preserve">|
</t>
        </is>
      </c>
      <c r="BY258" t="inlineStr">
        <is>
          <t>EU-programma ter verbetering van de werking van de interne markt, het concurrentievermogen en de duurzaamheid van ondernemingen, in het bijzonder van kmo’s, normalisatie, markttoezicht en consumentenbescherming, voor het gebied van planten, dieren, levensmiddelen en diervoeders, en voor Europese statistieken, dat loopt van 2021 tot en met 2027</t>
        </is>
      </c>
      <c r="BZ258" s="2" t="inlineStr">
        <is>
          <t>program na rzecz rynku wewnętrznego, konkurencyjności przedsiębiorstw, w tym małych i średnich przedsiębiorstw, dziedziny roślin, zwierząt, żywności i paszy, oraz statystyk europejskich|
Program na rzecz jednolitego rynku</t>
        </is>
      </c>
      <c r="CA258" s="2" t="inlineStr">
        <is>
          <t>3|
3</t>
        </is>
      </c>
      <c r="CB258" s="2" t="inlineStr">
        <is>
          <t xml:space="preserve">|
</t>
        </is>
      </c>
      <c r="CC258" t="inlineStr">
        <is>
          <t>program UE na lata 2021-2027, który ma udoskonalić zarządzanie rynkiem wewnętrznym, a także rozwinąć konkurencyjność i zrównoważoność przedsiębiorstw, zwłaszcza mikroprzedsiębiorstw oraz małych i średnich przedsiębiorstw, oraz ochrony konsumentów, oraz w dziedzinie zarządzania wydatkami w dziedzinie roślin, zwierząt, żywności i paszy, a także na rzecz ram programowania i finansowania w zakresie opracowywania, tworzenia i rozpowszechniania statystyk europejskich</t>
        </is>
      </c>
      <c r="CD258" s="2" t="inlineStr">
        <is>
          <t>programa a favor do mercado interno, da competitividade das empresas, incluindo as pequenas e médias empresas, do setor dos vegetais, dos animais, dos géneros alimentícios e dos alimentos para animais e das estatísticas europeias|
Programa a favor do Mercado Interno</t>
        </is>
      </c>
      <c r="CE258" s="2" t="inlineStr">
        <is>
          <t>3|
3</t>
        </is>
      </c>
      <c r="CF258" s="2" t="inlineStr">
        <is>
          <t xml:space="preserve">|
</t>
        </is>
      </c>
      <c r="CG258" t="inlineStr">
        <is>
          <t>Programa a favor da melhoria do funcionamento do mercado interno, da 
competitividade e sustentabilidade das empresas, em especial as micro, 
pequenas e médias empresas, e da proteção dos consumidores, da gestão 
das despesas nos setores dos vegetais, dos animais, dos géneros 
alimentícios e dos alimentos para animais, e do quadro de programação e 
financiamento do desenvolvimento, produção e divulgação de estatísticas 
europeias na aceção do artigo 13.º do Regulamento (CE) n.º 223/2009 (Programa a 
favor do Mercado Interno) («Programa»), para o período compreendido 
entre 1 de janeiro de 2021 e 31 de dezembro de 2027.</t>
        </is>
      </c>
      <c r="CH258" s="2" t="inlineStr">
        <is>
          <t>Programul privind piața unică, competitivitatea întreprinderilor, inclusiv a întreprinderilor mici și mijlocii, și statisticile europene|
Programul privind piața unică</t>
        </is>
      </c>
      <c r="CI258" s="2" t="inlineStr">
        <is>
          <t>3|
3</t>
        </is>
      </c>
      <c r="CJ258" s="2" t="inlineStr">
        <is>
          <t xml:space="preserve">|
</t>
        </is>
      </c>
      <c r="CK258" t="inlineStr">
        <is>
          <t>program propus în cadrul financiar multianual al UE pentru 2021-2027 care vizează consolidarea guvernanței pieței interne, prin sprijinirea competitivității industriei și, în special, a microîntreprinderilor și a întreprinderilor mici și mijlocii (IMM), prin promovarea sănătății umane, animale și vegetale și a bunăstării animalelor și prin stabilirea unui cadru de finanțare a statisticilor europene</t>
        </is>
      </c>
      <c r="CL258" s="2" t="inlineStr">
        <is>
          <t>Program pre jednotný trh, konkurencieschopnosť podnikov vrátane malých a stredných podnikov a európsku štatistiku|
Program pre jednotný trh</t>
        </is>
      </c>
      <c r="CM258" s="2" t="inlineStr">
        <is>
          <t>3|
3</t>
        </is>
      </c>
      <c r="CN258" s="2" t="inlineStr">
        <is>
          <t xml:space="preserve">|
</t>
        </is>
      </c>
      <c r="CO258" t="inlineStr">
        <is>
          <t>program viacročného finančného rámca na obdobie 2021 – 2027, ktorého cieľom je posilniť riadenie vnútorného trhu, podporiť konkurencieschopnosť priemyslu, najmä mikro, malých a stredných podnikov, podporiť zdravie ľudí, zvierat a rastlín, ako aj dobré životné podmienky rastlín a vytvoriť rámec pre financovanie európskej štatistiky</t>
        </is>
      </c>
      <c r="CP258" s="2" t="inlineStr">
        <is>
          <t>program za notranji trg, konkurenčnost podjetij, vključno z malimi in srednjimi podjetji, področje rastlin, živali, hrane in krme in evropsko statistiko|
program Enotni trg</t>
        </is>
      </c>
      <c r="CQ258" s="2" t="inlineStr">
        <is>
          <t>3|
3</t>
        </is>
      </c>
      <c r="CR258" s="2" t="inlineStr">
        <is>
          <t xml:space="preserve">|
</t>
        </is>
      </c>
      <c r="CS258" t="inlineStr">
        <is>
          <t>program za izboljšanje delovanja notranjega trga, konkurenčnosti in trajnostnosti podjetij, zlasti mikro, malih in srednjih podjetij, za varstvo potrošnikov, za upravljanje odhodkov na področju rastlin, živali, hrane in krme ter za okvir za načrtovanje in financiranje, ki se uporabi za razvoj, pripravo in izkazovanje evropske statistike v smislu člena 13 Uredbe (ES) št. 223/2009 za obdobje od 1. januarja 2021 do 31. decembra 2027</t>
        </is>
      </c>
      <c r="CT258" s="2" t="inlineStr">
        <is>
          <t>program för den inre marknaden, konkurrenskraft för företag, inklusive små och medelstora företag, området för växter, djur, livsmedel och foder och europeisk statistik|
programmet för den inre marknaden</t>
        </is>
      </c>
      <c r="CU258" s="2" t="inlineStr">
        <is>
          <t>3|
3</t>
        </is>
      </c>
      <c r="CV258" s="2" t="inlineStr">
        <is>
          <t xml:space="preserve">|
</t>
        </is>
      </c>
      <c r="CW258" t="inlineStr">
        <is>
          <t>EU-program för förbättring av den inre marknadens funktion och konkurrenskraften och hållbarheten för företag, särskilt mikroföretag samt små och medelstora företag, och konsumentskydd, för förvaltningen av utgifter inom området växter, djur, livsmedel och foder, samt för planerings- och finansieringsramen som används för utveckling, framställning och spridning av europeisk statistik i den mening som avses i artikel 13 i förordning (EG) nr 223/2009 för perioden 1 januari 2021–31 december 2027</t>
        </is>
      </c>
    </row>
    <row r="259">
      <c r="A259" s="1" t="str">
        <f>HYPERLINK("https://iate.europa.eu/entry/result/3589821/all", "3589821")</f>
        <v>3589821</v>
      </c>
      <c r="B259" t="inlineStr">
        <is>
          <t>EUROPEAN UNION;FINANCE</t>
        </is>
      </c>
      <c r="C259" t="inlineStr">
        <is>
          <t>EUROPEAN UNION|EU finance;FINANCE|financing and investment</t>
        </is>
      </c>
      <c r="D259" t="inlineStr">
        <is>
          <t>yes</t>
        </is>
      </c>
      <c r="E259" t="inlineStr">
        <is>
          <t/>
        </is>
      </c>
      <c r="F259" s="2" t="inlineStr">
        <is>
          <t>Механизъм за възстановяване и устойчивост</t>
        </is>
      </c>
      <c r="G259" s="2" t="inlineStr">
        <is>
          <t>3</t>
        </is>
      </c>
      <c r="H259" s="2" t="inlineStr">
        <is>
          <t/>
        </is>
      </c>
      <c r="I259" t="inlineStr">
        <is>
          <t>финансов механизъм, който се предлага в отговор на пандемията
от COVID-19, за да подкрепя инвестициите и реформите от основно значение за
трайното възстановяване, да подобрява икономическата и социалната устойчивост
на държавите членки и да подпомага екологичния и цифровия преход</t>
        </is>
      </c>
      <c r="J259" s="2" t="inlineStr">
        <is>
          <t>Nástroj pro oživení a odolnost</t>
        </is>
      </c>
      <c r="K259" s="2" t="inlineStr">
        <is>
          <t>3</t>
        </is>
      </c>
      <c r="L259" s="2" t="inlineStr">
        <is>
          <t/>
        </is>
      </c>
      <c r="M259" t="inlineStr">
        <is>
          <t>finanční mechanismus, jehož cílem je vzhledem k hospodářskému dopadu pandemie COVID-19 podpořit investice a reformy v zájmu odolnějších ekonomik členských států EU, zmírnit hospodářské a 
sociální dopady krize a podpořit oživení, jakož i zelenou a 
digitální transformaci, a tím zabránit tomu, aby krize oslabila 
konvergenci mezi členskými státy</t>
        </is>
      </c>
      <c r="N259" s="2" t="inlineStr">
        <is>
          <t>genopretnings- og resiliensfacilitet</t>
        </is>
      </c>
      <c r="O259" s="2" t="inlineStr">
        <is>
          <t>3</t>
        </is>
      </c>
      <c r="P259" s="2" t="inlineStr">
        <is>
          <t/>
        </is>
      </c>
      <c r="Q259" t="inlineStr">
        <is>
          <t>finansiel
støttemekanisme, som skal afhjælpe følgerne af covid-19-pandemien gennem
støtte til investeringer og reformer med henblik på at gøre EU's økonomier mere
modstandsdygtige, mindske krisens økonomiske og sociale konsekvenser og støtte
genopretningen, samtidig med at den grønne og digitale omstilling fremmes</t>
        </is>
      </c>
      <c r="R259" s="2" t="inlineStr">
        <is>
          <t>Aufbau- und Resilienzfazilität|
ARF</t>
        </is>
      </c>
      <c r="S259" s="2" t="inlineStr">
        <is>
          <t>3|
3</t>
        </is>
      </c>
      <c r="T259" s="2" t="inlineStr">
        <is>
          <t xml:space="preserve">|
</t>
        </is>
      </c>
      <c r="U259" t="inlineStr">
        <is>
          <t>Fazilität zur Stärkung des Zusammenhalts zwischen den Mitgliedstaaten durch Maßnahmen, die ihnen eine schnellere und nachhaltigere Erholung von der COVID-19-Krise ermöglichen und sie widerstandsfähiger machen</t>
        </is>
      </c>
      <c r="V259" s="2" t="inlineStr">
        <is>
          <t>μηχανισμός ανάκαμψης και ανθεκτικότητας|
ΜΑΑ</t>
        </is>
      </c>
      <c r="W259" s="2" t="inlineStr">
        <is>
          <t>3|
3</t>
        </is>
      </c>
      <c r="X259" s="2" t="inlineStr">
        <is>
          <t xml:space="preserve">|
</t>
        </is>
      </c>
      <c r="Y259" t="inlineStr">
        <is>
          <t>μηχανισμός οικονομικής στήριξης ως απόκριση στις οικονομικές επιπτώσεις της πανδημίας COVID-19 για τη στήριξη των επενδύσεων και μεταρρυθμίσεων ώστε οι οικονομίες της ΕΕ να καταστούν περισσότερο ανθεκτικές, να μετριαστούν οι οικονομικές και κοινωνικές επιπτώσεις της κρίσης και να στηριχθεί η ανάκαμψη, με παράλληλη προώθηση της πράσινης και της ψηφιακής μετάβασης</t>
        </is>
      </c>
      <c r="Z259" s="2" t="inlineStr">
        <is>
          <t>Recovery and Resilience Facility|
RRF|
Recovery and Resilience tool|
European Recovery and Resilience Facility|
Recovery and Resilience Facility Regulation</t>
        </is>
      </c>
      <c r="AA259" s="2" t="inlineStr">
        <is>
          <t>4|
3|
1|
1|
1</t>
        </is>
      </c>
      <c r="AB259" s="2" t="inlineStr">
        <is>
          <t xml:space="preserve">|
|
|
|
</t>
        </is>
      </c>
      <c r="AC259" t="inlineStr">
        <is>
          <t>financial support
mechanism in response to the economic impact of the COVID-19 pandemic to support investments and reforms to make EU economies more resilient,
mitigate the economic and social impact of the crisis and support recovery, while fostering green and digital transitions</t>
        </is>
      </c>
      <c r="AD259" s="2" t="inlineStr">
        <is>
          <t>Mecanismo de Recuperación y Resiliencia|
MRR</t>
        </is>
      </c>
      <c r="AE259" s="2" t="inlineStr">
        <is>
          <t>4|
2</t>
        </is>
      </c>
      <c r="AF259" s="2" t="inlineStr">
        <is>
          <t>|
proposed</t>
        </is>
      </c>
      <c r="AG259" t="inlineStr">
        <is>
          <t>Piedra angular del plan de recuperación de la crisis provocada por la COVID-19 concebido para apoyar las inversiones y las reformas esenciales para una recuperación duradera, mejorar la resiliencia económica y social de los Estados miembros y apoyar las transiciones ecológica y digital.</t>
        </is>
      </c>
      <c r="AH259" s="2" t="inlineStr">
        <is>
          <t>taaste- ja vastupidavusrahastu</t>
        </is>
      </c>
      <c r="AI259" s="2" t="inlineStr">
        <is>
          <t>3</t>
        </is>
      </c>
      <c r="AJ259" s="2" t="inlineStr">
        <is>
          <t/>
        </is>
      </c>
      <c r="AK259" t="inlineStr">
        <is>
          <t>rahastu, mille eesmärk on pärast COVID-19 kriisi anda liikmesriikidele rahalist toetust, et saavutada nende taaste- ja vastupidavuskavades sätestatud reformide ja investeeringute vahe-eesmärgid ja sihid</t>
        </is>
      </c>
      <c r="AL259" s="2" t="inlineStr">
        <is>
          <t>elpymis- ja palautumistukiväline</t>
        </is>
      </c>
      <c r="AM259" s="2" t="inlineStr">
        <is>
          <t>3</t>
        </is>
      </c>
      <c r="AN259" s="2" t="inlineStr">
        <is>
          <t/>
        </is>
      </c>
      <c r="AO259" t="inlineStr">
        <is>
          <t>covid-19-pandemian taloudellisten vaikutusten vuoksi ehdotettu rahoitustukimekanismi, jonka tavoitteena on tukea investointeja ja uudistuksia, joilla parannetaan talouksien palautumiskykyä ja varautumista tulevaisuuteen, lievennetään kriisin taloudellisia ja sosiaalisia vaikutuksia ja tuetaan elpymistä</t>
        </is>
      </c>
      <c r="AP259" s="2" t="inlineStr">
        <is>
          <t>facilité pour la reprise et la résilience|
FRR</t>
        </is>
      </c>
      <c r="AQ259" s="2" t="inlineStr">
        <is>
          <t>4|
3</t>
        </is>
      </c>
      <c r="AR259" s="2" t="inlineStr">
        <is>
          <t xml:space="preserve">|
</t>
        </is>
      </c>
      <c r="AS259" t="inlineStr">
        <is>
          <t>pièce maîtresse du plan de relance dont l’objectif sera
de soutenir les investissements et les réformes indispensables à une reprise
durable, d’améliorer la résilience économique et sociale des États membres et
d’accompagner les transitions vertes et numériques</t>
        </is>
      </c>
      <c r="AT259" s="2" t="inlineStr">
        <is>
          <t>an tSaoráid Téarnaimh agus Athléimneachta</t>
        </is>
      </c>
      <c r="AU259" s="2" t="inlineStr">
        <is>
          <t>3</t>
        </is>
      </c>
      <c r="AV259" s="2" t="inlineStr">
        <is>
          <t/>
        </is>
      </c>
      <c r="AW259" t="inlineStr">
        <is>
          <t/>
        </is>
      </c>
      <c r="AX259" s="2" t="inlineStr">
        <is>
          <t>Mehanizam za oporavak i otpornost</t>
        </is>
      </c>
      <c r="AY259" s="2" t="inlineStr">
        <is>
          <t>3</t>
        </is>
      </c>
      <c r="AZ259" s="2" t="inlineStr">
        <is>
          <t/>
        </is>
      </c>
      <c r="BA259" t="inlineStr">
        <is>
          <t/>
        </is>
      </c>
      <c r="BB259" s="2" t="inlineStr">
        <is>
          <t>Helyreállítási és Rezilienciaépítési Eszköz</t>
        </is>
      </c>
      <c r="BC259" s="2" t="inlineStr">
        <is>
          <t>3</t>
        </is>
      </c>
      <c r="BD259" s="2" t="inlineStr">
        <is>
          <t/>
        </is>
      </c>
      <c r="BE259" t="inlineStr">
        <is>
          <t>pénzügyi eszköz, amely a tagállamok ellenálló- és alkalmazkodóképességét növelő közberuházásokhoz és a 
reformokhoz nyújt pénzügyi támogatást</t>
        </is>
      </c>
      <c r="BF259" s="2" t="inlineStr">
        <is>
          <t>dispositivo per la ripresa e la resilienza|
RRF</t>
        </is>
      </c>
      <c r="BG259" s="2" t="inlineStr">
        <is>
          <t>3|
3</t>
        </is>
      </c>
      <c r="BH259" s="2" t="inlineStr">
        <is>
          <t xml:space="preserve">|
</t>
        </is>
      </c>
      <c r="BI259" t="inlineStr">
        <is>
          <t>meccanismo di sostegno finanziario proposto in risposta all'impatto economico della pandemia di Covid-19 al fine di sostenere investimenti e riforme volti a migliorare la resilienza delle economie dell'UE, attenuare 
l'impatto economico e sociale della crisi e sostenere la ripresa, 
promuovendo al contempo le transizioni verde e digitale</t>
        </is>
      </c>
      <c r="BJ259" s="2" t="inlineStr">
        <is>
          <t>Ekonomikos gaivinimo ir atsparumo didinimo priemonė|
EGADP</t>
        </is>
      </c>
      <c r="BK259" s="2" t="inlineStr">
        <is>
          <t>3|
3</t>
        </is>
      </c>
      <c r="BL259" s="2" t="inlineStr">
        <is>
          <t xml:space="preserve">|
</t>
        </is>
      </c>
      <c r="BM259" t="inlineStr">
        <is>
          <t>Europos Sąjungos dotacijų ir paskolų Europos Sąjungos valstybėms narėms priemonė, skirta struktūrinėms reformoms ir susijusioms investicijoms bei žaliajai ir skaitmeninei transformacijai įgyvendinti</t>
        </is>
      </c>
      <c r="BN259" s="2" t="inlineStr">
        <is>
          <t>Atveseļošanas un noturības mehānisms|
ANM</t>
        </is>
      </c>
      <c r="BO259" s="2" t="inlineStr">
        <is>
          <t>3|
3</t>
        </is>
      </c>
      <c r="BP259" s="2" t="inlineStr">
        <is>
          <t xml:space="preserve">|
</t>
        </is>
      </c>
      <c r="BQ259" t="inlineStr">
        <is>
          <t>finanšu atbalsta mehānisms, kas ierosināts, reaģējot uz Covid-19 pandēmijas radīto ekonomisko ietekmi, lai atbalstītu investīcijas un reformas, kuru mērķis ir padarīt ES ekonomiku noturīgāku, mazināt krīzes ekonomisko un sociālo ietekmi un atbalstīt atveseļošanu, vienlaikus veicinot zaļo un digitālo pārkārtošanos</t>
        </is>
      </c>
      <c r="BR259" s="2" t="inlineStr">
        <is>
          <t>Faċilità għall-Irkupru u r-Reżiljenza</t>
        </is>
      </c>
      <c r="BS259" s="2" t="inlineStr">
        <is>
          <t>3</t>
        </is>
      </c>
      <c r="BT259" s="2" t="inlineStr">
        <is>
          <t/>
        </is>
      </c>
      <c r="BU259" t="inlineStr">
        <is>
          <t>mekkaniżmu ta' appoġġ finanzjarju, propost b'rispons għall-impatt ekonomiku li ġabet magħha l-&lt;a href="https://iate.europa.eu/entry/result/3589305/mt" target="_blank"&gt;pandemija tal-COVID-19&lt;/a&gt;, bil-għan li jappoġġja l-investimenti u r-riformi biex l-ekonomiji tal-UE jsiru aktar reżiljenti, li jtaffi l-impatt ekonomiku u soċjali tal-kriżi u jappoġġja l-irkupru, filwaqt li jrawwem it-tranżizzjonijiet ekoloġiċi u diġitali</t>
        </is>
      </c>
      <c r="BV259" s="2" t="inlineStr">
        <is>
          <t>herstel- en veerkrachtfaciliteit</t>
        </is>
      </c>
      <c r="BW259" s="2" t="inlineStr">
        <is>
          <t>3</t>
        </is>
      </c>
      <c r="BX259" s="2" t="inlineStr">
        <is>
          <t/>
        </is>
      </c>
      <c r="BY259" t="inlineStr">
        <is>
          <t>mechanisme voor financiële ondersteuning om de gevolgen van de COVID-19-pandemie in de EU aan te pakken dat erop gericht is de veerkracht van de economieën van de lidstaten te vergroten, de economische en sociale gevolgen van de crisis te beperken en het herstel te ondersteunen, en hierbij groene en digitale transities te ondersteunen, om te vermijden dat de crisis de convergentie tussen de lidstaten ondermijnt</t>
        </is>
      </c>
      <c r="BZ259" s="2" t="inlineStr">
        <is>
          <t>Instrument na rzecz Odbudowy i Zwiększania Odporności|
RRF</t>
        </is>
      </c>
      <c r="CA259" s="2" t="inlineStr">
        <is>
          <t>3|
3</t>
        </is>
      </c>
      <c r="CB259" s="2" t="inlineStr">
        <is>
          <t xml:space="preserve">|
</t>
        </is>
      </c>
      <c r="CC259" t="inlineStr">
        <is>
          <t>mechanizm wsparcia finansowego zaproponowany w związku z gospodarczymi konsekwencjami pandemii COVID-19, mający na celu poprawę odporności gospodarek państw członkowskich, łagodzenie gospodarczych i społecznych skutków kryzysu oraz wspieranie odbudowy gospodarczej, przy jednoczesnym promowaniu transformacji ekologicznej i cyfrowej</t>
        </is>
      </c>
      <c r="CD259" s="2" t="inlineStr">
        <is>
          <t>Mecanismo de Recuperação e Resiliência|
MRR</t>
        </is>
      </c>
      <c r="CE259" s="2" t="inlineStr">
        <is>
          <t>3|
3</t>
        </is>
      </c>
      <c r="CF259" s="2" t="inlineStr">
        <is>
          <t xml:space="preserve">|
</t>
        </is>
      </c>
      <c r="CG259" t="inlineStr">
        <is>
          <t>Elemento central do plano de recuperação para a Europa na sequência da &lt;a href="https://iate.europa.eu/entry/result/3589338/pt" target="_blank"&gt;crise da COVID-19&lt;/a&gt; – o &lt;a href="https://iate.europa.eu/entry/result/3589927/pt" target="_blank"&gt;Instrumento de Recuperação da União Europeia&lt;/a&gt; (&lt;i&gt;Next Generation EU&lt;/i&gt;) –, que presta apoio financeiro aos países da UE para atenuar o impacto social e económico dessa crise.</t>
        </is>
      </c>
      <c r="CH259" s="2" t="inlineStr">
        <is>
          <t>Mecanismul de redresare și reziliență|
MRR</t>
        </is>
      </c>
      <c r="CI259" s="2" t="inlineStr">
        <is>
          <t>3|
3</t>
        </is>
      </c>
      <c r="CJ259" s="2" t="inlineStr">
        <is>
          <t xml:space="preserve">|
</t>
        </is>
      </c>
      <c r="CK259" t="inlineStr">
        <is>
          <t>mecanism de sprijin financiar în contextul pandemiei de COVID-19, care are scopul de a îmbunătăți reziliența economiilor statelor membre, de a reduce impactul economic și social al crizei și de a sprijini redresarea, promovând, în același timp, tranziția verde și digitală</t>
        </is>
      </c>
      <c r="CL259" s="2" t="inlineStr">
        <is>
          <t>Mechanizmus na podporu obnovy a odolnosti</t>
        </is>
      </c>
      <c r="CM259" s="2" t="inlineStr">
        <is>
          <t>3</t>
        </is>
      </c>
      <c r="CN259" s="2" t="inlineStr">
        <is>
          <t/>
        </is>
      </c>
      <c r="CO259" t="inlineStr">
        <is>
          <t>finančný mechanizmus na podporu investícií a reforiem, ktoré sú nevyhnutné na trvalú obnovu, zlepšenie hospodárskej a sociálnej odolnosti členských štátov a podporu zelenej a digitálnej transformácie</t>
        </is>
      </c>
      <c r="CP259" s="2" t="inlineStr">
        <is>
          <t>mehanizem za okrevanje in odpornost|
RRF</t>
        </is>
      </c>
      <c r="CQ259" s="2" t="inlineStr">
        <is>
          <t>3|
2</t>
        </is>
      </c>
      <c r="CR259" s="2" t="inlineStr">
        <is>
          <t xml:space="preserve">|
</t>
        </is>
      </c>
      <c r="CS259" t="inlineStr">
        <is>
          <t>začasni mehanizem finačne podpore, vzpostavljen za reševanje gospodarskih posledic pandemije COVID-19 ter podporo naložbam in reformam, da se izboljša odpornost gospodarstev držav članic, ublažijo gospodarske in socialne posledice krize ter podpre okrevanje ob spodbujanju zelenega in digitalnega prehoda</t>
        </is>
      </c>
      <c r="CT259" s="2" t="inlineStr">
        <is>
          <t>faciliteten för återhämtning och resiliens</t>
        </is>
      </c>
      <c r="CU259" s="2" t="inlineStr">
        <is>
          <t>3</t>
        </is>
      </c>
      <c r="CV259" s="2" t="inlineStr">
        <is>
          <t/>
        </is>
      </c>
      <c r="CW259" t="inlineStr">
        <is>
          <t/>
        </is>
      </c>
    </row>
    <row r="260">
      <c r="A260" s="1" t="str">
        <f>HYPERLINK("https://iate.europa.eu/entry/result/3576720/all", "3576720")</f>
        <v>3576720</v>
      </c>
      <c r="B260" t="inlineStr">
        <is>
          <t>EUROPEAN UNION;PRODUCTION, TECHNOLOGY AND RESEARCH</t>
        </is>
      </c>
      <c r="C260" t="inlineStr">
        <is>
          <t>EUROPEAN UNION|EU finance;PRODUCTION, TECHNOLOGY AND RESEARCH|research and intellectual property|research|innovation;PRODUCTION, TECHNOLOGY AND RESEARCH|research and intellectual property|research policy</t>
        </is>
      </c>
      <c r="D260" t="inlineStr">
        <is>
          <t>yes</t>
        </is>
      </c>
      <c r="E260" t="inlineStr">
        <is>
          <t/>
        </is>
      </c>
      <c r="F260" s="2" t="inlineStr">
        <is>
          <t>Рамкова програма за научни изследвания и иновации „Хоризонт Европа“|
„Хоризонт Европа“</t>
        </is>
      </c>
      <c r="G260" s="2" t="inlineStr">
        <is>
          <t>3|
3</t>
        </is>
      </c>
      <c r="H260" s="2" t="inlineStr">
        <is>
          <t xml:space="preserve">|
</t>
        </is>
      </c>
      <c r="I260" t="inlineStr">
        <is>
          <t>водещата инициатива на ЕС за подпомагане на научните изследвания и иновациите, предложена от Комисията за периода 2021—2027 г.</t>
        </is>
      </c>
      <c r="J260" s="2" t="inlineStr">
        <is>
          <t>Horizont Evropa|
rámcový program pro výzkum a inovace Horizont Evropa</t>
        </is>
      </c>
      <c r="K260" s="2" t="inlineStr">
        <is>
          <t>3|
3</t>
        </is>
      </c>
      <c r="L260" s="2" t="inlineStr">
        <is>
          <t xml:space="preserve">|
</t>
        </is>
      </c>
      <c r="M260" t="inlineStr">
        <is>
          <t>stěžejní program EU na podporu výzkumu a inovací v období 2021–2027</t>
        </is>
      </c>
      <c r="N260" s="2" t="inlineStr">
        <is>
          <t>Horisont Europa|
Horisont Europa - rammeprogrammet for forskning og innovation</t>
        </is>
      </c>
      <c r="O260" s="2" t="inlineStr">
        <is>
          <t>3|
3</t>
        </is>
      </c>
      <c r="P260" s="2" t="inlineStr">
        <is>
          <t xml:space="preserve">|
</t>
        </is>
      </c>
      <c r="Q260" t="inlineStr">
        <is>
          <t>EU's flagskibsprogram til fordel for forskning og innovation for perioden 2021-2027</t>
        </is>
      </c>
      <c r="R260" s="2" t="inlineStr">
        <is>
          <t>Horizont Europa|
Rahmenprogramm für Forschung und Innovation „Horizont Europa"</t>
        </is>
      </c>
      <c r="S260" s="2" t="inlineStr">
        <is>
          <t>3|
3</t>
        </is>
      </c>
      <c r="T260" s="2" t="inlineStr">
        <is>
          <t xml:space="preserve">|
</t>
        </is>
      </c>
      <c r="U260" t="inlineStr">
        <is>
          <t>Programm, das die Richtung für die Forschungs- und Innovationsförderung der EU vorgibt</t>
        </is>
      </c>
      <c r="V260" s="2" t="inlineStr">
        <is>
          <t>πρόγραμμα «Ορίζων Ευρώπη»|
Ορίζων Ευρώπη|
προγράμμα-πλαίσιο έρευνας και καινοτομίας «Ορίζων Ευρώπη»</t>
        </is>
      </c>
      <c r="W260" s="2" t="inlineStr">
        <is>
          <t>3|
3|
3</t>
        </is>
      </c>
      <c r="X260" s="2" t="inlineStr">
        <is>
          <t xml:space="preserve">|
|
</t>
        </is>
      </c>
      <c r="Y260" t="inlineStr">
        <is>
          <t>εμβληματικό πρόγραμμα της ΕΕ για τη στήριξη της έρευνας και της καινοτομίας</t>
        </is>
      </c>
      <c r="Z260" s="2" t="inlineStr">
        <is>
          <t>Horizon Europe|
Horizon Europe – the Framework Programme for Research and Innovation|
Horizon Europe programme</t>
        </is>
      </c>
      <c r="AA260" s="2" t="inlineStr">
        <is>
          <t>3|
3|
1</t>
        </is>
      </c>
      <c r="AB260" s="2" t="inlineStr">
        <is>
          <t xml:space="preserve">|
|
</t>
        </is>
      </c>
      <c r="AC260" t="inlineStr">
        <is>
          <t>EU flagship programme to support research and innovation for the period 2021–2027</t>
        </is>
      </c>
      <c r="AD260" s="2" t="inlineStr">
        <is>
          <t>Horizonte Europa|
Programa Marco de Investigación e Innovación «Horizonte Europa»</t>
        </is>
      </c>
      <c r="AE260" s="2" t="inlineStr">
        <is>
          <t>3|
3</t>
        </is>
      </c>
      <c r="AF260" s="2" t="inlineStr">
        <is>
          <t xml:space="preserve">|
</t>
        </is>
      </c>
      <c r="AG260" t="inlineStr">
        <is>
          <t>Nuevo Programa Marco de Investigación e Innovación de la UE para el periodo 2021-2027 con el que se pretende que Europa permanezca en la vanguardia mundial de estos ámbitos.</t>
        </is>
      </c>
      <c r="AH260" s="2" t="inlineStr">
        <is>
          <t>programm „Euroopa horisont“|
teadusuuringute ja innovatsiooni raamprogramm „Euroopa horisont“</t>
        </is>
      </c>
      <c r="AI260" s="2" t="inlineStr">
        <is>
          <t>3|
3</t>
        </is>
      </c>
      <c r="AJ260" s="2" t="inlineStr">
        <is>
          <t xml:space="preserve">|
</t>
        </is>
      </c>
      <c r="AK260" t="inlineStr">
        <is>
          <t>ELi juhtprogramm teadusuuringute ja innovatsiooni toetamiseks perioodil 2021-2027</t>
        </is>
      </c>
      <c r="AL260" s="2" t="inlineStr">
        <is>
          <t>Horisontti Eurooppa -puiteohjelma|
tutkimuksen ja innovoinnin puiteohjelma ”Horisontti Eurooppa”|
Horisontti Eurooppa -ohjelma</t>
        </is>
      </c>
      <c r="AM260" s="2" t="inlineStr">
        <is>
          <t>3|
3|
3</t>
        </is>
      </c>
      <c r="AN260" s="2" t="inlineStr">
        <is>
          <t xml:space="preserve">preferred|
|
</t>
        </is>
      </c>
      <c r="AO260" t="inlineStr">
        <is>
          <t>EU:n lippulaivaohjelma tutkimuksen ja innovoinnin tukemiseen vuosina 2021–2027</t>
        </is>
      </c>
      <c r="AP260" s="2" t="inlineStr">
        <is>
          <t>Horizon Europe|
programme-cadre pour la recherche et l’innovation «Horizon Europe»</t>
        </is>
      </c>
      <c r="AQ260" s="2" t="inlineStr">
        <is>
          <t>3|
3</t>
        </is>
      </c>
      <c r="AR260" s="2" t="inlineStr">
        <is>
          <t xml:space="preserve">|
</t>
        </is>
      </c>
      <c r="AS260" t="inlineStr">
        <is>
          <t>programme-phare de l'UE axé sur la recherche et l'innovation</t>
        </is>
      </c>
      <c r="AT260" s="2" t="inlineStr">
        <is>
          <t>Fís Eorpach|
Fís Eorpach – an Clár Réime um Thaighde agus um Nuálaíocht|
an clár Fís Eorpach</t>
        </is>
      </c>
      <c r="AU260" s="2" t="inlineStr">
        <is>
          <t>3|
4|
3</t>
        </is>
      </c>
      <c r="AV260" s="2" t="inlineStr">
        <is>
          <t xml:space="preserve">|
|
</t>
        </is>
      </c>
      <c r="AW260" t="inlineStr">
        <is>
          <t/>
        </is>
      </c>
      <c r="AX260" s="2" t="inlineStr">
        <is>
          <t>Obzor Europa|
Okvirni program za istraživanja i inovacije Obzor Europa</t>
        </is>
      </c>
      <c r="AY260" s="2" t="inlineStr">
        <is>
          <t>3|
3</t>
        </is>
      </c>
      <c r="AZ260" s="2" t="inlineStr">
        <is>
          <t xml:space="preserve">|
</t>
        </is>
      </c>
      <c r="BA260" t="inlineStr">
        <is>
          <t>glavni program EU-a za potporu istraživanju i inovacijama u razdoblju od 2021. do 2027.</t>
        </is>
      </c>
      <c r="BB260" s="2" t="inlineStr">
        <is>
          <t>Horizont Európa kutatási és innovációs keretprogram|
Horizont Európa</t>
        </is>
      </c>
      <c r="BC260" s="2" t="inlineStr">
        <is>
          <t>3|
3</t>
        </is>
      </c>
      <c r="BD260" s="2" t="inlineStr">
        <is>
          <t xml:space="preserve">|
</t>
        </is>
      </c>
      <c r="BE260" t="inlineStr">
        <is>
          <t>a 2021-2027 közötti kutatási és innovációs tevékenységek támogatásának kereteit meghatározó uniós vezérprogram</t>
        </is>
      </c>
      <c r="BF260" s="2" t="inlineStr">
        <is>
          <t>Orizzonte Europa|
programma quadro di ricerca e innovazione Orizzonte Europa|
programma quadro di ricerca e innovazione «Orizzonte Europa»</t>
        </is>
      </c>
      <c r="BG260" s="2" t="inlineStr">
        <is>
          <t>3|
3|
3</t>
        </is>
      </c>
      <c r="BH260" s="2" t="inlineStr">
        <is>
          <t xml:space="preserve">|
|
</t>
        </is>
      </c>
      <c r="BI260" t="inlineStr">
        <is>
          <t>programma faro dell’UE a sostegno della ricerca e dell’innovazione per il periodo 2021-2027</t>
        </is>
      </c>
      <c r="BJ260" s="2" t="inlineStr">
        <is>
          <t>„Europos horizontas“|
bendroji mokslinių tyrimų ir inovacijų programa „Europos horizontas“|
programa „Europos horizontas“</t>
        </is>
      </c>
      <c r="BK260" s="2" t="inlineStr">
        <is>
          <t>3|
3|
3</t>
        </is>
      </c>
      <c r="BL260" s="2" t="inlineStr">
        <is>
          <t xml:space="preserve">|
|
</t>
        </is>
      </c>
      <c r="BM260" t="inlineStr">
        <is>
          <t>ES pavyzdinė mokslinių tyrimų ir inovacijų paramos programa</t>
        </is>
      </c>
      <c r="BN260" s="2" t="inlineStr">
        <is>
          <t>“Apvārsnis Eiropa”|
pētniecības un inovācijas pamatprogramma “Apvārsnis Eiropa”</t>
        </is>
      </c>
      <c r="BO260" s="2" t="inlineStr">
        <is>
          <t>3|
3</t>
        </is>
      </c>
      <c r="BP260" s="2" t="inlineStr">
        <is>
          <t xml:space="preserve">|
</t>
        </is>
      </c>
      <c r="BQ260" t="inlineStr">
        <is>
          <t>programma, ar ko paredzēts atbalstīt pētniecību un inovāciju pārtikas, lauksaimniecības, lauku attīstības un bioekonomikas jomās</t>
        </is>
      </c>
      <c r="BR260" s="2" t="inlineStr">
        <is>
          <t>Orizzont Ewropa - il-Programm Qafas għar-Riċerka u l-Innovazzjoni|
Orizzont Ewropa</t>
        </is>
      </c>
      <c r="BS260" s="2" t="inlineStr">
        <is>
          <t>3|
3</t>
        </is>
      </c>
      <c r="BT260" s="2" t="inlineStr">
        <is>
          <t xml:space="preserve">|
</t>
        </is>
      </c>
      <c r="BU260" t="inlineStr">
        <is>
          <t>programm emblematiku tal-UE li jappoġġja r-riċerka u l-innovazzjoni għall-perjodu 2021-2027</t>
        </is>
      </c>
      <c r="BV260" s="2" t="inlineStr">
        <is>
          <t>Horizon Europa|
Horizon Europa — het kaderprogramma voor onderzoek en innovatie</t>
        </is>
      </c>
      <c r="BW260" s="2" t="inlineStr">
        <is>
          <t>3|
3</t>
        </is>
      </c>
      <c r="BX260" s="2" t="inlineStr">
        <is>
          <t xml:space="preserve">|
</t>
        </is>
      </c>
      <c r="BY260" t="inlineStr">
        <is>
          <t>vlaggenschipprogramma van de EU voor onderzoek en innovatie in de periode 2021-2027</t>
        </is>
      </c>
      <c r="BZ260" s="2" t="inlineStr">
        <is>
          <t>„Horyzont Europa”|
program ramowy w zakresie badań naukowych i innowacji „Horyzont Europa”</t>
        </is>
      </c>
      <c r="CA260" s="2" t="inlineStr">
        <is>
          <t>3|
3</t>
        </is>
      </c>
      <c r="CB260" s="2" t="inlineStr">
        <is>
          <t xml:space="preserve">|
</t>
        </is>
      </c>
      <c r="CC260" t="inlineStr">
        <is>
          <t>sztandarowy program UE wspierający badania naukowe i innowacje, następca programu „Horyzont 2020”</t>
        </is>
      </c>
      <c r="CD260" s="2" t="inlineStr">
        <is>
          <t>Horizonte Europa — Programa-Quadro de Investigação e Inovação|
Horizonte Europa</t>
        </is>
      </c>
      <c r="CE260" s="2" t="inlineStr">
        <is>
          <t>3|
3</t>
        </is>
      </c>
      <c r="CF260" s="2" t="inlineStr">
        <is>
          <t xml:space="preserve">|
</t>
        </is>
      </c>
      <c r="CG260" t="inlineStr">
        <is>
          <t>Programa emblemático de apoio à investigação e inovação da UE para 2021-2027.</t>
        </is>
      </c>
      <c r="CH260" s="2" t="inlineStr">
        <is>
          <t>Orizont Europa|
programul-cadru pentru cercetare și inovare Orizont Europa</t>
        </is>
      </c>
      <c r="CI260" s="2" t="inlineStr">
        <is>
          <t>3|
3</t>
        </is>
      </c>
      <c r="CJ260" s="2" t="inlineStr">
        <is>
          <t xml:space="preserve">|
</t>
        </is>
      </c>
      <c r="CK260" t="inlineStr">
        <is>
          <t/>
        </is>
      </c>
      <c r="CL260" s="2" t="inlineStr">
        <is>
          <t>Horizont Európa – rámcový program pre výskum a inovácie|
Horizont Európa</t>
        </is>
      </c>
      <c r="CM260" s="2" t="inlineStr">
        <is>
          <t>3|
3</t>
        </is>
      </c>
      <c r="CN260" s="2" t="inlineStr">
        <is>
          <t xml:space="preserve">|
</t>
        </is>
      </c>
      <c r="CO260" t="inlineStr">
        <is>
          <t>hlavný program EÚ na obdobie 2021 – 2027, ktorého cieľom je podporiť výskum a inovácie</t>
        </is>
      </c>
      <c r="CP260" s="2" t="inlineStr">
        <is>
          <t>Obzorje Evropa|
okvirni program za raziskave in inovacije Obzorje Evropa</t>
        </is>
      </c>
      <c r="CQ260" s="2" t="inlineStr">
        <is>
          <t>3|
3</t>
        </is>
      </c>
      <c r="CR260" s="2" t="inlineStr">
        <is>
          <t xml:space="preserve">|
</t>
        </is>
      </c>
      <c r="CS260" t="inlineStr">
        <is>
          <t>vodilni program EU v podporo raziskavam in inovacijam</t>
        </is>
      </c>
      <c r="CT260" s="2" t="inlineStr">
        <is>
          <t>Horisont Europa|
Horisont Europa – ramprogrammet för forskning och innovation</t>
        </is>
      </c>
      <c r="CU260" s="2" t="inlineStr">
        <is>
          <t>3|
3</t>
        </is>
      </c>
      <c r="CV260" s="2" t="inlineStr">
        <is>
          <t xml:space="preserve">|
</t>
        </is>
      </c>
      <c r="CW260" t="inlineStr">
        <is>
          <t>EU:s flaggskeppsprogram för stöd till forskning och innovation</t>
        </is>
      </c>
    </row>
    <row r="261">
      <c r="A261" s="1" t="str">
        <f>HYPERLINK("https://iate.europa.eu/entry/result/3578174/all", "3578174")</f>
        <v>3578174</v>
      </c>
      <c r="B261" t="inlineStr">
        <is>
          <t>EUROPEAN UNION</t>
        </is>
      </c>
      <c r="C261" t="inlineStr">
        <is>
          <t>EUROPEAN UNION|European construction;EUROPEAN UNION|EU finance|EU financing</t>
        </is>
      </c>
      <c r="D261" t="inlineStr">
        <is>
          <t>yes</t>
        </is>
      </c>
      <c r="E261" t="inlineStr">
        <is>
          <t/>
        </is>
      </c>
      <c r="F261" s="2" t="inlineStr">
        <is>
          <t>Програма на ЕС за борба с измамите</t>
        </is>
      </c>
      <c r="G261" s="2" t="inlineStr">
        <is>
          <t>3</t>
        </is>
      </c>
      <c r="H261" s="2" t="inlineStr">
        <is>
          <t/>
        </is>
      </c>
      <c r="I261" t="inlineStr">
        <is>
          <t>&lt;p&gt;програма за периода 2021—2027 г., чиито цели са:&lt;/p&gt;&lt;p&gt;- защита на финансовите интереси на Европейския съюз; и&lt;/p&gt;&lt;p&gt;- подпомагане на взаимопомощта между административните органи на държавите членки и сътрудничеството между тях и Комисията, за да се гарантира правилното прилагане на законодателството в областта на митническите и земеделските въпроси&lt;/p&gt;</t>
        </is>
      </c>
      <c r="J261" s="2" t="inlineStr">
        <is>
          <t>Program Unie pro boj proti podvodům</t>
        </is>
      </c>
      <c r="K261" s="2" t="inlineStr">
        <is>
          <t>3</t>
        </is>
      </c>
      <c r="L261" s="2" t="inlineStr">
        <is>
          <t/>
        </is>
      </c>
      <c r="M261" t="inlineStr">
        <is>
          <t>program EU na období 2021–2027, jehož obecným cílem je chránit finanční zájmy Unie a podporovat vzájemnou pomoc mezi správními orgány členských států a 
jejich spolupráci s Komisí k zajištění řádného používání celních a 
zemědělských předpisů</t>
        </is>
      </c>
      <c r="N261" s="2" t="inlineStr">
        <is>
          <t>EU-programmet for bekæmpelse af svig</t>
        </is>
      </c>
      <c r="O261" s="2" t="inlineStr">
        <is>
          <t>3</t>
        </is>
      </c>
      <c r="P261" s="2" t="inlineStr">
        <is>
          <t/>
        </is>
      </c>
      <c r="Q261" t="inlineStr">
        <is>
          <t/>
        </is>
      </c>
      <c r="R261" s="2" t="inlineStr">
        <is>
          <t>Betrugsbekämpfungsprogramm der EU</t>
        </is>
      </c>
      <c r="S261" s="2" t="inlineStr">
        <is>
          <t>3</t>
        </is>
      </c>
      <c r="T261" s="2" t="inlineStr">
        <is>
          <t/>
        </is>
      </c>
      <c r="U261" t="inlineStr">
        <is>
          <t/>
        </is>
      </c>
      <c r="V261" s="2" t="inlineStr">
        <is>
          <t>πρόγραμμα της ΕΕ για την καταπολέμηση της απάτης</t>
        </is>
      </c>
      <c r="W261" s="2" t="inlineStr">
        <is>
          <t>3</t>
        </is>
      </c>
      <c r="X261" s="2" t="inlineStr">
        <is>
          <t/>
        </is>
      </c>
      <c r="Y261" t="inlineStr">
        <is>
          <t/>
        </is>
      </c>
      <c r="Z261" s="2" t="inlineStr">
        <is>
          <t>Union Anti-Fraud Programme|
EU Anti-Fraud Programme</t>
        </is>
      </c>
      <c r="AA261" s="2" t="inlineStr">
        <is>
          <t>3|
3</t>
        </is>
      </c>
      <c r="AB261" s="2" t="inlineStr">
        <is>
          <t>|
obsolete</t>
        </is>
      </c>
      <c r="AC261" t="inlineStr">
        <is>
          <t>programme for the period 2021-2027 that aims to protect the financial interests of the Union and support the mutual assistance between the administrative authorities of the Member States and cooperation between the latter and the Commission to ensure the correct application of the law on customs and agricultural matters</t>
        </is>
      </c>
      <c r="AD261" s="2" t="inlineStr">
        <is>
          <t>Programa de la UE de Lucha contra el Fraude</t>
        </is>
      </c>
      <c r="AE261" s="2" t="inlineStr">
        <is>
          <t>3</t>
        </is>
      </c>
      <c r="AF261" s="2" t="inlineStr">
        <is>
          <t/>
        </is>
      </c>
      <c r="AG261" t="inlineStr">
        <is>
          <t>Programa propuesto para el periodo 2021-2027 con los objetivos proteger los intereses financieros de la Unión y apoyar la asistencia mutua entre las autoridades administrativas de los Estados miembros y la colaboración entre estas y la Comisión, para asegurar la correcta aplicación de la legislación en materia aduanera y agraria.</t>
        </is>
      </c>
      <c r="AH261" s="2" t="inlineStr">
        <is>
          <t>ELi pettustevastase võitluse programm</t>
        </is>
      </c>
      <c r="AI261" s="2" t="inlineStr">
        <is>
          <t>3</t>
        </is>
      </c>
      <c r="AJ261" s="2" t="inlineStr">
        <is>
          <t/>
        </is>
      </c>
      <c r="AK261" t="inlineStr">
        <is>
          <t>aastateks 2021–2027 kavandatud programm, mille eesmärk on kaitsta liidu finantshuve ning toetada liikmesriikide haldusasutuste vastastikust abistamist ja haldusasutuste ja komisjoni vahelist koostööd, et tagada tolli- ja põllumajandusküsimusi käsitlevate õigusaktide nõuetekohane kohaldamine</t>
        </is>
      </c>
      <c r="AL261" s="2" t="inlineStr">
        <is>
          <t>unionin petostentorjuntaohjelma</t>
        </is>
      </c>
      <c r="AM261" s="2" t="inlineStr">
        <is>
          <t>3</t>
        </is>
      </c>
      <c r="AN261" s="2" t="inlineStr">
        <is>
          <t/>
        </is>
      </c>
      <c r="AO261" t="inlineStr">
        <is>
          <t>rahoituskehyskauden 2021-2027 ohjelma, jonka tavoitteet ovat unionin taloudellisten etujen suojaaminen ja jäsenvaltioiden hallintoviranomaisten keskinäisen avunannon sekä jäsenvaltioiden hallintoviranomaisten ja komission yhteistyön tukeminen tulli- ja maatalousasioita koskevan lainsäädännön moitteettoman soveltamisen varmistamiseksi</t>
        </is>
      </c>
      <c r="AP261" s="2" t="inlineStr">
        <is>
          <t>programme de l'Union en matière de lutte contre la fraude</t>
        </is>
      </c>
      <c r="AQ261" s="2" t="inlineStr">
        <is>
          <t>3</t>
        </is>
      </c>
      <c r="AR261" s="2" t="inlineStr">
        <is>
          <t/>
        </is>
      </c>
      <c r="AS261" t="inlineStr">
        <is>
          <t>programme proposé pour la période 2021-2027 avec pour objectif de protéger les intérêts financiers de l’Union européenne et de soutenir l'assistance mutuelle entre les autorités administratives des États membres et la collaboration entre celles-ci et la Commission en vue d'assurer la bonne application des réglementations douanière et agricole</t>
        </is>
      </c>
      <c r="AT261" s="2" t="inlineStr">
        <is>
          <t>Clár Frithchalaoise an Aontais|
CFCA</t>
        </is>
      </c>
      <c r="AU261" s="2" t="inlineStr">
        <is>
          <t>3|
3</t>
        </is>
      </c>
      <c r="AV261" s="2" t="inlineStr">
        <is>
          <t xml:space="preserve">preferred|
</t>
        </is>
      </c>
      <c r="AW261" t="inlineStr">
        <is>
          <t/>
        </is>
      </c>
      <c r="AX261" s="2" t="inlineStr">
        <is>
          <t>Program EU-a za borbu protiv prijevara</t>
        </is>
      </c>
      <c r="AY261" s="2" t="inlineStr">
        <is>
          <t>3</t>
        </is>
      </c>
      <c r="AZ261" s="2" t="inlineStr">
        <is>
          <t/>
        </is>
      </c>
      <c r="BA261" t="inlineStr">
        <is>
          <t/>
        </is>
      </c>
      <c r="BB261" s="2" t="inlineStr">
        <is>
          <t>csalás elleni uniós program</t>
        </is>
      </c>
      <c r="BC261" s="2" t="inlineStr">
        <is>
          <t>3</t>
        </is>
      </c>
      <c r="BD261" s="2" t="inlineStr">
        <is>
          <t/>
        </is>
      </c>
      <c r="BE261" t="inlineStr">
        <is>
          <t>a 2021-2027-es időszakra javasolt program, amelynek célja az Unió pénzügyi érdekeinek védelme, a tagállami hatóságok közötti kölcsönös segítségnyújtás, valamint a Bizottsággal a vám- és mezőgazdasági jogszabályokkal kapcsolatos együttműködés támogatása</t>
        </is>
      </c>
      <c r="BF261" s="2" t="inlineStr">
        <is>
          <t>programma antifrode dell’Unione</t>
        </is>
      </c>
      <c r="BG261" s="2" t="inlineStr">
        <is>
          <t>3</t>
        </is>
      </c>
      <c r="BH261" s="2" t="inlineStr">
        <is>
          <t/>
        </is>
      </c>
      <c r="BI261" t="inlineStr">
        <is>
          <t>programma istituito per la durata del quadro finanziario pluriennale 2021-2027 che ha come obiettivi generali quelli di tutelare gli interessi finanziari dell’Unione e di sostenere la mutua assistenza tra le autorità amministrative degli Stati membri e la cooperazione tra queste e la Commissione per assicurare la corretta applicazione delle normative doganale e agricola</t>
        </is>
      </c>
      <c r="BJ261" s="2" t="inlineStr">
        <is>
          <t>ES kovos su sukčiavimu programa</t>
        </is>
      </c>
      <c r="BK261" s="2" t="inlineStr">
        <is>
          <t>3</t>
        </is>
      </c>
      <c r="BL261" s="2" t="inlineStr">
        <is>
          <t/>
        </is>
      </c>
      <c r="BM261" t="inlineStr">
        <is>
          <t>2021–2027 m. programa, kurios tikslas – apsaugoti Sąjungos finansinius interesus ir remti valstybių narių administracinių institucijų tarpusavio pagalbą ir jų bei Komisijos bendradarbiavimą, siekiant užtikrinti tinkamą muitinės ir žemės ūkio teisės aktų taikymą</t>
        </is>
      </c>
      <c r="BN261" s="2" t="inlineStr">
        <is>
          <t>ES Krāpšanas apkarošanas programma</t>
        </is>
      </c>
      <c r="BO261" s="2" t="inlineStr">
        <is>
          <t>2</t>
        </is>
      </c>
      <c r="BP261" s="2" t="inlineStr">
        <is>
          <t/>
        </is>
      </c>
      <c r="BQ261" t="inlineStr">
        <is>
          <t/>
        </is>
      </c>
      <c r="BR261" s="2" t="inlineStr">
        <is>
          <t>Programm tal-UE Kontra l-Frodi</t>
        </is>
      </c>
      <c r="BS261" s="2" t="inlineStr">
        <is>
          <t>3</t>
        </is>
      </c>
      <c r="BT261" s="2" t="inlineStr">
        <is>
          <t/>
        </is>
      </c>
      <c r="BU261" t="inlineStr">
        <is>
          <t>programm għall-perjodu 2012-2027 li għandu l-għan jipproteġi l-interessi finanzjarji tal-Unjoni u jappoġġa assistenza komuni bejn l-awtoritajiet amministrattivi tal-Istati Membri u kooperazzjoni bejn dawn tal-aħħar u l-Kummissjoni biex tiġi żgurata l-applikazzjoni korretta tal-liġi dwar kwistjonijiet doganali u agrikoli</t>
        </is>
      </c>
      <c r="BV261" s="2" t="inlineStr">
        <is>
          <t>fraudebestrijdingsprogramma van de EU</t>
        </is>
      </c>
      <c r="BW261" s="2" t="inlineStr">
        <is>
          <t>3</t>
        </is>
      </c>
      <c r="BX261" s="2" t="inlineStr">
        <is>
          <t/>
        </is>
      </c>
      <c r="BY261" t="inlineStr">
        <is>
          <t>voor de periode 2021-2027 voorgesteld programma met als doel de financiële belangen van de Unie te beschermen en de wederzijdse bijstand tussen de administratieve autoriteiten van de lidstaten en de samenwerking tussen de lidstaten en de Commissie met het oog op de juiste toepassing van de douane- en landbouwvoorschriften te ondersteunen</t>
        </is>
      </c>
      <c r="BZ261" s="2" t="inlineStr">
        <is>
          <t>Program UE w zakresie zwalczania nadużyć finansowych</t>
        </is>
      </c>
      <c r="CA261" s="2" t="inlineStr">
        <is>
          <t>3</t>
        </is>
      </c>
      <c r="CB261" s="2" t="inlineStr">
        <is>
          <t/>
        </is>
      </c>
      <c r="CC261" t="inlineStr">
        <is>
          <t>proponowany program na lata 2021-2027, który ma zapewnić ciągłość wsparcia dla działań prowadzonych przez państwa członkowskie i Komisję w obronie interesów finansowych Unii i na rzecz wzajemnego wsparcia administracyjnego między państwami członkowskimi oraz współpracy między tymi państwami i Komisją w kwestiach ceł i rolnictwa</t>
        </is>
      </c>
      <c r="CD261" s="2" t="inlineStr">
        <is>
          <t>Programa Antifraude da UE</t>
        </is>
      </c>
      <c r="CE261" s="2" t="inlineStr">
        <is>
          <t>3</t>
        </is>
      </c>
      <c r="CF261" s="2" t="inlineStr">
        <is>
          <t/>
        </is>
      </c>
      <c r="CG261" t="inlineStr">
        <is>
          <t>Programa com dois objetivos gerais:&lt;br&gt;1) Proteger os interesses financeiros da União Europeia.&lt;br&gt;2) Apoiar a assistência mútua entre as autoridades administrativas dos Estados-Membros e a cooperação entre estas e a Comissão, tendo em vista assegurar a correta aplicação das regulamentações aduaneira e agrícola.</t>
        </is>
      </c>
      <c r="CH261" s="2" t="inlineStr">
        <is>
          <t>Programul UE de luptă antifraudă</t>
        </is>
      </c>
      <c r="CI261" s="2" t="inlineStr">
        <is>
          <t>3</t>
        </is>
      </c>
      <c r="CJ261" s="2" t="inlineStr">
        <is>
          <t/>
        </is>
      </c>
      <c r="CK261" t="inlineStr">
        <is>
          <t>program propus pentru perioada 2021-2027 care vizează protejarea intereselor financiare ale Uniunii Europene și oferirea de sprijin în domeniul asistenței reciproce dintre autoritățile administrative ale statelor membre și cooperarea dintre acestea și Comisie în vederea asigurării unei aplicări corespunzătoare a legislației din domeniul vamal și cel agricol</t>
        </is>
      </c>
      <c r="CL261" s="2" t="inlineStr">
        <is>
          <t>Program EÚ pre boj proti podvodom</t>
        </is>
      </c>
      <c r="CM261" s="2" t="inlineStr">
        <is>
          <t>3</t>
        </is>
      </c>
      <c r="CN261" s="2" t="inlineStr">
        <is>
          <t/>
        </is>
      </c>
      <c r="CO261" t="inlineStr">
        <is>
          <t>program na obdobie 2021 – 2027, ktorého cieľom je chrániť finančné záujmy Únie a podporovať vzájomnú pomoc medzi správnymi orgánmi členských štátov a spoluprácu medzi týmito orgánmi a Komisiou pri zabezpečovaní riadneho uplatňovania predpisov o colných a poľnohospodárskych záležitostiach</t>
        </is>
      </c>
      <c r="CP261" s="2" t="inlineStr">
        <is>
          <t>program EU za boj proti goljufijam</t>
        </is>
      </c>
      <c r="CQ261" s="2" t="inlineStr">
        <is>
          <t>3</t>
        </is>
      </c>
      <c r="CR261" s="2" t="inlineStr">
        <is>
          <t/>
        </is>
      </c>
      <c r="CS261" t="inlineStr">
        <is>
          <t/>
        </is>
      </c>
      <c r="CT261" s="2" t="inlineStr">
        <is>
          <t>unionsprogrammet för bedrägeribekämpning</t>
        </is>
      </c>
      <c r="CU261" s="2" t="inlineStr">
        <is>
          <t>3</t>
        </is>
      </c>
      <c r="CV261" s="2" t="inlineStr">
        <is>
          <t/>
        </is>
      </c>
      <c r="CW261" t="inlineStr">
        <is>
          <t/>
        </is>
      </c>
    </row>
    <row r="262">
      <c r="A262" s="1" t="str">
        <f>HYPERLINK("https://iate.europa.eu/entry/result/1080754/all", "1080754")</f>
        <v>1080754</v>
      </c>
      <c r="B262" t="inlineStr">
        <is>
          <t>FINANCE;EUROPEAN UNION</t>
        </is>
      </c>
      <c r="C262" t="inlineStr">
        <is>
          <t>FINANCE|budget;EUROPEAN UNION|EU finance|Community budget</t>
        </is>
      </c>
      <c r="D262" t="inlineStr">
        <is>
          <t>yes</t>
        </is>
      </c>
      <c r="E262" t="inlineStr">
        <is>
          <t/>
        </is>
      </c>
      <c r="F262" s="2" t="inlineStr">
        <is>
          <t>бюджетна глава|
глава</t>
        </is>
      </c>
      <c r="G262" s="2" t="inlineStr">
        <is>
          <t>4|
4</t>
        </is>
      </c>
      <c r="H262" s="2" t="inlineStr">
        <is>
          <t xml:space="preserve">|
</t>
        </is>
      </c>
      <c r="I262" t="inlineStr">
        <is>
          <t/>
        </is>
      </c>
      <c r="J262" s="2" t="inlineStr">
        <is>
          <t>kapitola rozpočtu|
rozpočtová kapitola|
kapitola</t>
        </is>
      </c>
      <c r="K262" s="2" t="inlineStr">
        <is>
          <t>3|
3|
3</t>
        </is>
      </c>
      <c r="L262" s="2" t="inlineStr">
        <is>
          <t xml:space="preserve">|
|
</t>
        </is>
      </c>
      <c r="M262" t="inlineStr">
        <is>
          <t>Úroveň dělení souhrnného rozpočtu EU (vyšší než 
&lt;i&gt;článek&lt;/i&gt; &lt;a href="/entry/result/1080801/all" id="ENTRY_TO_ENTRY_CONVERTER" target="_blank"&gt;IATE:1080801&lt;/a&gt; nebo 
&lt;i&gt;bod&lt;/i&gt; &lt;a href="/entry/result/1077585/all" id="ENTRY_TO_ENTRY_CONVERTER" target="_blank"&gt;IATE:1077585&lt;/a&gt; , ale nižší než 
&lt;i&gt;hlava&lt;/i&gt; &lt;a href="/entry/result/1077665/all" id="ENTRY_TO_ENTRY_CONVERTER" target="_blank"&gt;IATE:1077665&lt;/a&gt; ).</t>
        </is>
      </c>
      <c r="N262" s="2" t="inlineStr">
        <is>
          <t>budgetkapitel|
kapitel</t>
        </is>
      </c>
      <c r="O262" s="2" t="inlineStr">
        <is>
          <t>3|
3</t>
        </is>
      </c>
      <c r="P262" s="2" t="inlineStr">
        <is>
          <t xml:space="preserve">|
</t>
        </is>
      </c>
      <c r="Q262" t="inlineStr">
        <is>
          <t>underopdeling i budget, under afsnit, men over artikel og konto</t>
        </is>
      </c>
      <c r="R262" s="2" t="inlineStr">
        <is>
          <t>Haushaltskapitel|
Kapitel</t>
        </is>
      </c>
      <c r="S262" s="2" t="inlineStr">
        <is>
          <t>3|
3</t>
        </is>
      </c>
      <c r="T262" s="2" t="inlineStr">
        <is>
          <t xml:space="preserve">|
</t>
        </is>
      </c>
      <c r="U262" t="inlineStr">
        <is>
          <t/>
        </is>
      </c>
      <c r="V262" s="2" t="inlineStr">
        <is>
          <t>κεφάλαιο</t>
        </is>
      </c>
      <c r="W262" s="2" t="inlineStr">
        <is>
          <t>3</t>
        </is>
      </c>
      <c r="X262" s="2" t="inlineStr">
        <is>
          <t/>
        </is>
      </c>
      <c r="Y262" t="inlineStr">
        <is>
          <t/>
        </is>
      </c>
      <c r="Z262" s="2" t="inlineStr">
        <is>
          <t>budget chapter|
chapter of the budget|
chapter</t>
        </is>
      </c>
      <c r="AA262" s="2" t="inlineStr">
        <is>
          <t>3|
1|
3</t>
        </is>
      </c>
      <c r="AB262" s="2" t="inlineStr">
        <is>
          <t xml:space="preserve">|
|
</t>
        </is>
      </c>
      <c r="AC262" t="inlineStr">
        <is>
          <t>subdivision for expenditure or revenue within the EU general budget, broader than a 
&lt;i&gt;budget article&lt;/i&gt; [ &lt;a href="/entry/result/1080801/all" id="ENTRY_TO_ENTRY_CONVERTER" target="_blank"&gt;IATE:1080801&lt;/a&gt; ] or 
&lt;i&gt;budget item&lt;/i&gt; [ &lt;a href="/entry/result/1077585/all" id="ENTRY_TO_ENTRY_CONVERTER" target="_blank"&gt;IATE:1077585&lt;/a&gt; ] but narrower than a 
&lt;i&gt;budget title&lt;/i&gt; [ &lt;a href="/entry/result/1077665/all" id="ENTRY_TO_ENTRY_CONVERTER" target="_blank"&gt;IATE:1077665&lt;/a&gt; ]</t>
        </is>
      </c>
      <c r="AD262" s="2" t="inlineStr">
        <is>
          <t>capítulo|
capítulo</t>
        </is>
      </c>
      <c r="AE262" s="2" t="inlineStr">
        <is>
          <t>3|
3</t>
        </is>
      </c>
      <c r="AF262" s="2" t="inlineStr">
        <is>
          <t xml:space="preserve">|
</t>
        </is>
      </c>
      <c r="AG262" t="inlineStr">
        <is>
          <t/>
        </is>
      </c>
      <c r="AH262" s="2" t="inlineStr">
        <is>
          <t>eelarvepeatükk|
peatükk</t>
        </is>
      </c>
      <c r="AI262" s="2" t="inlineStr">
        <is>
          <t>3|
3</t>
        </is>
      </c>
      <c r="AJ262" s="2" t="inlineStr">
        <is>
          <t xml:space="preserve">|
</t>
        </is>
      </c>
      <c r="AK262" t="inlineStr">
        <is>
          <t/>
        </is>
      </c>
      <c r="AL262" s="2" t="inlineStr">
        <is>
          <t>luku</t>
        </is>
      </c>
      <c r="AM262" s="2" t="inlineStr">
        <is>
          <t>3</t>
        </is>
      </c>
      <c r="AN262" s="2" t="inlineStr">
        <is>
          <t/>
        </is>
      </c>
      <c r="AO262" t="inlineStr">
        <is>
          <t/>
        </is>
      </c>
      <c r="AP262" s="2" t="inlineStr">
        <is>
          <t>chapitre</t>
        </is>
      </c>
      <c r="AQ262" s="2" t="inlineStr">
        <is>
          <t>3</t>
        </is>
      </c>
      <c r="AR262" s="2" t="inlineStr">
        <is>
          <t/>
        </is>
      </c>
      <c r="AS262" t="inlineStr">
        <is>
          <t>subdivision du budget correspondant, en règle générale, à une activité</t>
        </is>
      </c>
      <c r="AT262" s="2" t="inlineStr">
        <is>
          <t>caibidil|
caibidil den bhuiséad</t>
        </is>
      </c>
      <c r="AU262" s="2" t="inlineStr">
        <is>
          <t>3|
3</t>
        </is>
      </c>
      <c r="AV262" s="2" t="inlineStr">
        <is>
          <t xml:space="preserve">|
</t>
        </is>
      </c>
      <c r="AW262" t="inlineStr">
        <is>
          <t/>
        </is>
      </c>
      <c r="AX262" s="2" t="inlineStr">
        <is>
          <t>poglavlje</t>
        </is>
      </c>
      <c r="AY262" s="2" t="inlineStr">
        <is>
          <t>3</t>
        </is>
      </c>
      <c r="AZ262" s="2" t="inlineStr">
        <is>
          <t>preferred</t>
        </is>
      </c>
      <c r="BA262" t="inlineStr">
        <is>
          <t/>
        </is>
      </c>
      <c r="BB262" s="2" t="inlineStr">
        <is>
          <t>költségvetési alcím|
alcím</t>
        </is>
      </c>
      <c r="BC262" s="2" t="inlineStr">
        <is>
          <t>4|
4</t>
        </is>
      </c>
      <c r="BD262" s="2" t="inlineStr">
        <is>
          <t xml:space="preserve">|
</t>
        </is>
      </c>
      <c r="BE262" t="inlineStr">
        <is>
          <t>Az Európai Unió költségvetésének egyes részeiben szereplő költségvetési tételek/sorok kategóriáinak megnevezése mind a bevételek/előirányzatok, mind a kiadások esetében gyakorlatilag ugyanaz, de számjegyekkel másféleképpen jelölik őket. A kiadások/előirányzatok hierarchiája: cím (nn.), alcím (nn nn.), jogcímcsoport (nn nn nn.), jogcím (nn nn nn nn.) és aljogcím (nn nn nn nn nn.). A bevételek hierarchiája: cím (n.), alcím (n n.), jogcímcsoport (n n n.), jogcím (n n n n.) – itt aljogcímet nem szoktak használni.</t>
        </is>
      </c>
      <c r="BF262" s="2" t="inlineStr">
        <is>
          <t>capitolo di bilancio|
capitolo</t>
        </is>
      </c>
      <c r="BG262" s="2" t="inlineStr">
        <is>
          <t>3|
3</t>
        </is>
      </c>
      <c r="BH262" s="2" t="inlineStr">
        <is>
          <t xml:space="preserve">|
</t>
        </is>
      </c>
      <c r="BI262" t="inlineStr">
        <is>
          <t/>
        </is>
      </c>
      <c r="BJ262" s="2" t="inlineStr">
        <is>
          <t>biudžeto skyrius|
skyrius</t>
        </is>
      </c>
      <c r="BK262" s="2" t="inlineStr">
        <is>
          <t>3|
3</t>
        </is>
      </c>
      <c r="BL262" s="2" t="inlineStr">
        <is>
          <t xml:space="preserve">|
</t>
        </is>
      </c>
      <c r="BM262" t="inlineStr">
        <is>
          <t/>
        </is>
      </c>
      <c r="BN262" s="2" t="inlineStr">
        <is>
          <t>budžeta nodaļa|
nodaļa</t>
        </is>
      </c>
      <c r="BO262" s="2" t="inlineStr">
        <is>
          <t>3|
3</t>
        </is>
      </c>
      <c r="BP262" s="2" t="inlineStr">
        <is>
          <t xml:space="preserve">|
</t>
        </is>
      </c>
      <c r="BQ262" t="inlineStr">
        <is>
          <t/>
        </is>
      </c>
      <c r="BR262" s="2" t="inlineStr">
        <is>
          <t>kapitolu tal-baġit|
kapitolu</t>
        </is>
      </c>
      <c r="BS262" s="2" t="inlineStr">
        <is>
          <t>4|
3</t>
        </is>
      </c>
      <c r="BT262" s="2" t="inlineStr">
        <is>
          <t xml:space="preserve">|
</t>
        </is>
      </c>
      <c r="BU262" t="inlineStr">
        <is>
          <t/>
        </is>
      </c>
      <c r="BV262" s="2" t="inlineStr">
        <is>
          <t>begrotingshoofdstuk|
hoofdstuk</t>
        </is>
      </c>
      <c r="BW262" s="2" t="inlineStr">
        <is>
          <t>3|
3</t>
        </is>
      </c>
      <c r="BX262" s="2" t="inlineStr">
        <is>
          <t xml:space="preserve">|
</t>
        </is>
      </c>
      <c r="BY262" t="inlineStr">
        <is>
          <t/>
        </is>
      </c>
      <c r="BZ262" s="2" t="inlineStr">
        <is>
          <t>rozdział</t>
        </is>
      </c>
      <c r="CA262" s="2" t="inlineStr">
        <is>
          <t>3</t>
        </is>
      </c>
      <c r="CB262" s="2" t="inlineStr">
        <is>
          <t/>
        </is>
      </c>
      <c r="CC262" t="inlineStr">
        <is>
          <t/>
        </is>
      </c>
      <c r="CD262" s="2" t="inlineStr">
        <is>
          <t>capítulo orçamental|
capítulo</t>
        </is>
      </c>
      <c r="CE262" s="2" t="inlineStr">
        <is>
          <t>3|
3</t>
        </is>
      </c>
      <c r="CF262" s="2" t="inlineStr">
        <is>
          <t xml:space="preserve">|
</t>
        </is>
      </c>
      <c r="CG262" t="inlineStr">
        <is>
          <t>No contexto do orçamento da União Europeia, segundo nível de imputação das dotações de um exercício, e que corresponde, em geral, a um programa ou atividade.</t>
        </is>
      </c>
      <c r="CH262" s="2" t="inlineStr">
        <is>
          <t>capitol bugetar|
capitol</t>
        </is>
      </c>
      <c r="CI262" s="2" t="inlineStr">
        <is>
          <t>3|
3</t>
        </is>
      </c>
      <c r="CJ262" s="2" t="inlineStr">
        <is>
          <t xml:space="preserve">|
</t>
        </is>
      </c>
      <c r="CK262" t="inlineStr">
        <is>
          <t/>
        </is>
      </c>
      <c r="CL262" s="2" t="inlineStr">
        <is>
          <t>rozpočtová kapitola|
kapitola</t>
        </is>
      </c>
      <c r="CM262" s="2" t="inlineStr">
        <is>
          <t>3|
3</t>
        </is>
      </c>
      <c r="CN262" s="2" t="inlineStr">
        <is>
          <t xml:space="preserve">|
</t>
        </is>
      </c>
      <c r="CO262" t="inlineStr">
        <is>
          <t/>
        </is>
      </c>
      <c r="CP262" s="2" t="inlineStr">
        <is>
          <t>proračunsko poglavje</t>
        </is>
      </c>
      <c r="CQ262" s="2" t="inlineStr">
        <is>
          <t>3</t>
        </is>
      </c>
      <c r="CR262" s="2" t="inlineStr">
        <is>
          <t/>
        </is>
      </c>
      <c r="CS262" t="inlineStr">
        <is>
          <t/>
        </is>
      </c>
      <c r="CT262" s="2" t="inlineStr">
        <is>
          <t>kapitel</t>
        </is>
      </c>
      <c r="CU262" s="2" t="inlineStr">
        <is>
          <t>3</t>
        </is>
      </c>
      <c r="CV262" s="2" t="inlineStr">
        <is>
          <t/>
        </is>
      </c>
      <c r="CW262" t="inlineStr">
        <is>
          <t/>
        </is>
      </c>
    </row>
    <row r="263">
      <c r="A263" s="1" t="str">
        <f>HYPERLINK("https://iate.europa.eu/entry/result/783222/all", "783222")</f>
        <v>783222</v>
      </c>
      <c r="B263" t="inlineStr">
        <is>
          <t>EUROPEAN UNION;FINANCE</t>
        </is>
      </c>
      <c r="C263" t="inlineStr">
        <is>
          <t>EUROPEAN UNION|EU finance|Community budget;FINANCE|budget</t>
        </is>
      </c>
      <c r="D263" t="inlineStr">
        <is>
          <t>yes</t>
        </is>
      </c>
      <c r="E263" t="inlineStr">
        <is>
          <t/>
        </is>
      </c>
      <c r="F263" s="2" t="inlineStr">
        <is>
          <t>оправомощен разпоредител с бюджетни кредити</t>
        </is>
      </c>
      <c r="G263" s="2" t="inlineStr">
        <is>
          <t>4</t>
        </is>
      </c>
      <c r="H263" s="2" t="inlineStr">
        <is>
          <t/>
        </is>
      </c>
      <c r="I263" t="inlineStr">
        <is>
          <t>Служител, на когото Комисията или друга институция е делегирала определени правомощия по изпълнението на бюджета на Европейските общности.</t>
        </is>
      </c>
      <c r="J263" s="2" t="inlineStr">
        <is>
          <t>pověřená schvalující osoba</t>
        </is>
      </c>
      <c r="K263" s="2" t="inlineStr">
        <is>
          <t>3</t>
        </is>
      </c>
      <c r="L263" s="2" t="inlineStr">
        <is>
          <t/>
        </is>
      </c>
      <c r="M263" t="inlineStr">
        <is>
          <t/>
        </is>
      </c>
      <c r="N263" s="2" t="inlineStr">
        <is>
          <t>ved delegation bemyndiget anvisningsberettiget|
anvisningsberettiget, der er bemyndiget ved delegation|
anvisningsbemyndiget ved delegation</t>
        </is>
      </c>
      <c r="O263" s="2" t="inlineStr">
        <is>
          <t>4|
4|
4</t>
        </is>
      </c>
      <c r="P263" s="2" t="inlineStr">
        <is>
          <t xml:space="preserve">|
|
</t>
        </is>
      </c>
      <c r="Q263" t="inlineStr">
        <is>
          <t/>
        </is>
      </c>
      <c r="R263" s="2" t="inlineStr">
        <is>
          <t>bevollmächtigter Anweisungsbefugter</t>
        </is>
      </c>
      <c r="S263" s="2" t="inlineStr">
        <is>
          <t>3</t>
        </is>
      </c>
      <c r="T263" s="2" t="inlineStr">
        <is>
          <t/>
        </is>
      </c>
      <c r="U263" t="inlineStr">
        <is>
          <t/>
        </is>
      </c>
      <c r="V263" s="2" t="inlineStr">
        <is>
          <t>κύριος διατάκτης</t>
        </is>
      </c>
      <c r="W263" s="2" t="inlineStr">
        <is>
          <t>4</t>
        </is>
      </c>
      <c r="X263" s="2" t="inlineStr">
        <is>
          <t/>
        </is>
      </c>
      <c r="Y263" t="inlineStr">
        <is>
          <t>Κατ' αντιδιαστολήν προς τον "δευτερεύοντα διατάκτη", "authorising officer by subdelegation", "ordonnateur subdélégué"</t>
        </is>
      </c>
      <c r="Z263" s="2" t="inlineStr">
        <is>
          <t>authorising officer by delegation|
AOD|
delegated authorising officer|
primary budget spending unit|
authorizing officer by delegation</t>
        </is>
      </c>
      <c r="AA263" s="2" t="inlineStr">
        <is>
          <t>3|
3|
1|
1|
1</t>
        </is>
      </c>
      <c r="AB263" s="2" t="inlineStr">
        <is>
          <t xml:space="preserve">|
|
|
|
</t>
        </is>
      </c>
      <c r="AC263" t="inlineStr">
        <is>
          <t>officer in an EU institution or body to whom the responsibility for implementing revenue and expenditure in accordance with the principle of sound financial management and for ensuring compliance with the requirements of legality and regularity and equal treatment of recipients has been delegated</t>
        </is>
      </c>
      <c r="AD263" s="2" t="inlineStr">
        <is>
          <t>ordenador delegado</t>
        </is>
      </c>
      <c r="AE263" s="2" t="inlineStr">
        <is>
          <t>4</t>
        </is>
      </c>
      <c r="AF263" s="2" t="inlineStr">
        <is>
          <t/>
        </is>
      </c>
      <c r="AG263" t="inlineStr">
        <is>
          <t>Agente financiero &lt;a href="/entry/result/924871/all" id="ENTRY_TO_ENTRY_CONVERTER" target="_blank"&gt;IATE:924871&lt;/a&gt; en el que las instituciones delegan las funciones de ordenador &lt;a href="/entry/result/791008/all" id="ENTRY_TO_ENTRY_CONVERTER" target="_blank"&gt;IATE:791008&lt;/a&gt; que les confiere el Reglamento Financiero.</t>
        </is>
      </c>
      <c r="AH263" s="2" t="inlineStr">
        <is>
          <t>volitatud eelarvevahendite käsutaja</t>
        </is>
      </c>
      <c r="AI263" s="2" t="inlineStr">
        <is>
          <t>3</t>
        </is>
      </c>
      <c r="AJ263" s="2" t="inlineStr">
        <is>
          <t/>
        </is>
      </c>
      <c r="AK263" t="inlineStr">
        <is>
          <t>isik, kes on volitatud täitma eelarvevahendite käsutaja ülesandeid</t>
        </is>
      </c>
      <c r="AL263" s="2" t="inlineStr">
        <is>
          <t>valtuutettu tulojen ja menojen hyväksyjä</t>
        </is>
      </c>
      <c r="AM263" s="2" t="inlineStr">
        <is>
          <t>3</t>
        </is>
      </c>
      <c r="AN263" s="2" t="inlineStr">
        <is>
          <t/>
        </is>
      </c>
      <c r="AO263" t="inlineStr">
        <is>
          <t/>
        </is>
      </c>
      <c r="AP263" s="2" t="inlineStr">
        <is>
          <t>ordonnateur délégué</t>
        </is>
      </c>
      <c r="AQ263" s="2" t="inlineStr">
        <is>
          <t>3</t>
        </is>
      </c>
      <c r="AR263" s="2" t="inlineStr">
        <is>
          <t/>
        </is>
      </c>
      <c r="AS263" t="inlineStr">
        <is>
          <t/>
        </is>
      </c>
      <c r="AT263" s="2" t="inlineStr">
        <is>
          <t>oifigeach údarúcháin trí tharmligean</t>
        </is>
      </c>
      <c r="AU263" s="2" t="inlineStr">
        <is>
          <t>3</t>
        </is>
      </c>
      <c r="AV263" s="2" t="inlineStr">
        <is>
          <t/>
        </is>
      </c>
      <c r="AW263" t="inlineStr">
        <is>
          <t/>
        </is>
      </c>
      <c r="AX263" s="2" t="inlineStr">
        <is>
          <t>dužnosnik za ovjeravanje na osnovi delegiranja</t>
        </is>
      </c>
      <c r="AY263" s="2" t="inlineStr">
        <is>
          <t>3</t>
        </is>
      </c>
      <c r="AZ263" s="2" t="inlineStr">
        <is>
          <t/>
        </is>
      </c>
      <c r="BA263" t="inlineStr">
        <is>
          <t/>
        </is>
      </c>
      <c r="BB263" s="2" t="inlineStr">
        <is>
          <t>megbízott, engedélyezésre jogosult tisztviselő</t>
        </is>
      </c>
      <c r="BC263" s="2" t="inlineStr">
        <is>
          <t>3</t>
        </is>
      </c>
      <c r="BD263" s="2" t="inlineStr">
        <is>
          <t/>
        </is>
      </c>
      <c r="BE263" t="inlineStr">
        <is>
          <t/>
        </is>
      </c>
      <c r="BF263" s="2" t="inlineStr">
        <is>
          <t>ordinatore delegato</t>
        </is>
      </c>
      <c r="BG263" s="2" t="inlineStr">
        <is>
          <t>3</t>
        </is>
      </c>
      <c r="BH263" s="2" t="inlineStr">
        <is>
          <t/>
        </is>
      </c>
      <c r="BI263" t="inlineStr">
        <is>
          <t/>
        </is>
      </c>
      <c r="BJ263" s="2" t="inlineStr">
        <is>
          <t>deleguotasis leidimus suteikiantis pareigūnas|
įgaliotasis leidimus duodantis pareigūnas|
įgaliotasis leidimus suteikiantis pareigūnas</t>
        </is>
      </c>
      <c r="BK263" s="2" t="inlineStr">
        <is>
          <t>3|
3|
3</t>
        </is>
      </c>
      <c r="BL263" s="2" t="inlineStr">
        <is>
          <t xml:space="preserve">preferred|
|
</t>
        </is>
      </c>
      <c r="BM263" t="inlineStr">
        <is>
          <t/>
        </is>
      </c>
      <c r="BN263" s="2" t="inlineStr">
        <is>
          <t>deleģētais kredītrīkotājs</t>
        </is>
      </c>
      <c r="BO263" s="2" t="inlineStr">
        <is>
          <t>3</t>
        </is>
      </c>
      <c r="BP263" s="2" t="inlineStr">
        <is>
          <t/>
        </is>
      </c>
      <c r="BQ263" t="inlineStr">
        <is>
          <t/>
        </is>
      </c>
      <c r="BR263" s="2" t="inlineStr">
        <is>
          <t>uffiċjal awtorizzanti b'delega|
uffiċjal tal-awtorizzazzjoni b'delega|
uffiċjal tal-awtorizzazzjoni b’delegazzjoni</t>
        </is>
      </c>
      <c r="BS263" s="2" t="inlineStr">
        <is>
          <t>3|
3|
3</t>
        </is>
      </c>
      <c r="BT263" s="2" t="inlineStr">
        <is>
          <t xml:space="preserve">|
|
</t>
        </is>
      </c>
      <c r="BU263" t="inlineStr">
        <is>
          <t/>
        </is>
      </c>
      <c r="BV263" s="2" t="inlineStr">
        <is>
          <t>gedelegeerd ordonnateur</t>
        </is>
      </c>
      <c r="BW263" s="2" t="inlineStr">
        <is>
          <t>3</t>
        </is>
      </c>
      <c r="BX263" s="2" t="inlineStr">
        <is>
          <t/>
        </is>
      </c>
      <c r="BY263" t="inlineStr">
        <is>
          <t>ordonnateur, &lt;a href="/entry/result/791008/all" id="ENTRY_TO_ENTRY_CONVERTER" target="_blank"&gt;IATE:791008&lt;/a&gt; , bij delegatie</t>
        </is>
      </c>
      <c r="BZ263" s="2" t="inlineStr">
        <is>
          <t>delegowany urzędnik zatwierdzający</t>
        </is>
      </c>
      <c r="CA263" s="2" t="inlineStr">
        <is>
          <t>3</t>
        </is>
      </c>
      <c r="CB263" s="2" t="inlineStr">
        <is>
          <t/>
        </is>
      </c>
      <c r="CC263" t="inlineStr">
        <is>
          <t/>
        </is>
      </c>
      <c r="CD263" s="2" t="inlineStr">
        <is>
          <t>gestor orçamental delegado</t>
        </is>
      </c>
      <c r="CE263" s="2" t="inlineStr">
        <is>
          <t>4</t>
        </is>
      </c>
      <c r="CF263" s="2" t="inlineStr">
        <is>
          <t/>
        </is>
      </c>
      <c r="CG263" t="inlineStr">
        <is>
          <t>No contexto do orçamento da UE, funcionário ou agente no qual é delegada, em cada instituição da União Europeia, a função de 
&lt;i&gt;&lt;b&gt;gestor orçamental&lt;/b&gt;&lt;/i&gt; [ &lt;a href="/entry/result/791008/all" id="ENTRY_TO_ENTRY_CONVERTER" target="_blank"&gt;IATE:791008&lt;/a&gt; ].</t>
        </is>
      </c>
      <c r="CH263" s="2" t="inlineStr">
        <is>
          <t>ordonator de credite delegat</t>
        </is>
      </c>
      <c r="CI263" s="2" t="inlineStr">
        <is>
          <t>3</t>
        </is>
      </c>
      <c r="CJ263" s="2" t="inlineStr">
        <is>
          <t/>
        </is>
      </c>
      <c r="CK263" t="inlineStr">
        <is>
          <t/>
        </is>
      </c>
      <c r="CL263" s="2" t="inlineStr">
        <is>
          <t>povoľujúci úradník vymenovaný delegovaním</t>
        </is>
      </c>
      <c r="CM263" s="2" t="inlineStr">
        <is>
          <t>3</t>
        </is>
      </c>
      <c r="CN263" s="2" t="inlineStr">
        <is>
          <t/>
        </is>
      </c>
      <c r="CO263" t="inlineStr">
        <is>
          <t/>
        </is>
      </c>
      <c r="CP263" s="2" t="inlineStr">
        <is>
          <t>odredbodajalec na podlagi prenosa pooblastil</t>
        </is>
      </c>
      <c r="CQ263" s="2" t="inlineStr">
        <is>
          <t>3</t>
        </is>
      </c>
      <c r="CR263" s="2" t="inlineStr">
        <is>
          <t/>
        </is>
      </c>
      <c r="CS263" t="inlineStr">
        <is>
          <t/>
        </is>
      </c>
      <c r="CT263" s="2" t="inlineStr">
        <is>
          <t>delegerad utanordnare</t>
        </is>
      </c>
      <c r="CU263" s="2" t="inlineStr">
        <is>
          <t>3</t>
        </is>
      </c>
      <c r="CV263" s="2" t="inlineStr">
        <is>
          <t/>
        </is>
      </c>
      <c r="CW263" t="inlineStr">
        <is>
          <t/>
        </is>
      </c>
    </row>
    <row r="264">
      <c r="A264" s="1" t="str">
        <f>HYPERLINK("https://iate.europa.eu/entry/result/774864/all", "774864")</f>
        <v>774864</v>
      </c>
      <c r="B264" t="inlineStr">
        <is>
          <t>LAW;BUSINESS AND COMPETITION</t>
        </is>
      </c>
      <c r="C264" t="inlineStr">
        <is>
          <t>LAW;BUSINESS AND COMPETITION|business organisation</t>
        </is>
      </c>
      <c r="D264" t="inlineStr">
        <is>
          <t>no</t>
        </is>
      </c>
      <c r="E264" t="inlineStr">
        <is>
          <t/>
        </is>
      </c>
      <c r="F264" t="inlineStr">
        <is>
          <t/>
        </is>
      </c>
      <c r="G264" t="inlineStr">
        <is>
          <t/>
        </is>
      </c>
      <c r="H264" t="inlineStr">
        <is>
          <t/>
        </is>
      </c>
      <c r="I264" t="inlineStr">
        <is>
          <t/>
        </is>
      </c>
      <c r="J264" t="inlineStr">
        <is>
          <t/>
        </is>
      </c>
      <c r="K264" t="inlineStr">
        <is>
          <t/>
        </is>
      </c>
      <c r="L264" t="inlineStr">
        <is>
          <t/>
        </is>
      </c>
      <c r="M264" t="inlineStr">
        <is>
          <t/>
        </is>
      </c>
      <c r="N264" t="inlineStr">
        <is>
          <t/>
        </is>
      </c>
      <c r="O264" t="inlineStr">
        <is>
          <t/>
        </is>
      </c>
      <c r="P264" t="inlineStr">
        <is>
          <t/>
        </is>
      </c>
      <c r="Q264" t="inlineStr">
        <is>
          <t/>
        </is>
      </c>
      <c r="R264" s="2" t="inlineStr">
        <is>
          <t>a) besondere Vorrechte|
b) Sondervorrechte</t>
        </is>
      </c>
      <c r="S264" s="2" t="inlineStr">
        <is>
          <t>3|
3</t>
        </is>
      </c>
      <c r="T264" s="2" t="inlineStr">
        <is>
          <t xml:space="preserve">|
</t>
        </is>
      </c>
      <c r="U264" t="inlineStr">
        <is>
          <t>Es handelt sich um Vorrechte von Gläubigern an bestimmten beweglichen oder unbeweglichen Sachen. Das deutsche Recht kennt den Begriff des besonderen Vorrechts nicht, sondern nur die Absonderung bestimmter Gegenstände zugunsten bestimmter Gläubiger aus der Konkursmasse.</t>
        </is>
      </c>
      <c r="V264" s="2" t="inlineStr">
        <is>
          <t>ειδικά προνόμια</t>
        </is>
      </c>
      <c r="W264" s="2" t="inlineStr">
        <is>
          <t>1</t>
        </is>
      </c>
      <c r="X264" s="2" t="inlineStr">
        <is>
          <t/>
        </is>
      </c>
      <c r="Y264" t="inlineStr">
        <is>
          <t/>
        </is>
      </c>
      <c r="Z264" s="2" t="inlineStr">
        <is>
          <t>special rights of preference|
special preferential claims</t>
        </is>
      </c>
      <c r="AA264" s="2" t="inlineStr">
        <is>
          <t>2|
2</t>
        </is>
      </c>
      <c r="AB264" s="2" t="inlineStr">
        <is>
          <t xml:space="preserve">|
</t>
        </is>
      </c>
      <c r="AC264" t="inlineStr">
        <is>
          <t/>
        </is>
      </c>
      <c r="AD264" t="inlineStr">
        <is>
          <t/>
        </is>
      </c>
      <c r="AE264" t="inlineStr">
        <is>
          <t/>
        </is>
      </c>
      <c r="AF264" t="inlineStr">
        <is>
          <t/>
        </is>
      </c>
      <c r="AG264" t="inlineStr">
        <is>
          <t/>
        </is>
      </c>
      <c r="AH264" t="inlineStr">
        <is>
          <t/>
        </is>
      </c>
      <c r="AI264" t="inlineStr">
        <is>
          <t/>
        </is>
      </c>
      <c r="AJ264" t="inlineStr">
        <is>
          <t/>
        </is>
      </c>
      <c r="AK264" t="inlineStr">
        <is>
          <t/>
        </is>
      </c>
      <c r="AL264" t="inlineStr">
        <is>
          <t/>
        </is>
      </c>
      <c r="AM264" t="inlineStr">
        <is>
          <t/>
        </is>
      </c>
      <c r="AN264" t="inlineStr">
        <is>
          <t/>
        </is>
      </c>
      <c r="AO264" t="inlineStr">
        <is>
          <t/>
        </is>
      </c>
      <c r="AP264" s="2" t="inlineStr">
        <is>
          <t>privilèges spéciaux</t>
        </is>
      </c>
      <c r="AQ264" s="2" t="inlineStr">
        <is>
          <t>3</t>
        </is>
      </c>
      <c r="AR264" s="2" t="inlineStr">
        <is>
          <t/>
        </is>
      </c>
      <c r="AS264" t="inlineStr">
        <is>
          <t/>
        </is>
      </c>
      <c r="AT264" t="inlineStr">
        <is>
          <t/>
        </is>
      </c>
      <c r="AU264" t="inlineStr">
        <is>
          <t/>
        </is>
      </c>
      <c r="AV264" t="inlineStr">
        <is>
          <t/>
        </is>
      </c>
      <c r="AW264" t="inlineStr">
        <is>
          <t/>
        </is>
      </c>
      <c r="AX264" t="inlineStr">
        <is>
          <t/>
        </is>
      </c>
      <c r="AY264" t="inlineStr">
        <is>
          <t/>
        </is>
      </c>
      <c r="AZ264" t="inlineStr">
        <is>
          <t/>
        </is>
      </c>
      <c r="BA264" t="inlineStr">
        <is>
          <t/>
        </is>
      </c>
      <c r="BB264" t="inlineStr">
        <is>
          <t/>
        </is>
      </c>
      <c r="BC264" t="inlineStr">
        <is>
          <t/>
        </is>
      </c>
      <c r="BD264" t="inlineStr">
        <is>
          <t/>
        </is>
      </c>
      <c r="BE264" t="inlineStr">
        <is>
          <t/>
        </is>
      </c>
      <c r="BF264" t="inlineStr">
        <is>
          <t/>
        </is>
      </c>
      <c r="BG264" t="inlineStr">
        <is>
          <t/>
        </is>
      </c>
      <c r="BH264" t="inlineStr">
        <is>
          <t/>
        </is>
      </c>
      <c r="BI264" t="inlineStr">
        <is>
          <t/>
        </is>
      </c>
      <c r="BJ264" t="inlineStr">
        <is>
          <t/>
        </is>
      </c>
      <c r="BK264" t="inlineStr">
        <is>
          <t/>
        </is>
      </c>
      <c r="BL264" t="inlineStr">
        <is>
          <t/>
        </is>
      </c>
      <c r="BM264" t="inlineStr">
        <is>
          <t/>
        </is>
      </c>
      <c r="BN264" t="inlineStr">
        <is>
          <t/>
        </is>
      </c>
      <c r="BO264" t="inlineStr">
        <is>
          <t/>
        </is>
      </c>
      <c r="BP264" t="inlineStr">
        <is>
          <t/>
        </is>
      </c>
      <c r="BQ264" t="inlineStr">
        <is>
          <t/>
        </is>
      </c>
      <c r="BR264" t="inlineStr">
        <is>
          <t/>
        </is>
      </c>
      <c r="BS264" t="inlineStr">
        <is>
          <t/>
        </is>
      </c>
      <c r="BT264" t="inlineStr">
        <is>
          <t/>
        </is>
      </c>
      <c r="BU264" t="inlineStr">
        <is>
          <t/>
        </is>
      </c>
      <c r="BV264" s="2" t="inlineStr">
        <is>
          <t>bijzondere voorrechten</t>
        </is>
      </c>
      <c r="BW264" s="2" t="inlineStr">
        <is>
          <t>3</t>
        </is>
      </c>
      <c r="BX264" s="2" t="inlineStr">
        <is>
          <t/>
        </is>
      </c>
      <c r="BY264" t="inlineStr">
        <is>
          <t>Bijzondere voorrechten zijn verbonden aan bepaalde goederen, doch zijn in de meeste rechtsstelsels te onderscheiden van pand of hypotheek.</t>
        </is>
      </c>
      <c r="BZ264" t="inlineStr">
        <is>
          <t/>
        </is>
      </c>
      <c r="CA264" t="inlineStr">
        <is>
          <t/>
        </is>
      </c>
      <c r="CB264" t="inlineStr">
        <is>
          <t/>
        </is>
      </c>
      <c r="CC264" t="inlineStr">
        <is>
          <t/>
        </is>
      </c>
      <c r="CD264" t="inlineStr">
        <is>
          <t/>
        </is>
      </c>
      <c r="CE264" t="inlineStr">
        <is>
          <t/>
        </is>
      </c>
      <c r="CF264" t="inlineStr">
        <is>
          <t/>
        </is>
      </c>
      <c r="CG264" t="inlineStr">
        <is>
          <t/>
        </is>
      </c>
      <c r="CH264" t="inlineStr">
        <is>
          <t/>
        </is>
      </c>
      <c r="CI264" t="inlineStr">
        <is>
          <t/>
        </is>
      </c>
      <c r="CJ264" t="inlineStr">
        <is>
          <t/>
        </is>
      </c>
      <c r="CK264" t="inlineStr">
        <is>
          <t/>
        </is>
      </c>
      <c r="CL264" t="inlineStr">
        <is>
          <t/>
        </is>
      </c>
      <c r="CM264" t="inlineStr">
        <is>
          <t/>
        </is>
      </c>
      <c r="CN264" t="inlineStr">
        <is>
          <t/>
        </is>
      </c>
      <c r="CO264" t="inlineStr">
        <is>
          <t/>
        </is>
      </c>
      <c r="CP264" t="inlineStr">
        <is>
          <t/>
        </is>
      </c>
      <c r="CQ264" t="inlineStr">
        <is>
          <t/>
        </is>
      </c>
      <c r="CR264" t="inlineStr">
        <is>
          <t/>
        </is>
      </c>
      <c r="CS264" t="inlineStr">
        <is>
          <t/>
        </is>
      </c>
      <c r="CT264" t="inlineStr">
        <is>
          <t/>
        </is>
      </c>
      <c r="CU264" t="inlineStr">
        <is>
          <t/>
        </is>
      </c>
      <c r="CV264" t="inlineStr">
        <is>
          <t/>
        </is>
      </c>
      <c r="CW264" t="inlineStr">
        <is>
          <t/>
        </is>
      </c>
    </row>
    <row r="265">
      <c r="A265" s="1" t="str">
        <f>HYPERLINK("https://iate.europa.eu/entry/result/819433/all", "819433")</f>
        <v>819433</v>
      </c>
      <c r="B265" t="inlineStr">
        <is>
          <t>TRADE</t>
        </is>
      </c>
      <c r="C265" t="inlineStr">
        <is>
          <t>TRADE|trade policy|public contract</t>
        </is>
      </c>
      <c r="D265" t="inlineStr">
        <is>
          <t>yes</t>
        </is>
      </c>
      <c r="E265" t="inlineStr">
        <is>
          <t/>
        </is>
      </c>
      <c r="F265" s="2" t="inlineStr">
        <is>
          <t>обществена поръчка за доставки|
поръчка за доставки</t>
        </is>
      </c>
      <c r="G265" s="2" t="inlineStr">
        <is>
          <t>4|
3</t>
        </is>
      </c>
      <c r="H265" s="2" t="inlineStr">
        <is>
          <t xml:space="preserve">|
</t>
        </is>
      </c>
      <c r="I265" t="inlineStr">
        <is>
          <t>договор, чийто предмет е покупка, лизинг, наем или финансов лизинг, със или без правото на закупуване на продуктите, като може да включва като допълнителен предмет дейности по проучване на терена и инсталиране</t>
        </is>
      </c>
      <c r="J265" s="2" t="inlineStr">
        <is>
          <t>veřejná zakázka na dodávky</t>
        </is>
      </c>
      <c r="K265" s="2" t="inlineStr">
        <is>
          <t>3</t>
        </is>
      </c>
      <c r="L265" s="2" t="inlineStr">
        <is>
          <t/>
        </is>
      </c>
      <c r="M265" t="inlineStr">
        <is>
          <t>veřejná zakázka, jejímž předmětem je pořízení věci (dále jen "zboží"), a to zejména formou koupě, koupě zboží na splátky, nájmu nebo pachtu zbožínebo nájmu nebo pachtu zboží s právem následné koupě (leasing)</t>
        </is>
      </c>
      <c r="N265" s="2" t="inlineStr">
        <is>
          <t>offentlig kontrakt|
offentlig vareindkøbskontrakt|
vareindkøbskontrakt</t>
        </is>
      </c>
      <c r="O265" s="2" t="inlineStr">
        <is>
          <t>3|
4|
4</t>
        </is>
      </c>
      <c r="P265" s="2" t="inlineStr">
        <is>
          <t xml:space="preserve">|
|
</t>
        </is>
      </c>
      <c r="Q265" t="inlineStr">
        <is>
          <t>offentlig kontrakt, som vedrører køb, leasing eller leje med eller uden forkøbsret af varer. En offentlig vareindkøbskontrakt kan accessorisk omfatte monterings- og installationsarbejde</t>
        </is>
      </c>
      <c r="R265" s="2" t="inlineStr">
        <is>
          <t>öffentlicher Lieferauftrag</t>
        </is>
      </c>
      <c r="S265" s="2" t="inlineStr">
        <is>
          <t>4</t>
        </is>
      </c>
      <c r="T265" s="2" t="inlineStr">
        <is>
          <t/>
        </is>
      </c>
      <c r="U265" t="inlineStr">
        <is>
          <t>öffentlicher Auftrag &lt;a href="/entry/result/794538/all" id="ENTRY_TO_ENTRY_CONVERTER" target="_blank"&gt;IATE:794538&lt;/a&gt;, der den Kauf, das Leasing, die Miete, die Pacht oder den Ratenkauf, mit oder ohne Kaufoption, von Waren betrifft</t>
        </is>
      </c>
      <c r="V265" s="2" t="inlineStr">
        <is>
          <t>δημόσιες συμβάσεις αγαθών|
συμβάσεις προμηθειών</t>
        </is>
      </c>
      <c r="W265" s="2" t="inlineStr">
        <is>
          <t>3|
3</t>
        </is>
      </c>
      <c r="X265" s="2" t="inlineStr">
        <is>
          <t xml:space="preserve">|
</t>
        </is>
      </c>
      <c r="Y265" t="inlineStr">
        <is>
          <t>Οι "δημόσιες συμβάσεις προμηθειών" [ &lt;a href="/entry/result/794538/all" id="ENTRY_TO_ENTRY_CONVERTER" target="_blank"&gt;IATE:794538&lt;/a&gt; ] είναι δημόσιες συμβάσεις άλλες από αυτές που αναφέρονται στο σημείο β), οι οποίες έχουν ως αντικείμενο την αγορά, τη χρηματοδοτική μίσθωση, τη μίσθωση ή τη μίσθωση-πώληση, με ή χωρίς δικαίωμα αγοράς, προϊόντων.</t>
        </is>
      </c>
      <c r="Z265" s="2" t="inlineStr">
        <is>
          <t>supply contract|
public supply contract|
contract for supplies</t>
        </is>
      </c>
      <c r="AA265" s="2" t="inlineStr">
        <is>
          <t>3|
3|
1</t>
        </is>
      </c>
      <c r="AB265" s="2" t="inlineStr">
        <is>
          <t xml:space="preserve">|
|
</t>
        </is>
      </c>
      <c r="AC265" t="inlineStr">
        <is>
          <t>public contract [ &lt;a href="/entry/result/794538/all" id="ENTRY_TO_ENTRY_CONVERTER" target="_blank"&gt;IATE:794538&lt;/a&gt; ] having as its object the purchase, lease, rental or hire-purchase, with or without an option to buy, of products, including the siting or installation of those products where relevant</t>
        </is>
      </c>
      <c r="AD265" s="2" t="inlineStr">
        <is>
          <t>contrato público de suministro</t>
        </is>
      </c>
      <c r="AE265" s="2" t="inlineStr">
        <is>
          <t>4</t>
        </is>
      </c>
      <c r="AF265" s="2" t="inlineStr">
        <is>
          <t/>
        </is>
      </c>
      <c r="AG265" t="inlineStr">
        <is>
          <t>Contrato público ( &lt;a href="/entry/result/794538/all" id="ENTRY_TO_ENTRY_CONVERTER" target="_blank"&gt;IATE:794538&lt;/a&gt; ) cuyo objeto es la compra, el arrendamiento financiero, el arrendamiento o la venta a plazos, con o sin opción de compra, de productos.</t>
        </is>
      </c>
      <c r="AH265" s="2" t="inlineStr">
        <is>
          <t>asjade riigihankeleping|
asjade hankeleping</t>
        </is>
      </c>
      <c r="AI265" s="2" t="inlineStr">
        <is>
          <t>3|
3</t>
        </is>
      </c>
      <c r="AJ265" s="2" t="inlineStr">
        <is>
          <t xml:space="preserve">|
</t>
        </is>
      </c>
      <c r="AK265" t="inlineStr">
        <is>
          <t>&lt;i&gt;riigihankeleping&lt;/i&gt; [ &lt;a href="/entry/result/794538/all" id="ENTRY_TO_ENTRY_CONVERTER" target="_blank"&gt;IATE:794538&lt;/a&gt; ], mille esemeks on asjade ostmine, üürimine, rentimine või liisimine koos väljaostuvõimalusega või ilma</t>
        </is>
      </c>
      <c r="AL265" s="2" t="inlineStr">
        <is>
          <t>tavarahankintasopimus|
julkista tavarahankintaa koskeva sopimus</t>
        </is>
      </c>
      <c r="AM265" s="2" t="inlineStr">
        <is>
          <t>3|
3</t>
        </is>
      </c>
      <c r="AN265" s="2" t="inlineStr">
        <is>
          <t xml:space="preserve">preferred|
</t>
        </is>
      </c>
      <c r="AO265" t="inlineStr">
        <is>
          <t>Hankintasopimus, jonka tarkoituksena on tavaroiden osto, leasing, vuokraus tai osamaksukauppa osto-optioin tai ilman niitä.</t>
        </is>
      </c>
      <c r="AP265" s="2" t="inlineStr">
        <is>
          <t>marché public de fournitures|
marché de fournitures</t>
        </is>
      </c>
      <c r="AQ265" s="2" t="inlineStr">
        <is>
          <t>3|
3</t>
        </is>
      </c>
      <c r="AR265" s="2" t="inlineStr">
        <is>
          <t xml:space="preserve">|
</t>
        </is>
      </c>
      <c r="AS265" t="inlineStr">
        <is>
          <t>marché public [ &lt;a href="/entry/result/794538/all" id="ENTRY_TO_ENTRY_CONVERTER" target="_blank"&gt;IATE:794538&lt;/a&gt; ] ayant pour objet l'achat, la prise en crédit-bail, la location ou la location-vente, avec ou sans option d'achat, de produits et pouvant aussi comprendre, à titre accessoire, des travaux de pose et d’installation</t>
        </is>
      </c>
      <c r="AT265" s="2" t="inlineStr">
        <is>
          <t>conradh soláthair phoiblí|
conradh soláthair</t>
        </is>
      </c>
      <c r="AU265" s="2" t="inlineStr">
        <is>
          <t>3|
3</t>
        </is>
      </c>
      <c r="AV265" s="2" t="inlineStr">
        <is>
          <t xml:space="preserve">|
</t>
        </is>
      </c>
      <c r="AW265" t="inlineStr">
        <is>
          <t/>
        </is>
      </c>
      <c r="AX265" s="2" t="inlineStr">
        <is>
          <t>ugovor o javnoj nabavi robe</t>
        </is>
      </c>
      <c r="AY265" s="2" t="inlineStr">
        <is>
          <t>3</t>
        </is>
      </c>
      <c r="AZ265" s="2" t="inlineStr">
        <is>
          <t/>
        </is>
      </c>
      <c r="BA265" t="inlineStr">
        <is>
          <t>ugovor o javnoj nabavi čiji je predmet kupnja, leasing, najam ili kupnja na otplatu sa ili bez mogućnosti kupnje robe, a može kao sporedne obuhvaćati poslove postavljanja i instalacije</t>
        </is>
      </c>
      <c r="BB265" s="2" t="inlineStr">
        <is>
          <t>árubeszerzésre irányuló közbeszerzési szerződés|
árubeszerzésre irányuló szerződés</t>
        </is>
      </c>
      <c r="BC265" s="2" t="inlineStr">
        <is>
          <t>4|
4</t>
        </is>
      </c>
      <c r="BD265" s="2" t="inlineStr">
        <is>
          <t xml:space="preserve">|
</t>
        </is>
      </c>
      <c r="BE265" t="inlineStr">
        <is>
          <t>oyan közbeszerzési szerződés [ &lt;a href="/entry/result/794538/all" id="ENTRY_TO_ENTRY_CONVERTER" target="_blank"&gt;IATE:794538&lt;/a&gt; ], amelynek tárgya termékek megvásárlása, lízingje, bérlete vagy részletvétele, vételi joggal vagy anélkül (mellékesen beállítási és üzembe helyezési műveletekre is kiterjedhet)</t>
        </is>
      </c>
      <c r="BF265" s="2" t="inlineStr">
        <is>
          <t>appalto di forniture|
appalto pubblico di forniture</t>
        </is>
      </c>
      <c r="BG265" s="2" t="inlineStr">
        <is>
          <t>4|
4</t>
        </is>
      </c>
      <c r="BH265" s="2" t="inlineStr">
        <is>
          <t xml:space="preserve">|
</t>
        </is>
      </c>
      <c r="BI265" t="inlineStr">
        <is>
          <t>appalto pubblico [ &lt;a href="/entry/result/794538/all" id="ENTRY_TO_ENTRY_CONVERTER" target="_blank"&gt;IATE:794538&lt;/a&gt; ] avente per oggetto l’acquisto, la locazione finanziaria, la locazione o l’acquisto a riscatto, con o senza opzione per l’acquisto, di prodotti e che può includere, a titolo accessorio, lavori di posa in opera e di installazione</t>
        </is>
      </c>
      <c r="BJ265" s="2" t="inlineStr">
        <is>
          <t>prekių viešojo pirkimo sutartis|
viešojo prekių pirkimo sutartis</t>
        </is>
      </c>
      <c r="BK265" s="2" t="inlineStr">
        <is>
          <t>3|
3</t>
        </is>
      </c>
      <c r="BL265" s="2" t="inlineStr">
        <is>
          <t xml:space="preserve">preferred|
</t>
        </is>
      </c>
      <c r="BM265" t="inlineStr">
        <is>
          <t>viešojo pirkimo sutartis, kurios objektas yra prekių pirkimas, nuoma, finansinė nuoma arba pirkimas išsimokėtinai, numatant jas įsigyti ar to nenumatant</t>
        </is>
      </c>
      <c r="BN265" s="2" t="inlineStr">
        <is>
          <t>publisks piegādes līgums|
piegādes līgums</t>
        </is>
      </c>
      <c r="BO265" s="2" t="inlineStr">
        <is>
          <t>3|
3</t>
        </is>
      </c>
      <c r="BP265" s="2" t="inlineStr">
        <is>
          <t xml:space="preserve">|
</t>
        </is>
      </c>
      <c r="BQ265" t="inlineStr">
        <is>
          <t>publisks līgums [ &lt;a href="/entry/result/794538/all" id="ENTRY_TO_ENTRY_CONVERTER" target="_blank"&gt;IATE:794538&lt;/a&gt; ], kura priekšmets ir produktu pirkums, nomaksas pirkums, noma ar izpirkuma tiesībām, ar vai bez pirkšanas iespējas; kā blakus noteikumus tas var ietvert izvietošanas un uzstādīšanas darbus</t>
        </is>
      </c>
      <c r="BR265" s="2" t="inlineStr">
        <is>
          <t>kuntratt pubbliku ta’ provvista|
kuntratt ta' provvista</t>
        </is>
      </c>
      <c r="BS265" s="2" t="inlineStr">
        <is>
          <t>3|
4</t>
        </is>
      </c>
      <c r="BT265" s="2" t="inlineStr">
        <is>
          <t xml:space="preserve">|
</t>
        </is>
      </c>
      <c r="BU265" t="inlineStr">
        <is>
          <t>kuntratti pubbliċi li għandhom bħala s-suġġett tagħhom ix-xiri, il-kera jew ix-xiri bin-nifs, bi jew mingħajr fakultà ta’ xiri, ta’ prodott li jistgħu jinkludu, b'mod inċidentali, operazzjonijiet ta' tqegħid fil-post u installazzjoni</t>
        </is>
      </c>
      <c r="BV265" s="2" t="inlineStr">
        <is>
          <t>overheidsopdracht voor leveringen|
opdracht voor leveringen</t>
        </is>
      </c>
      <c r="BW265" s="2" t="inlineStr">
        <is>
          <t>3|
3</t>
        </is>
      </c>
      <c r="BX265" s="2" t="inlineStr">
        <is>
          <t xml:space="preserve">|
</t>
        </is>
      </c>
      <c r="BY265" t="inlineStr">
        <is>
          <t>overheidsopdracht die betrekking heeft op de aankoop, leasing, huur of huurkoop, met of zonder koopoptie, van producten</t>
        </is>
      </c>
      <c r="BZ265" s="2" t="inlineStr">
        <is>
          <t>zamówienie na dostawy|
zamówienie publiczne na dostawy</t>
        </is>
      </c>
      <c r="CA265" s="2" t="inlineStr">
        <is>
          <t>3|
3</t>
        </is>
      </c>
      <c r="CB265" s="2" t="inlineStr">
        <is>
          <t xml:space="preserve">|
</t>
        </is>
      </c>
      <c r="CC265" t="inlineStr">
        <is>
          <t>zamówienie publiczne, którego przedmiotem jest zakup produktów, ich dzierżawa, najem lub leasing, z opcją lub bez opcji zakupu</t>
        </is>
      </c>
      <c r="CD265" s="2" t="inlineStr">
        <is>
          <t>contrato público de fornecimento|
contrato público de aprovisionamento</t>
        </is>
      </c>
      <c r="CE265" s="2" t="inlineStr">
        <is>
          <t>3|
3</t>
        </is>
      </c>
      <c r="CF265" s="2" t="inlineStr">
        <is>
          <t xml:space="preserve">|
</t>
        </is>
      </c>
      <c r="CG265" t="inlineStr">
        <is>
          <t>Contrato público [ &lt;a href="/entry/result/794538/all" id="ENTRY_TO_ENTRY_CONVERTER" target="_blank"&gt;IATE:794538&lt;/a&gt; ] que tem por objeto a compra, a locação financeira, a locação ou a locação-venda, com ou sem opção de compra, de produtos. Um contrato público de fornecimento pode incluir, a título acessório, operações de montagem e instalação.</t>
        </is>
      </c>
      <c r="CH265" s="2" t="inlineStr">
        <is>
          <t>contract de achiziție publică de produse|
contract de furnizare de produse</t>
        </is>
      </c>
      <c r="CI265" s="2" t="inlineStr">
        <is>
          <t>3|
3</t>
        </is>
      </c>
      <c r="CJ265" s="2" t="inlineStr">
        <is>
          <t xml:space="preserve">|
</t>
        </is>
      </c>
      <c r="CK265" t="inlineStr">
        <is>
          <t>contract de achiziție publică [ &lt;a href="/entry/result/794538/all" id="ENTRY_TO_ENTRY_CONVERTER" target="_blank"&gt;IATE:794538&lt;/a&gt; ] care are ca obiect achiziția de produse prin cumpărare, inclusiv cu plata în rate, închiriere, leasing cu sau fără opțiune de cumpărare ori prin orice alte modalități contractuale în temeiul cărora autoritatea contractantă beneficiază de aceste produse, indiferent dacă dobândește sau nu proprietatea asupra acestora</t>
        </is>
      </c>
      <c r="CL265" s="2" t="inlineStr">
        <is>
          <t>zákazka na dodanie tovaru|
verejná zákazka na dodanie tovaru|
zmluva o dodaní tovaru</t>
        </is>
      </c>
      <c r="CM265" s="2" t="inlineStr">
        <is>
          <t>3|
3|
3</t>
        </is>
      </c>
      <c r="CN265" s="2" t="inlineStr">
        <is>
          <t xml:space="preserve">|
|
</t>
        </is>
      </c>
      <c r="CO265" t="inlineStr">
        <is>
          <t>zákazka, ktorá sa vzťahuje na kúpu, lízing, nájom tovaru alebo kúpu tovaru na splátky s možnosťou alebo bez možnosti odkúpenia, a ktorá môže ako vedľajší predmet zahŕňať aj montáž a inštaláciu</t>
        </is>
      </c>
      <c r="CP265" s="2" t="inlineStr">
        <is>
          <t>naročilo blaga|
javno naročilo blaga</t>
        </is>
      </c>
      <c r="CQ265" s="2" t="inlineStr">
        <is>
          <t>3|
3</t>
        </is>
      </c>
      <c r="CR265" s="2" t="inlineStr">
        <is>
          <t xml:space="preserve">|
</t>
        </is>
      </c>
      <c r="CS265" t="inlineStr">
        <is>
          <t>javno naročilo, katerega predmet je nakup, zakup, najem ali nakup blaga s pridržanim lastništvom z nakupno pravico ali brez nje; lahko vključuje tudi povezana namestitvena in inštalacijska dela</t>
        </is>
      </c>
      <c r="CT265" s="2" t="inlineStr">
        <is>
          <t>varukontrakt|
offentligt varukontrakt</t>
        </is>
      </c>
      <c r="CU265" s="2" t="inlineStr">
        <is>
          <t>3|
3</t>
        </is>
      </c>
      <c r="CV265" s="2" t="inlineStr">
        <is>
          <t xml:space="preserve">|
</t>
        </is>
      </c>
      <c r="CW265" t="inlineStr">
        <is>
          <t>offentligt kontrakt som avser köp, leasing, hyra eller hyrköp – med eller utan köpoption – av varor</t>
        </is>
      </c>
    </row>
    <row r="266">
      <c r="A266" s="1" t="str">
        <f>HYPERLINK("https://iate.europa.eu/entry/result/930390/all", "930390")</f>
        <v>930390</v>
      </c>
      <c r="B266" t="inlineStr">
        <is>
          <t>EUROPEAN UNION</t>
        </is>
      </c>
      <c r="C266" t="inlineStr">
        <is>
          <t>EUROPEAN UNION|EU finance</t>
        </is>
      </c>
      <c r="D266" t="inlineStr">
        <is>
          <t>no</t>
        </is>
      </c>
      <c r="E266" t="inlineStr">
        <is>
          <t/>
        </is>
      </c>
      <c r="F266" s="2" t="inlineStr">
        <is>
          <t>законодателна финансова обосновка</t>
        </is>
      </c>
      <c r="G266" s="2" t="inlineStr">
        <is>
          <t>3</t>
        </is>
      </c>
      <c r="H266" s="2" t="inlineStr">
        <is>
          <t>preferred</t>
        </is>
      </c>
      <c r="I266" t="inlineStr">
        <is>
          <t/>
        </is>
      </c>
      <c r="J266" s="2" t="inlineStr">
        <is>
          <t>legislativní finanční výkaz</t>
        </is>
      </c>
      <c r="K266" s="2" t="inlineStr">
        <is>
          <t>3</t>
        </is>
      </c>
      <c r="L266" s="2" t="inlineStr">
        <is>
          <t/>
        </is>
      </c>
      <c r="M266" t="inlineStr">
        <is>
          <t/>
        </is>
      </c>
      <c r="N266" s="2" t="inlineStr">
        <is>
          <t>finansieringsoversigt|
finansieringsoversigt til forslaget</t>
        </is>
      </c>
      <c r="O266" s="2" t="inlineStr">
        <is>
          <t>4|
4</t>
        </is>
      </c>
      <c r="P266" s="2" t="inlineStr">
        <is>
          <t xml:space="preserve">|
</t>
        </is>
      </c>
      <c r="Q266" t="inlineStr">
        <is>
          <t/>
        </is>
      </c>
      <c r="R266" s="2" t="inlineStr">
        <is>
          <t>Finanzbogen zu Rechtsakten|
Finanzbogen</t>
        </is>
      </c>
      <c r="S266" s="2" t="inlineStr">
        <is>
          <t>3|
2</t>
        </is>
      </c>
      <c r="T266" s="2" t="inlineStr">
        <is>
          <t xml:space="preserve">|
</t>
        </is>
      </c>
      <c r="U266" t="inlineStr">
        <is>
          <t>im Kontext Haushaltswirtschaft der Europäischen Union (EU) eine Aufstellung über die finanziellen Angaben zu einem Projekt (finanzielle Auswirkungen, Verbindungen mit den Finanzinstrumenten, Fälligkeitsplan etc.)</t>
        </is>
      </c>
      <c r="V266" s="2" t="inlineStr">
        <is>
          <t>νομοθετικό δημοσιονομικό δελτίο</t>
        </is>
      </c>
      <c r="W266" s="2" t="inlineStr">
        <is>
          <t>3</t>
        </is>
      </c>
      <c r="X266" s="2" t="inlineStr">
        <is>
          <t/>
        </is>
      </c>
      <c r="Y266" t="inlineStr">
        <is>
          <t/>
        </is>
      </c>
      <c r="Z266" s="2" t="inlineStr">
        <is>
          <t>legislative financial statement|
LFS</t>
        </is>
      </c>
      <c r="AA266" s="2" t="inlineStr">
        <is>
          <t>3|
3</t>
        </is>
      </c>
      <c r="AB266" s="2" t="inlineStr">
        <is>
          <t xml:space="preserve">|
</t>
        </is>
      </c>
      <c r="AC266" t="inlineStr">
        <is>
          <t/>
        </is>
      </c>
      <c r="AD266" s="2" t="inlineStr">
        <is>
          <t>ficha de financiación legislativa</t>
        </is>
      </c>
      <c r="AE266" s="2" t="inlineStr">
        <is>
          <t>3</t>
        </is>
      </c>
      <c r="AF266" s="2" t="inlineStr">
        <is>
          <t/>
        </is>
      </c>
      <c r="AG266" t="inlineStr">
        <is>
          <t>Elemento de algunas propuestas de la Comisión que contiene una descripción muy sucinta del propósito de la medida propuesta y de su incidencia financiera.</t>
        </is>
      </c>
      <c r="AH266" t="inlineStr">
        <is>
          <t/>
        </is>
      </c>
      <c r="AI266" t="inlineStr">
        <is>
          <t/>
        </is>
      </c>
      <c r="AJ266" t="inlineStr">
        <is>
          <t/>
        </is>
      </c>
      <c r="AK266" t="inlineStr">
        <is>
          <t/>
        </is>
      </c>
      <c r="AL266" s="2" t="inlineStr">
        <is>
          <t>lainsäädäntöesitykseen liitettävä rahoitusselvitys|
säädökseen liittyvä rahoitusselvitys</t>
        </is>
      </c>
      <c r="AM266" s="2" t="inlineStr">
        <is>
          <t>2|
2</t>
        </is>
      </c>
      <c r="AN266" s="2" t="inlineStr">
        <is>
          <t xml:space="preserve">|
</t>
        </is>
      </c>
      <c r="AO266" t="inlineStr">
        <is>
          <t/>
        </is>
      </c>
      <c r="AP266" s="2" t="inlineStr">
        <is>
          <t>fiche financière législative</t>
        </is>
      </c>
      <c r="AQ266" s="2" t="inlineStr">
        <is>
          <t>3</t>
        </is>
      </c>
      <c r="AR266" s="2" t="inlineStr">
        <is>
          <t/>
        </is>
      </c>
      <c r="AS266" t="inlineStr">
        <is>
          <t>Figure à l'annexe de certaines propositions de règlement de la Commission.</t>
        </is>
      </c>
      <c r="AT266" t="inlineStr">
        <is>
          <t/>
        </is>
      </c>
      <c r="AU266" t="inlineStr">
        <is>
          <t/>
        </is>
      </c>
      <c r="AV266" t="inlineStr">
        <is>
          <t/>
        </is>
      </c>
      <c r="AW266" t="inlineStr">
        <is>
          <t/>
        </is>
      </c>
      <c r="AX266" t="inlineStr">
        <is>
          <t/>
        </is>
      </c>
      <c r="AY266" t="inlineStr">
        <is>
          <t/>
        </is>
      </c>
      <c r="AZ266" t="inlineStr">
        <is>
          <t/>
        </is>
      </c>
      <c r="BA266" t="inlineStr">
        <is>
          <t/>
        </is>
      </c>
      <c r="BB266" s="2" t="inlineStr">
        <is>
          <t>pénzügyi kimutatás</t>
        </is>
      </c>
      <c r="BC266" s="2" t="inlineStr">
        <is>
          <t>4</t>
        </is>
      </c>
      <c r="BD266" s="2" t="inlineStr">
        <is>
          <t/>
        </is>
      </c>
      <c r="BE266" t="inlineStr">
        <is>
          <t>A Bizottság által előterjesztett jogalkotási javaslatokhoz vagy költségvetés-tervezetekhez csatolt pénzügyi kimutatás.</t>
        </is>
      </c>
      <c r="BF266" s="2" t="inlineStr">
        <is>
          <t>scheda finanziaria legislativa</t>
        </is>
      </c>
      <c r="BG266" s="2" t="inlineStr">
        <is>
          <t>3</t>
        </is>
      </c>
      <c r="BH266" s="2" t="inlineStr">
        <is>
          <t/>
        </is>
      </c>
      <c r="BI266" t="inlineStr">
        <is>
          <t/>
        </is>
      </c>
      <c r="BJ266" t="inlineStr">
        <is>
          <t/>
        </is>
      </c>
      <c r="BK266" t="inlineStr">
        <is>
          <t/>
        </is>
      </c>
      <c r="BL266" t="inlineStr">
        <is>
          <t/>
        </is>
      </c>
      <c r="BM266" t="inlineStr">
        <is>
          <t/>
        </is>
      </c>
      <c r="BN266" s="2" t="inlineStr">
        <is>
          <t>tiesību akta priekšlikuma finanšu pārskats</t>
        </is>
      </c>
      <c r="BO266" s="2" t="inlineStr">
        <is>
          <t>3</t>
        </is>
      </c>
      <c r="BP266" s="2" t="inlineStr">
        <is>
          <t/>
        </is>
      </c>
      <c r="BQ266" t="inlineStr">
        <is>
          <t/>
        </is>
      </c>
      <c r="BR266" s="2" t="inlineStr">
        <is>
          <t>dikjarazzjoni finanzjarja leġiżlattiva</t>
        </is>
      </c>
      <c r="BS266" s="2" t="inlineStr">
        <is>
          <t>3</t>
        </is>
      </c>
      <c r="BT266" s="2" t="inlineStr">
        <is>
          <t/>
        </is>
      </c>
      <c r="BU266" t="inlineStr">
        <is>
          <t>dikjarazzjoni li trid tintuża għal kwalunkwe proposta jew inizjattiva mressqa quddiem l-awtorità leġiżlattiva (tal-Unjoni)</t>
        </is>
      </c>
      <c r="BV266" s="2" t="inlineStr">
        <is>
          <t>financieel memorandum bij het besluit</t>
        </is>
      </c>
      <c r="BW266" s="2" t="inlineStr">
        <is>
          <t>2</t>
        </is>
      </c>
      <c r="BX266" s="2" t="inlineStr">
        <is>
          <t/>
        </is>
      </c>
      <c r="BY266" t="inlineStr">
        <is>
          <t/>
        </is>
      </c>
      <c r="BZ266" s="2" t="inlineStr">
        <is>
          <t>ocena skutków finansowych regulacji</t>
        </is>
      </c>
      <c r="CA266" s="2" t="inlineStr">
        <is>
          <t>3</t>
        </is>
      </c>
      <c r="CB266" s="2" t="inlineStr">
        <is>
          <t/>
        </is>
      </c>
      <c r="CC266" t="inlineStr">
        <is>
          <t/>
        </is>
      </c>
      <c r="CD266" s="2" t="inlineStr">
        <is>
          <t>ficha financeira legislativa</t>
        </is>
      </c>
      <c r="CE266" s="2" t="inlineStr">
        <is>
          <t>3</t>
        </is>
      </c>
      <c r="CF266" s="2" t="inlineStr">
        <is>
          <t/>
        </is>
      </c>
      <c r="CG266" t="inlineStr">
        <is>
          <t>Anexo de certas propostas de regulamento da Comissão.</t>
        </is>
      </c>
      <c r="CH266" s="2" t="inlineStr">
        <is>
          <t>fișă financiară legislativă</t>
        </is>
      </c>
      <c r="CI266" s="2" t="inlineStr">
        <is>
          <t>3</t>
        </is>
      </c>
      <c r="CJ266" s="2" t="inlineStr">
        <is>
          <t/>
        </is>
      </c>
      <c r="CK266" t="inlineStr">
        <is>
          <t/>
        </is>
      </c>
      <c r="CL266" s="2" t="inlineStr">
        <is>
          <t>legislatívny finančný výkaz</t>
        </is>
      </c>
      <c r="CM266" s="2" t="inlineStr">
        <is>
          <t>3</t>
        </is>
      </c>
      <c r="CN266" s="2" t="inlineStr">
        <is>
          <t/>
        </is>
      </c>
      <c r="CO266" t="inlineStr">
        <is>
          <t>dokument, ktorý sa pripája ku každému návrhu alebo iniciatíve, ktoré legislatívnemu orgánu predloží Komisia, vysoký predstaviteľ Únie pre zahraničné veci a bezpečnostnú politiku ("vysoký predstaviteľ") alebo členský štát a ktoré môžu mať vplyv na rozpočet vrátane zmien počtu pracovných miest</t>
        </is>
      </c>
      <c r="CP266" s="2" t="inlineStr">
        <is>
          <t>ocena finančnih posledic zakonodajnega predloga|
računovodski izkaz|
finančni izkaz</t>
        </is>
      </c>
      <c r="CQ266" s="2" t="inlineStr">
        <is>
          <t>4|
3|
2</t>
        </is>
      </c>
      <c r="CR266" s="2" t="inlineStr">
        <is>
          <t xml:space="preserve">preferred|
|
</t>
        </is>
      </c>
      <c r="CS266" t="inlineStr">
        <is>
          <t>Priloga k nekaterim predlogom pravnih aktov EU, iz katere je razviden finančni vpliv predlaganih ukrepov na proračun.</t>
        </is>
      </c>
      <c r="CT266" s="2" t="inlineStr">
        <is>
          <t>finansieringsöversikt för rättsakt</t>
        </is>
      </c>
      <c r="CU266" s="2" t="inlineStr">
        <is>
          <t>3</t>
        </is>
      </c>
      <c r="CV266" s="2" t="inlineStr">
        <is>
          <t/>
        </is>
      </c>
      <c r="CW266" t="inlineStr">
        <is>
          <t/>
        </is>
      </c>
    </row>
    <row r="267">
      <c r="A267" s="1" t="str">
        <f>HYPERLINK("https://iate.europa.eu/entry/result/768357/all", "768357")</f>
        <v>768357</v>
      </c>
      <c r="B267" t="inlineStr">
        <is>
          <t>EUROPEAN UNION</t>
        </is>
      </c>
      <c r="C267" t="inlineStr">
        <is>
          <t>EUROPEAN UNION|EU finance|Community budget</t>
        </is>
      </c>
      <c r="D267" t="inlineStr">
        <is>
          <t>yes</t>
        </is>
      </c>
      <c r="E267" t="inlineStr">
        <is>
          <t/>
        </is>
      </c>
      <c r="F267" s="2" t="inlineStr">
        <is>
          <t>писмо за внасяне на корекции</t>
        </is>
      </c>
      <c r="G267" s="2" t="inlineStr">
        <is>
          <t>3</t>
        </is>
      </c>
      <c r="H267" s="2" t="inlineStr">
        <is>
          <t/>
        </is>
      </c>
      <c r="I267" t="inlineStr">
        <is>
          <t/>
        </is>
      </c>
      <c r="J267" s="2" t="inlineStr">
        <is>
          <t>návrh na změnu</t>
        </is>
      </c>
      <c r="K267" s="2" t="inlineStr">
        <is>
          <t>3</t>
        </is>
      </c>
      <c r="L267" s="2" t="inlineStr">
        <is>
          <t/>
        </is>
      </c>
      <c r="M267" t="inlineStr">
        <is>
          <t/>
        </is>
      </c>
      <c r="N267" s="2" t="inlineStr">
        <is>
          <t>ændringsskrivelse|
ÆS</t>
        </is>
      </c>
      <c r="O267" s="2" t="inlineStr">
        <is>
          <t>4|
4</t>
        </is>
      </c>
      <c r="P267" s="2" t="inlineStr">
        <is>
          <t xml:space="preserve">|
</t>
        </is>
      </c>
      <c r="Q267" t="inlineStr">
        <is>
          <t/>
        </is>
      </c>
      <c r="R267" s="2" t="inlineStr">
        <is>
          <t>Berichtigungsschreiben|
BS</t>
        </is>
      </c>
      <c r="S267" s="2" t="inlineStr">
        <is>
          <t>3|
3</t>
        </is>
      </c>
      <c r="T267" s="2" t="inlineStr">
        <is>
          <t xml:space="preserve">|
</t>
        </is>
      </c>
      <c r="U267" t="inlineStr">
        <is>
          <t>Dokument zur Änderung des Entwurfs des Haushaltsplans</t>
        </is>
      </c>
      <c r="V267" s="2" t="inlineStr">
        <is>
          <t>διορθωτική επιστολή|
ΔΕ</t>
        </is>
      </c>
      <c r="W267" s="2" t="inlineStr">
        <is>
          <t>3|
3</t>
        </is>
      </c>
      <c r="X267" s="2" t="inlineStr">
        <is>
          <t xml:space="preserve">|
</t>
        </is>
      </c>
      <c r="Y267" t="inlineStr">
        <is>
          <t/>
        </is>
      </c>
      <c r="Z267" s="2" t="inlineStr">
        <is>
          <t>letter of amendment to the draft budget|
letter of amendment|
LA|
amending letter|
AL|
draft letter of amendment</t>
        </is>
      </c>
      <c r="AA267" s="2" t="inlineStr">
        <is>
          <t>3|
3|
3|
3|
3|
1</t>
        </is>
      </c>
      <c r="AB267" s="2" t="inlineStr">
        <is>
          <t xml:space="preserve">|
|
|
|
|
</t>
        </is>
      </c>
      <c r="AC267" t="inlineStr">
        <is>
          <t>letter that the Commission may, on its own initiative or at the request of the other institutions with their own budget section, present to amend the draft budget in the light of information which was not available when the draft was established</t>
        </is>
      </c>
      <c r="AD267" s="2" t="inlineStr">
        <is>
          <t>nota rectificativa|
NR</t>
        </is>
      </c>
      <c r="AE267" s="2" t="inlineStr">
        <is>
          <t>4|
3</t>
        </is>
      </c>
      <c r="AF267" s="2" t="inlineStr">
        <is>
          <t xml:space="preserve">|
</t>
        </is>
      </c>
      <c r="AG267" t="inlineStr">
        <is>
          <t>Propuesta de modificación del proyecto de presupuesto &lt;a href="/entry/result/793687/all" id="ENTRY_TO_ENTRY_CONVERTER" target="_blank"&gt;IATE:793687&lt;/a&gt; presentada por la Comisión al Parlamento Europeo y al Consejo, "por propia iniciativa o a instancia de una de las otras instituciones en cuanto a su sección respectiva" y "sobre la base de cualquier información nueva de la que no se disponía en el momento de elaborar el proyecto de presupuesto" dicho proyecto, antes de que se convoque el Comité de Conciliación &lt;a href="/entry/result/773306/all" id="ENTRY_TO_ENTRY_CONVERTER" target="_blank"&gt;IATE:773306&lt;/a&gt; .</t>
        </is>
      </c>
      <c r="AH267" s="2" t="inlineStr">
        <is>
          <t>kirjalik muutmisettepanek</t>
        </is>
      </c>
      <c r="AI267" s="2" t="inlineStr">
        <is>
          <t>3</t>
        </is>
      </c>
      <c r="AJ267" s="2" t="inlineStr">
        <is>
          <t/>
        </is>
      </c>
      <c r="AK267" t="inlineStr">
        <is>
          <t/>
        </is>
      </c>
      <c r="AL267" s="2" t="inlineStr">
        <is>
          <t>oikaisukirjelmä</t>
        </is>
      </c>
      <c r="AM267" s="2" t="inlineStr">
        <is>
          <t>3</t>
        </is>
      </c>
      <c r="AN267" s="2" t="inlineStr">
        <is>
          <t/>
        </is>
      </c>
      <c r="AO267" t="inlineStr">
        <is>
          <t/>
        </is>
      </c>
      <c r="AP267" s="2" t="inlineStr">
        <is>
          <t>lettre rectificative|
LR</t>
        </is>
      </c>
      <c r="AQ267" s="2" t="inlineStr">
        <is>
          <t>3|
3</t>
        </is>
      </c>
      <c r="AR267" s="2" t="inlineStr">
        <is>
          <t xml:space="preserve">|
</t>
        </is>
      </c>
      <c r="AS267" t="inlineStr">
        <is>
          <t>Document modifiant l'avant-projet de budget.</t>
        </is>
      </c>
      <c r="AT267" s="2" t="inlineStr">
        <is>
          <t>litir leasaitheach a ghabhann leis an dréachtbhuiséad|
litir leasaitheach</t>
        </is>
      </c>
      <c r="AU267" s="2" t="inlineStr">
        <is>
          <t>3|
3</t>
        </is>
      </c>
      <c r="AV267" s="2" t="inlineStr">
        <is>
          <t xml:space="preserve">|
</t>
        </is>
      </c>
      <c r="AW267" t="inlineStr">
        <is>
          <t/>
        </is>
      </c>
      <c r="AX267" s="2" t="inlineStr">
        <is>
          <t>pismo izmjene</t>
        </is>
      </c>
      <c r="AY267" s="2" t="inlineStr">
        <is>
          <t>3</t>
        </is>
      </c>
      <c r="AZ267" s="2" t="inlineStr">
        <is>
          <t/>
        </is>
      </c>
      <c r="BA267" t="inlineStr">
        <is>
          <t/>
        </is>
      </c>
      <c r="BB267" s="2" t="inlineStr">
        <is>
          <t>módosító indítvány|
MI</t>
        </is>
      </c>
      <c r="BC267" s="2" t="inlineStr">
        <is>
          <t>4|
4</t>
        </is>
      </c>
      <c r="BD267" s="2" t="inlineStr">
        <is>
          <t xml:space="preserve">|
</t>
        </is>
      </c>
      <c r="BE267" t="inlineStr">
        <is>
          <t/>
        </is>
      </c>
      <c r="BF267" s="2" t="inlineStr">
        <is>
          <t>lettera rettificativa|
LR</t>
        </is>
      </c>
      <c r="BG267" s="2" t="inlineStr">
        <is>
          <t>4|
4</t>
        </is>
      </c>
      <c r="BH267" s="2" t="inlineStr">
        <is>
          <t xml:space="preserve">|
</t>
        </is>
      </c>
      <c r="BI267" t="inlineStr">
        <is>
          <t/>
        </is>
      </c>
      <c r="BJ267" s="2" t="inlineStr">
        <is>
          <t>taisomasis raštas</t>
        </is>
      </c>
      <c r="BK267" s="2" t="inlineStr">
        <is>
          <t>3</t>
        </is>
      </c>
      <c r="BL267" s="2" t="inlineStr">
        <is>
          <t/>
        </is>
      </c>
      <c r="BM267" t="inlineStr">
        <is>
          <t/>
        </is>
      </c>
      <c r="BN267" s="2" t="inlineStr">
        <is>
          <t>grozījumu vēstule</t>
        </is>
      </c>
      <c r="BO267" s="2" t="inlineStr">
        <is>
          <t>3</t>
        </is>
      </c>
      <c r="BP267" s="2" t="inlineStr">
        <is>
          <t/>
        </is>
      </c>
      <c r="BQ267" t="inlineStr">
        <is>
          <t/>
        </is>
      </c>
      <c r="BR267" s="2" t="inlineStr">
        <is>
          <t>ittra emendatorja|
IE</t>
        </is>
      </c>
      <c r="BS267" s="2" t="inlineStr">
        <is>
          <t>3|
3</t>
        </is>
      </c>
      <c r="BT267" s="2" t="inlineStr">
        <is>
          <t xml:space="preserve">|
</t>
        </is>
      </c>
      <c r="BU267" t="inlineStr">
        <is>
          <t/>
        </is>
      </c>
      <c r="BV267" s="2" t="inlineStr">
        <is>
          <t>nota van wijzigingen|
NvW</t>
        </is>
      </c>
      <c r="BW267" s="2" t="inlineStr">
        <is>
          <t>3|
3</t>
        </is>
      </c>
      <c r="BX267" s="2" t="inlineStr">
        <is>
          <t xml:space="preserve">|
</t>
        </is>
      </c>
      <c r="BY267" t="inlineStr">
        <is>
          <t/>
        </is>
      </c>
      <c r="BZ267" s="2" t="inlineStr">
        <is>
          <t>list w sprawie poprawek|
propozycja zmian</t>
        </is>
      </c>
      <c r="CA267" s="2" t="inlineStr">
        <is>
          <t>3|
2</t>
        </is>
      </c>
      <c r="CB267" s="2" t="inlineStr">
        <is>
          <t xml:space="preserve">preferred|
</t>
        </is>
      </c>
      <c r="CC267" t="inlineStr">
        <is>
          <t/>
        </is>
      </c>
      <c r="CD267" s="2" t="inlineStr">
        <is>
          <t>carta retificativa|
CR</t>
        </is>
      </c>
      <c r="CE267" s="2" t="inlineStr">
        <is>
          <t>4|
3</t>
        </is>
      </c>
      <c r="CF267" s="2" t="inlineStr">
        <is>
          <t xml:space="preserve">|
</t>
        </is>
      </c>
      <c r="CG267" t="inlineStr">
        <is>
          <t>No contexto da elaboração do orçamento da UE, documento que a Comissão pode, por sua própria iniciativa ou a pedido de outra instituição, submeter ao Conselho, alterando o anteprojeto de orçamento com base em novos elementos que não eram conhecidos no momento da sua elaboração.</t>
        </is>
      </c>
      <c r="CH267" s="2" t="inlineStr">
        <is>
          <t>scrisoare rectificativă|
SR</t>
        </is>
      </c>
      <c r="CI267" s="2" t="inlineStr">
        <is>
          <t>3|
3</t>
        </is>
      </c>
      <c r="CJ267" s="2" t="inlineStr">
        <is>
          <t xml:space="preserve">|
</t>
        </is>
      </c>
      <c r="CK267" t="inlineStr">
        <is>
          <t/>
        </is>
      </c>
      <c r="CL267" s="2" t="inlineStr">
        <is>
          <t>opravný list</t>
        </is>
      </c>
      <c r="CM267" s="2" t="inlineStr">
        <is>
          <t>3</t>
        </is>
      </c>
      <c r="CN267" s="2" t="inlineStr">
        <is>
          <t/>
        </is>
      </c>
      <c r="CO267" t="inlineStr">
        <is>
          <t>dokument, ktorým sa aktualizuje odhad výdavkov najmä v oblasti poľnohospodárstva</t>
        </is>
      </c>
      <c r="CP267" s="2" t="inlineStr">
        <is>
          <t>dopolnilno pismo</t>
        </is>
      </c>
      <c r="CQ267" s="2" t="inlineStr">
        <is>
          <t>3</t>
        </is>
      </c>
      <c r="CR267" s="2" t="inlineStr">
        <is>
          <t/>
        </is>
      </c>
      <c r="CS267" t="inlineStr">
        <is>
          <t>dokument o spremembi predloga proračuna, ki ga predloži Komisija in v katerem so upoštevane informacije, ki niso bile na voljo v času priprave predloga</t>
        </is>
      </c>
      <c r="CT267" s="2" t="inlineStr">
        <is>
          <t>ändringsskrivelse (till budgetförslaget)</t>
        </is>
      </c>
      <c r="CU267" s="2" t="inlineStr">
        <is>
          <t>3</t>
        </is>
      </c>
      <c r="CV267" s="2" t="inlineStr">
        <is>
          <t/>
        </is>
      </c>
      <c r="CW267" t="inlineStr">
        <is>
          <t/>
        </is>
      </c>
    </row>
    <row r="268">
      <c r="A268" s="1" t="str">
        <f>HYPERLINK("https://iate.europa.eu/entry/result/923752/all", "923752")</f>
        <v>923752</v>
      </c>
      <c r="B268" t="inlineStr">
        <is>
          <t>FINANCE;EUROPEAN UNION</t>
        </is>
      </c>
      <c r="C268" t="inlineStr">
        <is>
          <t>FINANCE|public finance and budget policy|budget policy|budget;EUROPEAN UNION|EU institutions and European civil service|EU institution|European Commission</t>
        </is>
      </c>
      <c r="D268" t="inlineStr">
        <is>
          <t>yes</t>
        </is>
      </c>
      <c r="E268" t="inlineStr">
        <is>
          <t/>
        </is>
      </c>
      <c r="F268" s="2" t="inlineStr">
        <is>
          <t>годишна политическа стратегия</t>
        </is>
      </c>
      <c r="G268" s="2" t="inlineStr">
        <is>
          <t>3</t>
        </is>
      </c>
      <c r="H268" s="2" t="inlineStr">
        <is>
          <t/>
        </is>
      </c>
      <c r="I268" t="inlineStr">
        <is>
          <t/>
        </is>
      </c>
      <c r="J268" s="2" t="inlineStr">
        <is>
          <t>roční politická strategie</t>
        </is>
      </c>
      <c r="K268" s="2" t="inlineStr">
        <is>
          <t>3</t>
        </is>
      </c>
      <c r="L268" s="2" t="inlineStr">
        <is>
          <t/>
        </is>
      </c>
      <c r="M268" t="inlineStr">
        <is>
          <t>Dokument, který pod politickým vedením svého předsedy stanoví Evropská komise, spolu se svými víceletými strategickými prioritami; na základě této strategie a priorit každoročně přijímá pracovní program a předběžný návrh rozpočtu na následující rok [ &lt;a href="/entry/result/791554/all" id="ENTRY_TO_ENTRY_CONVERTER" target="_blank"&gt;IATE:791554&lt;/a&gt; ].</t>
        </is>
      </c>
      <c r="N268" s="2" t="inlineStr">
        <is>
          <t>årlig politikstrategi|
APS|
policystrategi</t>
        </is>
      </c>
      <c r="O268" s="2" t="inlineStr">
        <is>
          <t>4|
4|
3</t>
        </is>
      </c>
      <c r="P268" s="2" t="inlineStr">
        <is>
          <t xml:space="preserve">|
|
</t>
        </is>
      </c>
      <c r="Q268" t="inlineStr">
        <is>
          <t/>
        </is>
      </c>
      <c r="R268" s="2" t="inlineStr">
        <is>
          <t>jährliche Strategieplanung</t>
        </is>
      </c>
      <c r="S268" s="2" t="inlineStr">
        <is>
          <t>3</t>
        </is>
      </c>
      <c r="T268" s="2" t="inlineStr">
        <is>
          <t/>
        </is>
      </c>
      <c r="U268" t="inlineStr">
        <is>
          <t/>
        </is>
      </c>
      <c r="V268" s="2" t="inlineStr">
        <is>
          <t>ετήσια στρατηγική πολιτικής</t>
        </is>
      </c>
      <c r="W268" s="2" t="inlineStr">
        <is>
          <t>4</t>
        </is>
      </c>
      <c r="X268" s="2" t="inlineStr">
        <is>
          <t/>
        </is>
      </c>
      <c r="Y268" t="inlineStr">
        <is>
          <t/>
        </is>
      </c>
      <c r="Z268" s="2" t="inlineStr">
        <is>
          <t>annual policy strategy|
APS</t>
        </is>
      </c>
      <c r="AA268" s="2" t="inlineStr">
        <is>
          <t>3|
3</t>
        </is>
      </c>
      <c r="AB268" s="2" t="inlineStr">
        <is>
          <t xml:space="preserve">|
</t>
        </is>
      </c>
      <c r="AC268" t="inlineStr">
        <is>
          <t/>
        </is>
      </c>
      <c r="AD268" s="2" t="inlineStr">
        <is>
          <t>estrategia política anual|
APS</t>
        </is>
      </c>
      <c r="AE268" s="2" t="inlineStr">
        <is>
          <t>4|
3</t>
        </is>
      </c>
      <c r="AF268" s="2" t="inlineStr">
        <is>
          <t xml:space="preserve">|
</t>
        </is>
      </c>
      <c r="AG268" t="inlineStr">
        <is>
          <t>Presenta un marco estratégico anual a nivel de la Comisión y define, a comienzos del año anterior, las prioridades políticas y las iniciativas clave para el año siguiente. Al mismo tiempo, asigna los recursos financieros y humanos correspondientes a estas iniciativas prioritarias y define el marco general de los recursos.</t>
        </is>
      </c>
      <c r="AH268" s="2" t="inlineStr">
        <is>
          <t>poliitiline strateegia|
iga-aastane poliitiline strateegia</t>
        </is>
      </c>
      <c r="AI268" s="2" t="inlineStr">
        <is>
          <t>3|
3</t>
        </is>
      </c>
      <c r="AJ268" s="2" t="inlineStr">
        <is>
          <t xml:space="preserve">|
</t>
        </is>
      </c>
      <c r="AK268" t="inlineStr">
        <is>
          <t/>
        </is>
      </c>
      <c r="AL268" s="2" t="inlineStr">
        <is>
          <t>vuotuinen toimintastrategia|
toimintastrategia vuodeksi x</t>
        </is>
      </c>
      <c r="AM268" s="2" t="inlineStr">
        <is>
          <t>3|
3</t>
        </is>
      </c>
      <c r="AN268" s="2" t="inlineStr">
        <is>
          <t xml:space="preserve">|
</t>
        </is>
      </c>
      <c r="AO268" t="inlineStr">
        <is>
          <t>komission toiminnan ensisijaiset tavoitteet ja tärkeimmät aloitteet määrittelevä strategia</t>
        </is>
      </c>
      <c r="AP268" s="2" t="inlineStr">
        <is>
          <t>stratégie politique annuelle</t>
        </is>
      </c>
      <c r="AQ268" s="2" t="inlineStr">
        <is>
          <t>3</t>
        </is>
      </c>
      <c r="AR268" s="2" t="inlineStr">
        <is>
          <t/>
        </is>
      </c>
      <c r="AS268" t="inlineStr">
        <is>
          <t/>
        </is>
      </c>
      <c r="AT268" s="2" t="inlineStr">
        <is>
          <t>straitéis bhliantúil bheartais|
APS</t>
        </is>
      </c>
      <c r="AU268" s="2" t="inlineStr">
        <is>
          <t>3|
3</t>
        </is>
      </c>
      <c r="AV268" s="2" t="inlineStr">
        <is>
          <t xml:space="preserve">|
</t>
        </is>
      </c>
      <c r="AW268" t="inlineStr">
        <is>
          <t/>
        </is>
      </c>
      <c r="AX268" s="2" t="inlineStr">
        <is>
          <t>godišnja politička strategija</t>
        </is>
      </c>
      <c r="AY268" s="2" t="inlineStr">
        <is>
          <t>3</t>
        </is>
      </c>
      <c r="AZ268" s="2" t="inlineStr">
        <is>
          <t/>
        </is>
      </c>
      <c r="BA268" t="inlineStr">
        <is>
          <t>godišnja politička strategija</t>
        </is>
      </c>
      <c r="BB268" s="2" t="inlineStr">
        <is>
          <t>éves politikai stratégia</t>
        </is>
      </c>
      <c r="BC268" s="2" t="inlineStr">
        <is>
          <t>3</t>
        </is>
      </c>
      <c r="BD268" s="2" t="inlineStr">
        <is>
          <t/>
        </is>
      </c>
      <c r="BE268" t="inlineStr">
        <is>
          <t/>
        </is>
      </c>
      <c r="BF268" s="2" t="inlineStr">
        <is>
          <t>strategia politica annuale|
SPA</t>
        </is>
      </c>
      <c r="BG268" s="2" t="inlineStr">
        <is>
          <t>4|
3</t>
        </is>
      </c>
      <c r="BH268" s="2" t="inlineStr">
        <is>
          <t xml:space="preserve">|
</t>
        </is>
      </c>
      <c r="BI268" t="inlineStr">
        <is>
          <t>La strategia politica annuale adottata dalla Commissione è la prima fase del ciclo di pianificazione e programmazione strategica introdotto nel 2001. Essa è intesa a definire le priorità politiche della Commissione e ad assicurare che alle iniziative politiche corrispondano risorse che consentano di realizzare le priorità identificate per l'anno in questione.</t>
        </is>
      </c>
      <c r="BJ268" s="2" t="inlineStr">
        <is>
          <t>metinė politikos strategija</t>
        </is>
      </c>
      <c r="BK268" s="2" t="inlineStr">
        <is>
          <t>3</t>
        </is>
      </c>
      <c r="BL268" s="2" t="inlineStr">
        <is>
          <t/>
        </is>
      </c>
      <c r="BM268" t="inlineStr">
        <is>
          <t/>
        </is>
      </c>
      <c r="BN268" s="2" t="inlineStr">
        <is>
          <t>ikgadējā politikas stratēģija</t>
        </is>
      </c>
      <c r="BO268" s="2" t="inlineStr">
        <is>
          <t>3</t>
        </is>
      </c>
      <c r="BP268" s="2" t="inlineStr">
        <is>
          <t/>
        </is>
      </c>
      <c r="BQ268" t="inlineStr">
        <is>
          <t>dokuments, kurā Komisija n-1 gada sākumā nosaka n gada politikas prioritātes un galvenās iniciatīvas</t>
        </is>
      </c>
      <c r="BR268" s="2" t="inlineStr">
        <is>
          <t>Strateġija ta' Politika Annwali|
SPA</t>
        </is>
      </c>
      <c r="BS268" s="2" t="inlineStr">
        <is>
          <t>3|
2</t>
        </is>
      </c>
      <c r="BT268" s="2" t="inlineStr">
        <is>
          <t xml:space="preserve">|
</t>
        </is>
      </c>
      <c r="BU268" t="inlineStr">
        <is>
          <t/>
        </is>
      </c>
      <c r="BV268" s="2" t="inlineStr">
        <is>
          <t>jaarlijkse beleidsstrategie|
JBS</t>
        </is>
      </c>
      <c r="BW268" s="2" t="inlineStr">
        <is>
          <t>3|
2</t>
        </is>
      </c>
      <c r="BX268" s="2" t="inlineStr">
        <is>
          <t xml:space="preserve">|
</t>
        </is>
      </c>
      <c r="BY268" t="inlineStr">
        <is>
          <t>jaarlijks strategisch kader op het niveau van de Commissie, waarin, vroeg in het vorige jaar, de politieke prioriteiten en de voornaamste initiatieven voor het volgende jaar worden vastgelegd. Tezelfdertijd worden de passende financiële en personele middelen aan deze prioritaire initiatieven toegewezen en wordt het algemene kader van de middelen vastgesteld.</t>
        </is>
      </c>
      <c r="BZ268" s="2" t="inlineStr">
        <is>
          <t>Roczna Strategia Polityczna</t>
        </is>
      </c>
      <c r="CA268" s="2" t="inlineStr">
        <is>
          <t>3</t>
        </is>
      </c>
      <c r="CB268" s="2" t="inlineStr">
        <is>
          <t/>
        </is>
      </c>
      <c r="CC268" t="inlineStr">
        <is>
          <t/>
        </is>
      </c>
      <c r="CD268" s="2" t="inlineStr">
        <is>
          <t>Estratégia Política Anual|
EPA</t>
        </is>
      </c>
      <c r="CE268" s="2" t="inlineStr">
        <is>
          <t>3|
3</t>
        </is>
      </c>
      <c r="CF268" s="2" t="inlineStr">
        <is>
          <t xml:space="preserve">|
</t>
        </is>
      </c>
      <c r="CG268" t="inlineStr">
        <is>
          <t/>
        </is>
      </c>
      <c r="CH268" s="2" t="inlineStr">
        <is>
          <t>strategia politică anuală|
strategie de orientare anuală</t>
        </is>
      </c>
      <c r="CI268" s="2" t="inlineStr">
        <is>
          <t>3|
4</t>
        </is>
      </c>
      <c r="CJ268" s="2" t="inlineStr">
        <is>
          <t xml:space="preserve">|
</t>
        </is>
      </c>
      <c r="CK268" t="inlineStr">
        <is>
          <t/>
        </is>
      </c>
      <c r="CL268" s="2" t="inlineStr">
        <is>
          <t>ročná politická stratégia|
RPS</t>
        </is>
      </c>
      <c r="CM268" s="2" t="inlineStr">
        <is>
          <t>3|
3</t>
        </is>
      </c>
      <c r="CN268" s="2" t="inlineStr">
        <is>
          <t xml:space="preserve">|
</t>
        </is>
      </c>
      <c r="CO268" t="inlineStr">
        <is>
          <t>je spolu s viacročnými strategickými prioritami dokument Komisie, na základe ktorých každý rok prijíma svoj pracovný program a predbežný návrh rozpočtu na nasledujúci rok</t>
        </is>
      </c>
      <c r="CP268" s="2" t="inlineStr">
        <is>
          <t>letna strategija politik</t>
        </is>
      </c>
      <c r="CQ268" s="2" t="inlineStr">
        <is>
          <t>3</t>
        </is>
      </c>
      <c r="CR268" s="2" t="inlineStr">
        <is>
          <t/>
        </is>
      </c>
      <c r="CS268" t="inlineStr">
        <is>
          <t>Strategija, v kateri Komisija določi prednostne naloge politik za naslednje leto ter predvidi uporabo človeških in finančnih virov za njihovo izpolnjevanje.</t>
        </is>
      </c>
      <c r="CT268" s="2" t="inlineStr">
        <is>
          <t>årlig politisk strategi</t>
        </is>
      </c>
      <c r="CU268" s="2" t="inlineStr">
        <is>
          <t>2</t>
        </is>
      </c>
      <c r="CV268" s="2" t="inlineStr">
        <is>
          <t/>
        </is>
      </c>
      <c r="CW268" t="inlineStr">
        <is>
          <t/>
        </is>
      </c>
    </row>
    <row r="269">
      <c r="A269" s="1" t="str">
        <f>HYPERLINK("https://iate.europa.eu/entry/result/3578159/all", "3578159")</f>
        <v>3578159</v>
      </c>
      <c r="B269" t="inlineStr">
        <is>
          <t>EUROPEAN UNION;FINANCE</t>
        </is>
      </c>
      <c r="C269" t="inlineStr">
        <is>
          <t>EUROPEAN UNION|EU finance;FINANCE|financing and investment</t>
        </is>
      </c>
      <c r="D269" t="inlineStr">
        <is>
          <t>yes</t>
        </is>
      </c>
      <c r="E269" t="inlineStr">
        <is>
          <t/>
        </is>
      </c>
      <c r="F269" s="2" t="inlineStr">
        <is>
          <t>фонд InvestEU</t>
        </is>
      </c>
      <c r="G269" s="2" t="inlineStr">
        <is>
          <t>3</t>
        </is>
      </c>
      <c r="H269" s="2" t="inlineStr">
        <is>
          <t/>
        </is>
      </c>
      <c r="I269" t="inlineStr">
        <is>
          <t>фондът е един от компонентите на 
&lt;em&gt;програмата InvestEU&lt;/em&gt; [ &lt;a href="https://iate.europa.eu/entry/result/3578156/all" target="_blank"&gt;3578156&lt;/a&gt; ] и ще насърчава инвестициите в иновации, цифровизация и устойчива инфраструктура, както и ще съдейства за нужди в социалния сектор и за нужди на МСП</t>
        </is>
      </c>
      <c r="J269" s="2" t="inlineStr">
        <is>
          <t>Fond InvestEU</t>
        </is>
      </c>
      <c r="K269" s="2" t="inlineStr">
        <is>
          <t>3</t>
        </is>
      </c>
      <c r="L269" s="2" t="inlineStr">
        <is>
          <t/>
        </is>
      </c>
      <c r="M269" t="inlineStr">
        <is>
          <t>jedna ze složek 
&lt;i&gt;Programu InvestEU&lt;/i&gt; [ &lt;a href="/entry/result/3578156/all" id="ENTRY_TO_ENTRY_CONVERTER" target="_blank"&gt;IATE:3578156&lt;/a&gt; ] sestávající z rozpočtové záruky EU, která zaštítí finanční produkty poskytované prováděcími partnery. 
&lt;br&gt;Zaměřuje se na unijní projekty s přidanou hodnotou a podporuje soudržný přístup ve financování politických cílů EU.</t>
        </is>
      </c>
      <c r="N269" s="2" t="inlineStr">
        <is>
          <t>InvestEU-Fonden</t>
        </is>
      </c>
      <c r="O269" s="2" t="inlineStr">
        <is>
          <t>3</t>
        </is>
      </c>
      <c r="P269" s="2" t="inlineStr">
        <is>
          <t/>
        </is>
      </c>
      <c r="Q269" t="inlineStr">
        <is>
          <t>fond, som sammen
med InvestEU-rådgivningsplatformen, InvestEU-portalen og en række blandingsoperationer
udgør InvestEU-programmet</t>
        </is>
      </c>
      <c r="R269" s="2" t="inlineStr">
        <is>
          <t>Fonds „InvestEU“</t>
        </is>
      </c>
      <c r="S269" s="2" t="inlineStr">
        <is>
          <t>3</t>
        </is>
      </c>
      <c r="T269" s="2" t="inlineStr">
        <is>
          <t/>
        </is>
      </c>
      <c r="U269" t="inlineStr">
        <is>
          <t>eine der
Komponenten des &lt;a href="https://iate.europa.eu/entry/result/3578156" target="_blank"&gt;Programms "InvestEU"&lt;/a&gt; zur Mobilisierung
öffentlicher und privater Investitionen durch eine EU-Haushaltsgarantie</t>
        </is>
      </c>
      <c r="V269" s="2" t="inlineStr">
        <is>
          <t>Ταμείο ΙnvestEU</t>
        </is>
      </c>
      <c r="W269" s="2" t="inlineStr">
        <is>
          <t>3</t>
        </is>
      </c>
      <c r="X269" s="2" t="inlineStr">
        <is>
          <t/>
        </is>
      </c>
      <c r="Y269" t="inlineStr">
        <is>
          <t>μία από τις συνιστώσες του &lt;a href="https://iate.europa.eu/entry/result/3578156/el" target="_blank"&gt;προγράμματος InvestEU&lt;/a&gt; η οποία συνίσταται σε παροχή &lt;a href="https://iate.europa.eu/entry/result/3563843/el" target="_blank"&gt;εγγύησης της ΕΕ&lt;/a&gt; για χρηματοδοτικές και επενδυτικές δραστηριότητες που εκτελούνται από τους &lt;a href="https://iate.europa.eu/entry/result/3578855/el" target="_blank"&gt;εταίρους υλοποίησης&lt;/a&gt; σε στήριξη των εσωτερικών πολιτικών της Ένωσης</t>
        </is>
      </c>
      <c r="Z269" s="2" t="inlineStr">
        <is>
          <t>InvestEU Fund</t>
        </is>
      </c>
      <c r="AA269" s="2" t="inlineStr">
        <is>
          <t>3</t>
        </is>
      </c>
      <c r="AB269" s="2" t="inlineStr">
        <is>
          <t/>
        </is>
      </c>
      <c r="AC269" t="inlineStr">
        <is>
          <t>component of the 
&lt;a href="https://iate.europa.eu/entry/result/3578156/en" target="_blank"&gt;InvestEU Programme&lt;/a&gt; consisting of an 
&lt;a href="https://iate.europa.eu/entry/result/3563843/en" target="_blank"&gt;EU budget guarantee&lt;/a&gt; to support public and private investments in Europe in order to reduce the investment gap among the programme's members</t>
        </is>
      </c>
      <c r="AD269" s="2" t="inlineStr">
        <is>
          <t>Fondo InvestEU</t>
        </is>
      </c>
      <c r="AE269" s="2" t="inlineStr">
        <is>
          <t>3</t>
        </is>
      </c>
      <c r="AF269" s="2" t="inlineStr">
        <is>
          <t/>
        </is>
      </c>
      <c r="AG269" t="inlineStr">
        <is>
          <t>Es uno de los elementos que integran el &lt;a href="https://iate.europa.eu/entry/result/3578156/es" target="_blank"&gt;Programa InvestEU&lt;/a&gt; y consiste en una garantía del presupuesto de la UE para apoyar la inversión, tanto pública como privada, y contribuir a cerrar las brechas en materia de inversión entre los Estados miembros.</t>
        </is>
      </c>
      <c r="AH269" s="2" t="inlineStr">
        <is>
          <t>InvestEU fond</t>
        </is>
      </c>
      <c r="AI269" s="2" t="inlineStr">
        <is>
          <t>2</t>
        </is>
      </c>
      <c r="AJ269" s="2" t="inlineStr">
        <is>
          <t/>
        </is>
      </c>
      <c r="AK269" t="inlineStr">
        <is>
          <t>&lt;i&gt;programmi „InvestEU“ &lt;/i&gt;&lt;a href="/entry/result/3578156/all" id="ENTRY_TO_ENTRY_CONVERTER" target="_blank"&gt;IATE:3578156&lt;/a&gt; üks osa, mis hõlmab &lt;i&gt;ELi tagatist &lt;/i&gt;&lt;a href="/entry/result/3563843/all" id="ENTRY_TO_ENTRY_CONVERTER" target="_blank"&gt;IATE:3563843&lt;/a&gt;, millega toetatakse Euroopas avaliku ja erasektori investeeringuid eesmärgiga aidata vähendada liikmesriikides investeerimislünki</t>
        </is>
      </c>
      <c r="AL269" s="2" t="inlineStr">
        <is>
          <t>InvestEU-rahasto</t>
        </is>
      </c>
      <c r="AM269" s="2" t="inlineStr">
        <is>
          <t>3</t>
        </is>
      </c>
      <c r="AN269" s="2" t="inlineStr">
        <is>
          <t/>
        </is>
      </c>
      <c r="AO269" t="inlineStr">
        <is>
          <t>InvestEU-ohjelmaan kuuluva rahasto, jolla vauhditetaan yksityisiä ja julkisia investointeja myöntämällä rahoituskumppaneille EU:n talousarviotakuu</t>
        </is>
      </c>
      <c r="AP269" s="2" t="inlineStr">
        <is>
          <t>Fonds InvestEU</t>
        </is>
      </c>
      <c r="AQ269" s="2" t="inlineStr">
        <is>
          <t>3</t>
        </is>
      </c>
      <c r="AR269" s="2" t="inlineStr">
        <is>
          <t/>
        </is>
      </c>
      <c r="AS269" t="inlineStr">
        <is>
          <t>élément du 
&lt;a href="https://iate.europa.eu/entry/result/3578156/fr" target="_blank"&gt;programme InvestEU&lt;/a&gt; qui fournit la 
&lt;a href="https://iate.europa.eu/entry/result/3563843/fr" target="_blank"&gt;garantie de l’Union&lt;/a&gt; pour soutenir les investissements publics et privés en Europe destinés à remédier aux défaillances du marché et aux déficits d'investissement</t>
        </is>
      </c>
      <c r="AT269" s="2" t="inlineStr">
        <is>
          <t>Ciste InvestEU|
an Ciste InvestEU</t>
        </is>
      </c>
      <c r="AU269" s="2" t="inlineStr">
        <is>
          <t>3|
3</t>
        </is>
      </c>
      <c r="AV269" s="2" t="inlineStr">
        <is>
          <t xml:space="preserve">|
</t>
        </is>
      </c>
      <c r="AW269" t="inlineStr">
        <is>
          <t/>
        </is>
      </c>
      <c r="AX269" s="2" t="inlineStr">
        <is>
          <t>fond InvestEU</t>
        </is>
      </c>
      <c r="AY269" s="2" t="inlineStr">
        <is>
          <t>3</t>
        </is>
      </c>
      <c r="AZ269" s="2" t="inlineStr">
        <is>
          <t/>
        </is>
      </c>
      <c r="BA269" t="inlineStr">
        <is>
          <t/>
        </is>
      </c>
      <c r="BB269" s="2" t="inlineStr">
        <is>
          <t>InvestEU Alap</t>
        </is>
      </c>
      <c r="BC269" s="2" t="inlineStr">
        <is>
          <t>3</t>
        </is>
      </c>
      <c r="BD269" s="2" t="inlineStr">
        <is>
          <t/>
        </is>
      </c>
      <c r="BE269" t="inlineStr">
        <is>
          <t>az InvestEU program egyik összetevőj, amely uniós költségvetési garanciát [ &lt;a href="/entry/result/3563843/all" id="ENTRY_TO_ENTRY_CONVERTER" target="_blank"&gt;IATE:3563843&lt;/a&gt; ] nyújt majd állami és magánberuházásokhoz, támogatja a pénzügyi partnerek, mint például az Európai Beruházási Bank Csoport és mások beruházási projektjeit, és növeli kockázatviselési képességüket</t>
        </is>
      </c>
      <c r="BF269" s="2" t="inlineStr">
        <is>
          <t>fondo InvestEU</t>
        </is>
      </c>
      <c r="BG269" s="2" t="inlineStr">
        <is>
          <t>3</t>
        </is>
      </c>
      <c r="BH269" s="2" t="inlineStr">
        <is>
          <t/>
        </is>
      </c>
      <c r="BI269" t="inlineStr">
        <is>
          <t>fondo prevede la concessione di una garanzia dell’Unione per sostenere le operazioni di finanziamento e di investimento effettuate dai partner esecutivi che contribuiscono alle politiche interne dell’Unione</t>
        </is>
      </c>
      <c r="BJ269" s="2" t="inlineStr">
        <is>
          <t>„InvestEU“ fondas</t>
        </is>
      </c>
      <c r="BK269" s="2" t="inlineStr">
        <is>
          <t>3</t>
        </is>
      </c>
      <c r="BL269" s="2" t="inlineStr">
        <is>
          <t/>
        </is>
      </c>
      <c r="BM269" t="inlineStr">
        <is>
          <t>programos „InvestEU“ sudedamoji dalis viešojo ir privačiojo sektorių investicijoms pritraukti naudojantis ES biudžeto garantijomis</t>
        </is>
      </c>
      <c r="BN269" s="2" t="inlineStr">
        <is>
          <t>fonds &lt;i&gt;InvestEU&lt;/i&gt;</t>
        </is>
      </c>
      <c r="BO269" s="2" t="inlineStr">
        <is>
          <t>3</t>
        </is>
      </c>
      <c r="BP269" s="2" t="inlineStr">
        <is>
          <t/>
        </is>
      </c>
      <c r="BQ269" t="inlineStr">
        <is>
          <t>viena no &lt;a href="https://iate.europa.eu/entry/result/3578156/lv-en" target="_blank"&gt;programmas &lt;i&gt;InvestEU&lt;/i&gt;&lt;/a&gt; sastāvdaļām, kas sevī ietver &lt;a href="https://iate.europa.eu/entry/result/3563843/lv-en" target="_blank"&gt;ES galvojumu&lt;/a&gt; un kā nolūks ir atbalstīt privātās investīcijas Eiropā, lai palīdzētu samazināt investīciju līmeņa atšķirības dalībvalstu vidū</t>
        </is>
      </c>
      <c r="BR269" s="2" t="inlineStr">
        <is>
          <t>Fond InvestEU</t>
        </is>
      </c>
      <c r="BS269" s="2" t="inlineStr">
        <is>
          <t>3</t>
        </is>
      </c>
      <c r="BT269" s="2" t="inlineStr">
        <is>
          <t/>
        </is>
      </c>
      <c r="BU269" t="inlineStr">
        <is>
          <t>wieħed mill-komponenti tal-Programm InvestEU 
&lt;sup&gt;1&lt;/sup&gt; li jikkonsisti minn garanzija baġitarja tal-UE 
&lt;sup&gt;2&lt;/sup&gt; biex jappoġġja investimenti pubbliċi u privati fl-Ewropa bil-għan li jikkontribwixxi għat-tnaqqis fid-diskrepanza fl-investimenti bejn il-membri 
&lt;p&gt;&lt;sup&gt;1&lt;/sup&gt; Programm InvestEU [ &lt;a href="/entry/result/3578156/all" id="ENTRY_TO_ENTRY_CONVERTER" target="_blank"&gt;IATE:3578156&lt;/a&gt; ] &lt;br&gt;&lt;sup&gt;2&lt;/sup&gt; garanzija tal-UE [ &lt;a href="/entry/result/3563843/all" id="ENTRY_TO_ENTRY_CONVERTER" target="_blank"&gt;IATE:3563843&lt;/a&gt; ]&lt;/p&gt;</t>
        </is>
      </c>
      <c r="BV269" s="2" t="inlineStr">
        <is>
          <t>InvestEU-fonds</t>
        </is>
      </c>
      <c r="BW269" s="2" t="inlineStr">
        <is>
          <t>3</t>
        </is>
      </c>
      <c r="BX269" s="2" t="inlineStr">
        <is>
          <t/>
        </is>
      </c>
      <c r="BY269" t="inlineStr">
        <is>
          <t>onderdeel van het InvestEU-programma dat overheids- en particuliere investeringen zal mobiliseren via een EU-begrotingsgarantie om openbare en particuliere investeringen in Europa te ondersteunen en zo de investeringskloof tussen de lidstaten te verkleinen</t>
        </is>
      </c>
      <c r="BZ269" s="2" t="inlineStr">
        <is>
          <t>Fundusz InvestEU</t>
        </is>
      </c>
      <c r="CA269" s="2" t="inlineStr">
        <is>
          <t>3</t>
        </is>
      </c>
      <c r="CB269" s="2" t="inlineStr">
        <is>
          <t/>
        </is>
      </c>
      <c r="CC269" t="inlineStr">
        <is>
          <t>jeden z komponentów 
&lt;i&gt;Programu InvestUE&lt;/i&gt; [ &lt;a href="/entry/result/3578156/all" id="ENTRY_TO_ENTRY_CONVERTER" target="_blank"&gt;IATE:3578156&lt;/a&gt; ] składaący się się z gwarancji UE, która będzie zabezpieczać produkty finansowe oferowane przez partnerów wykonawczych</t>
        </is>
      </c>
      <c r="CD269" s="2" t="inlineStr">
        <is>
          <t>Fundo InvestEU</t>
        </is>
      </c>
      <c r="CE269" s="2" t="inlineStr">
        <is>
          <t>3</t>
        </is>
      </c>
      <c r="CF269" s="2" t="inlineStr">
        <is>
          <t/>
        </is>
      </c>
      <c r="CG269" t="inlineStr">
        <is>
          <t>Fundo criado no âmbito do &lt;a href="https://iate.europa.eu/entry/result/3578156/en-pt" target="_blank"&gt;Programa InvestEU&lt;/a&gt; que prevê a concessão de uma garantia orçamental da UE em determinados domínios (&lt;a href="https://iate.europa.eu/entry/result/3578933/en-pt" target="_blank"&gt;vertentes estratégicas&lt;/a&gt;) para apoiar operações de financiamento e investimento realizadas pelos parceiros de execução que contribuam para alcançar os objetivos das políticas internas da União.</t>
        </is>
      </c>
      <c r="CH269" s="2" t="inlineStr">
        <is>
          <t>Fondul InvestEU</t>
        </is>
      </c>
      <c r="CI269" s="2" t="inlineStr">
        <is>
          <t>3</t>
        </is>
      </c>
      <c r="CJ269" s="2" t="inlineStr">
        <is>
          <t/>
        </is>
      </c>
      <c r="CK269" t="inlineStr">
        <is>
          <t>una dintre componentele 
&lt;i&gt;programului InvestEU&lt;/i&gt; [ &lt;a href="/entry/result/3578156/all" id="ENTRY_TO_ENTRY_CONVERTER" target="_blank"&gt;IATE:3578156&lt;/a&gt; ] care constă într-o garanție a UE și care va sprijini patru domenii de politică: infrastructură sustenabilă; cercetare, inovare și digitalizare; întreprinderi mici și mijlocii; și investiții sociale și competențe</t>
        </is>
      </c>
      <c r="CL269" s="2" t="inlineStr">
        <is>
          <t>Fond InvestEU</t>
        </is>
      </c>
      <c r="CM269" s="2" t="inlineStr">
        <is>
          <t>3</t>
        </is>
      </c>
      <c r="CN269" s="2" t="inlineStr">
        <is>
          <t/>
        </is>
      </c>
      <c r="CO269" t="inlineStr">
        <is>
          <t>jedna zo zložiek Programu InvestEU, ktorá pozostáva z rozpočtovej záruky EÚ, ktorá podporí finančné produkty poskytované implementujúcimi partnermi</t>
        </is>
      </c>
      <c r="CP269" s="2" t="inlineStr">
        <is>
          <t>sklad InvestEU</t>
        </is>
      </c>
      <c r="CQ269" s="2" t="inlineStr">
        <is>
          <t>3</t>
        </is>
      </c>
      <c r="CR269" s="2" t="inlineStr">
        <is>
          <t/>
        </is>
      </c>
      <c r="CS269" t="inlineStr">
        <is>
          <t/>
        </is>
      </c>
      <c r="CT269" s="2" t="inlineStr">
        <is>
          <t>InvestEU-fonden</t>
        </is>
      </c>
      <c r="CU269" s="2" t="inlineStr">
        <is>
          <t>3</t>
        </is>
      </c>
      <c r="CV269" s="2" t="inlineStr">
        <is>
          <t/>
        </is>
      </c>
      <c r="CW269" t="inlineStr">
        <is>
          <t>en av komponenterna i InvestEU-programmet</t>
        </is>
      </c>
    </row>
    <row r="270">
      <c r="A270" s="1" t="str">
        <f>HYPERLINK("https://iate.europa.eu/entry/result/3541164/all", "3541164")</f>
        <v>3541164</v>
      </c>
      <c r="B270" t="inlineStr">
        <is>
          <t>EDUCATION AND COMMUNICATIONS</t>
        </is>
      </c>
      <c r="C270" t="inlineStr">
        <is>
          <t>EDUCATION AND COMMUNICATIONS|information technology and data processing|computer systems</t>
        </is>
      </c>
      <c r="D270" t="inlineStr">
        <is>
          <t>yes</t>
        </is>
      </c>
      <c r="E270" t="inlineStr">
        <is>
          <t/>
        </is>
      </c>
      <c r="F270" t="inlineStr">
        <is>
          <t/>
        </is>
      </c>
      <c r="G270" t="inlineStr">
        <is>
          <t/>
        </is>
      </c>
      <c r="H270" t="inlineStr">
        <is>
          <t/>
        </is>
      </c>
      <c r="I270" t="inlineStr">
        <is>
          <t/>
        </is>
      </c>
      <c r="J270" s="2" t="inlineStr">
        <is>
          <t>exaflops|
exaflop</t>
        </is>
      </c>
      <c r="K270" s="2" t="inlineStr">
        <is>
          <t>3|
3</t>
        </is>
      </c>
      <c r="L270" s="2" t="inlineStr">
        <is>
          <t xml:space="preserve">|
</t>
        </is>
      </c>
      <c r="M270" t="inlineStr">
        <is>
          <t>veličina vyjádřená jako deset na osmnáctou výpočetních operací za sekundu, používaná k měření výpočetní výkonnosti počtačů</t>
        </is>
      </c>
      <c r="N270" s="2" t="inlineStr">
        <is>
          <t>exaflop</t>
        </is>
      </c>
      <c r="O270" s="2" t="inlineStr">
        <is>
          <t>3</t>
        </is>
      </c>
      <c r="P270" s="2" t="inlineStr">
        <is>
          <t/>
        </is>
      </c>
      <c r="Q270" t="inlineStr">
        <is>
          <t>mål for en computers regnekraft svarende til 1 trillion (10&lt;sup&gt;18&lt;/sup&gt;) &lt;a href="https://iate.europa.eu/entry/result/1439621/da" target="_blank"&gt;flydende kommatalsberegninger pr. sekund&lt;/a&gt;</t>
        </is>
      </c>
      <c r="R270" s="2" t="inlineStr">
        <is>
          <t>Exaflops</t>
        </is>
      </c>
      <c r="S270" s="2" t="inlineStr">
        <is>
          <t>3</t>
        </is>
      </c>
      <c r="T270" s="2" t="inlineStr">
        <is>
          <t/>
        </is>
      </c>
      <c r="U270" t="inlineStr">
        <is>
          <t>eine Trillion Rechenoperationen pro Sekunde</t>
        </is>
      </c>
      <c r="V270" t="inlineStr">
        <is>
          <t/>
        </is>
      </c>
      <c r="W270" t="inlineStr">
        <is>
          <t/>
        </is>
      </c>
      <c r="X270" t="inlineStr">
        <is>
          <t/>
        </is>
      </c>
      <c r="Y270" t="inlineStr">
        <is>
          <t/>
        </is>
      </c>
      <c r="Z270" s="2" t="inlineStr">
        <is>
          <t>exaflops|
exaflop</t>
        </is>
      </c>
      <c r="AA270" s="2" t="inlineStr">
        <is>
          <t>3|
3</t>
        </is>
      </c>
      <c r="AB270" s="2" t="inlineStr">
        <is>
          <t xml:space="preserve">|
</t>
        </is>
      </c>
      <c r="AC270" t="inlineStr">
        <is>
          <t>measurement of computer speed: one quintillion (10 to the power of 18 or 1,000,000,000,000,000,000) &lt;a href="https://iate.europa.eu/entry/result/1439621/en" target="_blank"&gt;floating point operations per second (FLOPS)&lt;/a&gt;</t>
        </is>
      </c>
      <c r="AD270" s="2" t="inlineStr">
        <is>
          <t>exaflops</t>
        </is>
      </c>
      <c r="AE270" s="2" t="inlineStr">
        <is>
          <t>3</t>
        </is>
      </c>
      <c r="AF270" s="2" t="inlineStr">
        <is>
          <t/>
        </is>
      </c>
      <c r="AG270" t="inlineStr">
        <is>
          <t>10^18 flops</t>
        </is>
      </c>
      <c r="AH270" t="inlineStr">
        <is>
          <t/>
        </is>
      </c>
      <c r="AI270" t="inlineStr">
        <is>
          <t/>
        </is>
      </c>
      <c r="AJ270" t="inlineStr">
        <is>
          <t/>
        </is>
      </c>
      <c r="AK270" t="inlineStr">
        <is>
          <t/>
        </is>
      </c>
      <c r="AL270" s="2" t="inlineStr">
        <is>
          <t>eksaflops</t>
        </is>
      </c>
      <c r="AM270" s="2" t="inlineStr">
        <is>
          <t>3</t>
        </is>
      </c>
      <c r="AN270" s="2" t="inlineStr">
        <is>
          <t/>
        </is>
      </c>
      <c r="AO270" t="inlineStr">
        <is>
          <t>tietokoneen suorituskykyä ilmaiseva mittayksikkö</t>
        </is>
      </c>
      <c r="AP270" s="2" t="inlineStr">
        <is>
          <t>exaflop</t>
        </is>
      </c>
      <c r="AQ270" s="2" t="inlineStr">
        <is>
          <t>3</t>
        </is>
      </c>
      <c r="AR270" s="2" t="inlineStr">
        <is>
          <t/>
        </is>
      </c>
      <c r="AS270" t="inlineStr">
        <is>
          <t>capacité d'exécuter un milliard de milliards d’opérations par seconde (soit une capacité de 10&lt;sup&gt;18&lt;/sup&gt;)</t>
        </is>
      </c>
      <c r="AT270" s="2" t="inlineStr">
        <is>
          <t>eicseaFLOPS</t>
        </is>
      </c>
      <c r="AU270" s="2" t="inlineStr">
        <is>
          <t>3</t>
        </is>
      </c>
      <c r="AV270" s="2" t="inlineStr">
        <is>
          <t/>
        </is>
      </c>
      <c r="AW270" t="inlineStr">
        <is>
          <t/>
        </is>
      </c>
      <c r="AX270" s="2" t="inlineStr">
        <is>
          <t>eksaflops</t>
        </is>
      </c>
      <c r="AY270" s="2" t="inlineStr">
        <is>
          <t>3</t>
        </is>
      </c>
      <c r="AZ270" s="2" t="inlineStr">
        <is>
          <t/>
        </is>
      </c>
      <c r="BA270" t="inlineStr">
        <is>
          <t>10&lt;sup&gt;18&lt;/sup&gt; matematičkih operacija nad brojevima s pomičnim zarezom koje računalo može obaviti u sekundi</t>
        </is>
      </c>
      <c r="BB270" t="inlineStr">
        <is>
          <t/>
        </is>
      </c>
      <c r="BC270" t="inlineStr">
        <is>
          <t/>
        </is>
      </c>
      <c r="BD270" t="inlineStr">
        <is>
          <t/>
        </is>
      </c>
      <c r="BE270" t="inlineStr">
        <is>
          <t/>
        </is>
      </c>
      <c r="BF270" s="2" t="inlineStr">
        <is>
          <t>esaflop</t>
        </is>
      </c>
      <c r="BG270" s="2" t="inlineStr">
        <is>
          <t>3</t>
        </is>
      </c>
      <c r="BH270" s="2" t="inlineStr">
        <is>
          <t/>
        </is>
      </c>
      <c r="BI270" t="inlineStr">
        <is>
          <t>misura della velocità di un computer equivalente a 10&lt;sup&gt;18&lt;/sup&gt; operazioni in virgola mobile al secondo</t>
        </is>
      </c>
      <c r="BJ270" s="2" t="inlineStr">
        <is>
          <t>eksaflopas</t>
        </is>
      </c>
      <c r="BK270" s="2" t="inlineStr">
        <is>
          <t>3</t>
        </is>
      </c>
      <c r="BL270" s="2" t="inlineStr">
        <is>
          <t/>
        </is>
      </c>
      <c r="BM270" t="inlineStr">
        <is>
          <t>skaičiavimo greičio matavimo vienetas, atitinkantis 10^18 skaičiavimo operacijų per sekundę</t>
        </is>
      </c>
      <c r="BN270" t="inlineStr">
        <is>
          <t/>
        </is>
      </c>
      <c r="BO270" t="inlineStr">
        <is>
          <t/>
        </is>
      </c>
      <c r="BP270" t="inlineStr">
        <is>
          <t/>
        </is>
      </c>
      <c r="BQ270" t="inlineStr">
        <is>
          <t/>
        </is>
      </c>
      <c r="BR270" s="2" t="inlineStr">
        <is>
          <t>eksaflops|
eksaflop</t>
        </is>
      </c>
      <c r="BS270" s="2" t="inlineStr">
        <is>
          <t>3|
3</t>
        </is>
      </c>
      <c r="BT270" s="2" t="inlineStr">
        <is>
          <t xml:space="preserve">|
</t>
        </is>
      </c>
      <c r="BU270" t="inlineStr">
        <is>
          <t>kejl ta' veloċità tal-kompjuter: kwintiljun (10^18) flop (floating point operations per second - operazzjoni ta' punt li jvarja fis-sekonda)</t>
        </is>
      </c>
      <c r="BV270" s="2" t="inlineStr">
        <is>
          <t>exaflops</t>
        </is>
      </c>
      <c r="BW270" s="2" t="inlineStr">
        <is>
          <t>3</t>
        </is>
      </c>
      <c r="BX270" s="2" t="inlineStr">
        <is>
          <t/>
        </is>
      </c>
      <c r="BY270" t="inlineStr">
        <is>
          <t>10&lt;sup&gt;18&lt;/sup&gt; flops</t>
        </is>
      </c>
      <c r="BZ270" s="2" t="inlineStr">
        <is>
          <t>eksaFLOPS</t>
        </is>
      </c>
      <c r="CA270" s="2" t="inlineStr">
        <is>
          <t>3</t>
        </is>
      </c>
      <c r="CB270" s="2" t="inlineStr">
        <is>
          <t/>
        </is>
      </c>
      <c r="CC270" t="inlineStr">
        <is>
          <t>miara wydajności systemów obliczeniowych: 10&lt;sup&gt;18&lt;/sup&gt; operacji na sekundę</t>
        </is>
      </c>
      <c r="CD270" s="2" t="inlineStr">
        <is>
          <t>exaflops</t>
        </is>
      </c>
      <c r="CE270" s="2" t="inlineStr">
        <is>
          <t>3</t>
        </is>
      </c>
      <c r="CF270" s="2" t="inlineStr">
        <is>
          <t/>
        </is>
      </c>
      <c r="CG270" t="inlineStr">
        <is>
          <t>Velocidade de processamento de um computador que pode efetuar um trilião de operações de vírgula flutuante por segundo.</t>
        </is>
      </c>
      <c r="CH270" s="2" t="inlineStr">
        <is>
          <t>exaflop</t>
        </is>
      </c>
      <c r="CI270" s="2" t="inlineStr">
        <is>
          <t>3</t>
        </is>
      </c>
      <c r="CJ270" s="2" t="inlineStr">
        <is>
          <t/>
        </is>
      </c>
      <c r="CK270" t="inlineStr">
        <is>
          <t/>
        </is>
      </c>
      <c r="CL270" t="inlineStr">
        <is>
          <t/>
        </is>
      </c>
      <c r="CM270" t="inlineStr">
        <is>
          <t/>
        </is>
      </c>
      <c r="CN270" t="inlineStr">
        <is>
          <t/>
        </is>
      </c>
      <c r="CO270" t="inlineStr">
        <is>
          <t/>
        </is>
      </c>
      <c r="CP270" t="inlineStr">
        <is>
          <t/>
        </is>
      </c>
      <c r="CQ270" t="inlineStr">
        <is>
          <t/>
        </is>
      </c>
      <c r="CR270" t="inlineStr">
        <is>
          <t/>
        </is>
      </c>
      <c r="CS270" t="inlineStr">
        <is>
          <t/>
        </is>
      </c>
      <c r="CT270" s="2" t="inlineStr">
        <is>
          <t>exaflops</t>
        </is>
      </c>
      <c r="CU270" s="2" t="inlineStr">
        <is>
          <t>3</t>
        </is>
      </c>
      <c r="CV270" s="2" t="inlineStr">
        <is>
          <t/>
        </is>
      </c>
      <c r="CW270" t="inlineStr">
        <is>
          <t>mått på dators arbetshastighet: en triljon flyttalsberäkningar (flops) per sekund</t>
        </is>
      </c>
    </row>
    <row r="271">
      <c r="A271" s="1" t="str">
        <f>HYPERLINK("https://iate.europa.eu/entry/result/154021/all", "154021")</f>
        <v>154021</v>
      </c>
      <c r="B271" t="inlineStr">
        <is>
          <t>FINANCE</t>
        </is>
      </c>
      <c r="C271" t="inlineStr">
        <is>
          <t>FINANCE|financial institutions and credit|banking</t>
        </is>
      </c>
      <c r="D271" t="inlineStr">
        <is>
          <t>yes</t>
        </is>
      </c>
      <c r="E271" t="inlineStr">
        <is>
          <t/>
        </is>
      </c>
      <c r="F271" s="2" t="inlineStr">
        <is>
          <t>индиректен участник</t>
        </is>
      </c>
      <c r="G271" s="2" t="inlineStr">
        <is>
          <t>3</t>
        </is>
      </c>
      <c r="H271" s="2" t="inlineStr">
        <is>
          <t/>
        </is>
      </c>
      <c r="I271" t="inlineStr">
        <is>
          <t>Кредитна институция, установена в Европейското икономическо пространство (ЕИП), която е сключила споразумение с директен участник [&lt;a href="/entry/result/3527113/all" id="ENTRY_TO_ENTRY_CONVERTER" target="_blank"&gt;IATE:3527113&lt;/a&gt; ] да подава платежни нареждания и да получава плащания през сметката в платежния модул на директния участник, и която бива разпознавана от системния компонент на TARGET2 като индиректен участник.</t>
        </is>
      </c>
      <c r="J271" t="inlineStr">
        <is>
          <t/>
        </is>
      </c>
      <c r="K271" t="inlineStr">
        <is>
          <t/>
        </is>
      </c>
      <c r="L271" t="inlineStr">
        <is>
          <t/>
        </is>
      </c>
      <c r="M271" t="inlineStr">
        <is>
          <t/>
        </is>
      </c>
      <c r="N271" s="2" t="inlineStr">
        <is>
          <t>indirekte deltager</t>
        </is>
      </c>
      <c r="O271" s="2" t="inlineStr">
        <is>
          <t>2</t>
        </is>
      </c>
      <c r="P271" s="2" t="inlineStr">
        <is>
          <t/>
        </is>
      </c>
      <c r="Q271" t="inlineStr">
        <is>
          <t/>
        </is>
      </c>
      <c r="R271" s="2" t="inlineStr">
        <is>
          <t>indirekter Teilnehmer</t>
        </is>
      </c>
      <c r="S271" s="2" t="inlineStr">
        <is>
          <t>2</t>
        </is>
      </c>
      <c r="T271" s="2" t="inlineStr">
        <is>
          <t/>
        </is>
      </c>
      <c r="U271" t="inlineStr">
        <is>
          <t/>
        </is>
      </c>
      <c r="V271" s="2" t="inlineStr">
        <is>
          <t>έμμεσος συμμετέχων</t>
        </is>
      </c>
      <c r="W271" s="2" t="inlineStr">
        <is>
          <t>2</t>
        </is>
      </c>
      <c r="X271" s="2" t="inlineStr">
        <is>
          <t/>
        </is>
      </c>
      <c r="Y271" t="inlineStr">
        <is>
          <t>πιστωτικό ίδρυμα εγκατεστημένο στον Ευρωπαϊκό Οικονομικό Χώρο (ΕΟΧ), το οποίο έχει συνάψει σύμβαση με άμεσο συμμετέχοντα προκειμένου να υποβάλλει εντολές πληρωμής και να λαμβάνει πληρωμές μέσω του λογαριασμού ΜΠ του άμεσου συμμετέχοντα και το οποίο είναι αναγνωρισμένο από συνιστώσα του TARGET2 ως έμμεσος συμμετέχων</t>
        </is>
      </c>
      <c r="Z271" s="2" t="inlineStr">
        <is>
          <t>indirect participant</t>
        </is>
      </c>
      <c r="AA271" s="2" t="inlineStr">
        <is>
          <t>3</t>
        </is>
      </c>
      <c r="AB271" s="2" t="inlineStr">
        <is>
          <t/>
        </is>
      </c>
      <c r="AC271" t="inlineStr">
        <is>
          <t>credit institution established in the European Economic Area (EEA), which has entered into an agreement with a direct participant to submit payment orders and receive payments via such direct participant's PM account, and which has been recognised by a TARGET2 component system as an indirect participant</t>
        </is>
      </c>
      <c r="AD271" s="2" t="inlineStr">
        <is>
          <t>participante indirecto</t>
        </is>
      </c>
      <c r="AE271" s="2" t="inlineStr">
        <is>
          <t>2</t>
        </is>
      </c>
      <c r="AF271" s="2" t="inlineStr">
        <is>
          <t/>
        </is>
      </c>
      <c r="AG271" t="inlineStr">
        <is>
          <t/>
        </is>
      </c>
      <c r="AH271" s="2" t="inlineStr">
        <is>
          <t>kaudne osaleja</t>
        </is>
      </c>
      <c r="AI271" s="2" t="inlineStr">
        <is>
          <t>3</t>
        </is>
      </c>
      <c r="AJ271" s="2" t="inlineStr">
        <is>
          <t/>
        </is>
      </c>
      <c r="AK271" t="inlineStr">
        <is>
          <t/>
        </is>
      </c>
      <c r="AL271" s="2" t="inlineStr">
        <is>
          <t>epäsuora osallistuja</t>
        </is>
      </c>
      <c r="AM271" s="2" t="inlineStr">
        <is>
          <t>3</t>
        </is>
      </c>
      <c r="AN271" s="2" t="inlineStr">
        <is>
          <t/>
        </is>
      </c>
      <c r="AO271" t="inlineStr">
        <is>
          <t>ETA:ssa perustettu luottolaitos, joka on tehnyt suoran osallistujan kanssa sopimuksen maksumääräysten lähettämisestä ja maksujen vastaanottamisesta tällaisen suoran osallistujan PM-tilin välityksellä ja jonka jokin TARGET2-osajärjestelmä on hyväksynyt epäsuoraksi osallistujaksi</t>
        </is>
      </c>
      <c r="AP271" s="2" t="inlineStr">
        <is>
          <t>participant indirect</t>
        </is>
      </c>
      <c r="AQ271" s="2" t="inlineStr">
        <is>
          <t>2</t>
        </is>
      </c>
      <c r="AR271" s="2" t="inlineStr">
        <is>
          <t/>
        </is>
      </c>
      <c r="AS271" t="inlineStr">
        <is>
          <t/>
        </is>
      </c>
      <c r="AT271" s="2" t="inlineStr">
        <is>
          <t>rannpháirtí indíreach</t>
        </is>
      </c>
      <c r="AU271" s="2" t="inlineStr">
        <is>
          <t>3</t>
        </is>
      </c>
      <c r="AV271" s="2" t="inlineStr">
        <is>
          <t/>
        </is>
      </c>
      <c r="AW271" t="inlineStr">
        <is>
          <t/>
        </is>
      </c>
      <c r="AX271" t="inlineStr">
        <is>
          <t/>
        </is>
      </c>
      <c r="AY271" t="inlineStr">
        <is>
          <t/>
        </is>
      </c>
      <c r="AZ271" t="inlineStr">
        <is>
          <t/>
        </is>
      </c>
      <c r="BA271" t="inlineStr">
        <is>
          <t/>
        </is>
      </c>
      <c r="BB271" s="2" t="inlineStr">
        <is>
          <t>közvetett résztvevő</t>
        </is>
      </c>
      <c r="BC271" s="2" t="inlineStr">
        <is>
          <t>4</t>
        </is>
      </c>
      <c r="BD271" s="2" t="inlineStr">
        <is>
          <t/>
        </is>
      </c>
      <c r="BE271" t="inlineStr">
        <is>
          <t>az EGT-ben letelepedett olyan hitelintézet, amely megállapodást kötött egy közvetlen résztvevővel [ &lt;a href="/entry/result/3527113/all" id="ENTRY_TO_ENTRY_CONVERTER" target="_blank"&gt;IATE:3527113&lt;/a&gt; ] fizetési megbízások benyújtására és fizetések fogadására a közvetlen résztvevő PM-számláján keresztül, és amelyet valamely TARGET2 tagrendszer közvetett résztvevőként elismer</t>
        </is>
      </c>
      <c r="BF271" s="2" t="inlineStr">
        <is>
          <t>partecipante indiretto</t>
        </is>
      </c>
      <c r="BG271" s="2" t="inlineStr">
        <is>
          <t>2</t>
        </is>
      </c>
      <c r="BH271" s="2" t="inlineStr">
        <is>
          <t/>
        </is>
      </c>
      <c r="BI271" t="inlineStr">
        <is>
          <t/>
        </is>
      </c>
      <c r="BJ271" s="2" t="inlineStr">
        <is>
          <t>netiesioginis dalyvis</t>
        </is>
      </c>
      <c r="BK271" s="2" t="inlineStr">
        <is>
          <t>3</t>
        </is>
      </c>
      <c r="BL271" s="2" t="inlineStr">
        <is>
          <t/>
        </is>
      </c>
      <c r="BM271" t="inlineStr">
        <is>
          <t>Europos ekonominėje erdvėje (EEE) įsteigta kredito įstaiga, kuri sudarė susitarimą su tiesioginiu dalyviu dėl mokėjimo nurodymų pateikimo ir mokėjimų gavimo per tokio tiesioginio dalyvio MM sąskaitą bei kurį TARGET2 komponento sistema pripažino netiesioginiu dalyviu</t>
        </is>
      </c>
      <c r="BN271" t="inlineStr">
        <is>
          <t/>
        </is>
      </c>
      <c r="BO271" t="inlineStr">
        <is>
          <t/>
        </is>
      </c>
      <c r="BP271" t="inlineStr">
        <is>
          <t/>
        </is>
      </c>
      <c r="BQ271" t="inlineStr">
        <is>
          <t/>
        </is>
      </c>
      <c r="BR271" s="2" t="inlineStr">
        <is>
          <t>parteċipant indirett</t>
        </is>
      </c>
      <c r="BS271" s="2" t="inlineStr">
        <is>
          <t>3</t>
        </is>
      </c>
      <c r="BT271" s="2" t="inlineStr">
        <is>
          <t/>
        </is>
      </c>
      <c r="BU271" t="inlineStr">
        <is>
          <t>istituzzjoni ta' kreditu stabbilita fiż-ŻEE, li kkonkludiet ftehim ma' parteċipant dirett biex tibgħat ordnijiet ta' ħlas u tirċievi ħlasijiet permezz tal-kont PM ta' dan il-parteċipant dirett, u li ġiet rikonoxxuta minn sistema komponent tat-TARGET2 bħala parteċipant indirett</t>
        </is>
      </c>
      <c r="BV271" s="2" t="inlineStr">
        <is>
          <t>indirecte deelnemer</t>
        </is>
      </c>
      <c r="BW271" s="2" t="inlineStr">
        <is>
          <t>2</t>
        </is>
      </c>
      <c r="BX271" s="2" t="inlineStr">
        <is>
          <t/>
        </is>
      </c>
      <c r="BY271" t="inlineStr">
        <is>
          <t/>
        </is>
      </c>
      <c r="BZ271" s="2" t="inlineStr">
        <is>
          <t>uczestnik pośredni</t>
        </is>
      </c>
      <c r="CA271" s="2" t="inlineStr">
        <is>
          <t>3</t>
        </is>
      </c>
      <c r="CB271" s="2" t="inlineStr">
        <is>
          <t/>
        </is>
      </c>
      <c r="CC271" t="inlineStr">
        <is>
          <t>instytucja kredytowa z siedzibą w EOG, która zawarła z uczestnikiem bezpośrednim umowę o wysyłanie zleceń płatniczych i otrzymywanie płatności za pośrednictwem rachunku w PM takiego uczestnika bezpośredniego oraz która została uznana przez system będący komponentem TARGET2 za uczestnika pośredniego</t>
        </is>
      </c>
      <c r="CD271" s="2" t="inlineStr">
        <is>
          <t>participante indireto</t>
        </is>
      </c>
      <c r="CE271" s="2" t="inlineStr">
        <is>
          <t>3</t>
        </is>
      </c>
      <c r="CF271" s="2" t="inlineStr">
        <is>
          <t/>
        </is>
      </c>
      <c r="CG271" t="inlineStr">
        <is>
          <t>Instituição de crédito estabelecida no EEE que tenha celebrado um acordo com um participante direto para submeter ordens de pagamento e receber pagamentos por intermédio da conta módulo de pagamentos desse participante direto, e que tenha sido reconhecido como participante indireto por um sistema componente do TARGET2.</t>
        </is>
      </c>
      <c r="CH271" s="2" t="inlineStr">
        <is>
          <t>participant indirect</t>
        </is>
      </c>
      <c r="CI271" s="2" t="inlineStr">
        <is>
          <t>3</t>
        </is>
      </c>
      <c r="CJ271" s="2" t="inlineStr">
        <is>
          <t/>
        </is>
      </c>
      <c r="CK271" t="inlineStr">
        <is>
          <t>instituție de credit stabilită în SEE, care a încheiat un acord cu un titular de cont PM pentru inițierea de ordine de plată și primirea de plăți prin intermediul acestui titular de cont PM 
&lt;sup&gt;1&lt;/sup&gt; și care a fost recunoscută ca participant indirect de un sistem component al TARGET2</t>
        </is>
      </c>
      <c r="CL271" t="inlineStr">
        <is>
          <t/>
        </is>
      </c>
      <c r="CM271" t="inlineStr">
        <is>
          <t/>
        </is>
      </c>
      <c r="CN271" t="inlineStr">
        <is>
          <t/>
        </is>
      </c>
      <c r="CO271" t="inlineStr">
        <is>
          <t/>
        </is>
      </c>
      <c r="CP271" s="2" t="inlineStr">
        <is>
          <t>posredni udeleženec</t>
        </is>
      </c>
      <c r="CQ271" s="2" t="inlineStr">
        <is>
          <t>3</t>
        </is>
      </c>
      <c r="CR271" s="2" t="inlineStr">
        <is>
          <t/>
        </is>
      </c>
      <c r="CS271" t="inlineStr">
        <is>
          <t>kreditna institucija, ustanovljena v Evropskem gospodarskem prostoru (EGP), ki je sklenila sporazum z neposrednim udeležencem, da bi predložila plačilne naloge in prejemala plačila preko PM računa tega neposrednega udeleženca, in ki jo komponenta sistema TARGET2 priznava kot posrednega udeleženca</t>
        </is>
      </c>
      <c r="CT271" s="2" t="inlineStr">
        <is>
          <t>indirekt deltagare</t>
        </is>
      </c>
      <c r="CU271" s="2" t="inlineStr">
        <is>
          <t>2</t>
        </is>
      </c>
      <c r="CV271" s="2" t="inlineStr">
        <is>
          <t/>
        </is>
      </c>
      <c r="CW271" t="inlineStr">
        <is>
          <t/>
        </is>
      </c>
    </row>
    <row r="272">
      <c r="A272" s="1" t="str">
        <f>HYPERLINK("https://iate.europa.eu/entry/result/3548862/all", "3548862")</f>
        <v>3548862</v>
      </c>
      <c r="B272" t="inlineStr">
        <is>
          <t>EUROPEAN UNION;ECONOMICS;FINANCE</t>
        </is>
      </c>
      <c r="C272" t="inlineStr">
        <is>
          <t>EUROPEAN UNION|EU institutions and European civil service|institutional structure;ECONOMICS|economic policy;FINANCE</t>
        </is>
      </c>
      <c r="D272" t="inlineStr">
        <is>
          <t>yes</t>
        </is>
      </c>
      <c r="E272" t="inlineStr">
        <is>
          <t/>
        </is>
      </c>
      <c r="F272" s="2" t="inlineStr">
        <is>
          <t>Експертна група по банково дело, плащания и застраховане</t>
        </is>
      </c>
      <c r="G272" s="2" t="inlineStr">
        <is>
          <t>3</t>
        </is>
      </c>
      <c r="H272" s="2" t="inlineStr">
        <is>
          <t/>
        </is>
      </c>
      <c r="I272" t="inlineStr">
        <is>
          <t/>
        </is>
      </c>
      <c r="J272" s="2" t="inlineStr">
        <is>
          <t>odborná skupina Komise pro bankovnictví, platební styk a pojišťovnictví|
odborná skupina pro bankovnictví, platební styk a pojišťovnictví</t>
        </is>
      </c>
      <c r="K272" s="2" t="inlineStr">
        <is>
          <t>2|
2</t>
        </is>
      </c>
      <c r="L272" s="2" t="inlineStr">
        <is>
          <t xml:space="preserve">|
</t>
        </is>
      </c>
      <c r="M272" t="inlineStr">
        <is>
          <t/>
        </is>
      </c>
      <c r="N272" s="2" t="inlineStr">
        <is>
          <t>Kommissionens Ekspertgruppe om Bankvirksomhed, Betalinger og Forsikring|
Ekspertgruppen om Bankvirksomhed, Betalinger og Forsikring</t>
        </is>
      </c>
      <c r="O272" s="2" t="inlineStr">
        <is>
          <t>3|
3</t>
        </is>
      </c>
      <c r="P272" s="2" t="inlineStr">
        <is>
          <t xml:space="preserve">|
</t>
        </is>
      </c>
      <c r="Q272" t="inlineStr">
        <is>
          <t>rådgivende organ bestående af eksperter udpeget af medlemsstaterne, som har til opgave at yde rådgivning og ekspertise inden for bankvirksomhed, betalinger og forsikring til Kommissionen og dens tjenestegrene</t>
        </is>
      </c>
      <c r="R272" s="2" t="inlineStr">
        <is>
          <t>Expertengruppe für Bankwesen, Zahlungsverkehr und Versicherungswesen</t>
        </is>
      </c>
      <c r="S272" s="2" t="inlineStr">
        <is>
          <t>3</t>
        </is>
      </c>
      <c r="T272" s="2" t="inlineStr">
        <is>
          <t/>
        </is>
      </c>
      <c r="U272" t="inlineStr">
        <is>
          <t/>
        </is>
      </c>
      <c r="V272" s="2" t="inlineStr">
        <is>
          <t>ομάδα εμπειρογνωμόνων της Επιτροπής για θέματα τραπεζών, πληρωμών και ασφαλίσεων|
ομάδα εμπειρογνωμόνων για θέματα τραπεζών, πληρωμών και ασφαλίσεων</t>
        </is>
      </c>
      <c r="W272" s="2" t="inlineStr">
        <is>
          <t>3|
3</t>
        </is>
      </c>
      <c r="X272" s="2" t="inlineStr">
        <is>
          <t xml:space="preserve">|
</t>
        </is>
      </c>
      <c r="Y272" t="inlineStr">
        <is>
          <t>συμβουλευτικός φορέας, που απαρτίζεται από εμπειρογνώμονες τους οποίους ορίζουν τα κράτη μέλη, με σκοπό να παρέχει συμβουλές και εμπειρογνωμοσύνη στην Επιτροπή και τις υπηρεσίες της στον τομέα των τραπεζών, των πληρωμών και των ασφαλίσεων</t>
        </is>
      </c>
      <c r="Z272" s="2" t="inlineStr">
        <is>
          <t>Commission Expert Group on Banking, Payments and Insurance|
Expert Group on Banking, Payments and Insurance|
EGBPI|
EGBIP</t>
        </is>
      </c>
      <c r="AA272" s="2" t="inlineStr">
        <is>
          <t>3|
3|
3|
3</t>
        </is>
      </c>
      <c r="AB272" s="2" t="inlineStr">
        <is>
          <t xml:space="preserve">|
|
preferred|
</t>
        </is>
      </c>
      <c r="AC272" t="inlineStr">
        <is>
          <t>consultative entity, composed of experts appointed by the Member States, in order to provide advice and expertise in the area of banking, payments and insurance to the Commission and its services</t>
        </is>
      </c>
      <c r="AD272" s="2" t="inlineStr">
        <is>
          <t>Grupo de expertos de la Comisión sobre la banca, los pagos y los seguros|
Grupo de Expertos en Banca, Pagos y Seguros</t>
        </is>
      </c>
      <c r="AE272" s="2" t="inlineStr">
        <is>
          <t>3|
3</t>
        </is>
      </c>
      <c r="AF272" s="2" t="inlineStr">
        <is>
          <t>|
preferred</t>
        </is>
      </c>
      <c r="AG272" t="inlineStr">
        <is>
          <t/>
        </is>
      </c>
      <c r="AH272" s="2" t="inlineStr">
        <is>
          <t>panganduse, maksete ja kindlustuse eksperdirühm</t>
        </is>
      </c>
      <c r="AI272" s="2" t="inlineStr">
        <is>
          <t>3</t>
        </is>
      </c>
      <c r="AJ272" s="2" t="inlineStr">
        <is>
          <t/>
        </is>
      </c>
      <c r="AK272" t="inlineStr">
        <is>
          <t/>
        </is>
      </c>
      <c r="AL272" s="2" t="inlineStr">
        <is>
          <t>pankki-, maksu- ja vakuutusasioita käsittelevä komission asiantuntijaryhmä|
pankki-, maksu- ja vakuutusasioita käsittelevä asiantuntijaryhmä</t>
        </is>
      </c>
      <c r="AM272" s="2" t="inlineStr">
        <is>
          <t>3|
3</t>
        </is>
      </c>
      <c r="AN272" s="2" t="inlineStr">
        <is>
          <t xml:space="preserve">|
</t>
        </is>
      </c>
      <c r="AO272" t="inlineStr">
        <is>
          <t/>
        </is>
      </c>
      <c r="AP272" s="2" t="inlineStr">
        <is>
          <t>groupe d'experts de la Commission sur la banque, les paiements et l'assurance|
groupe d'experts sur la banque, les paiements et l'assurance</t>
        </is>
      </c>
      <c r="AQ272" s="2" t="inlineStr">
        <is>
          <t>3|
3</t>
        </is>
      </c>
      <c r="AR272" s="2" t="inlineStr">
        <is>
          <t xml:space="preserve">|
</t>
        </is>
      </c>
      <c r="AS272" t="inlineStr">
        <is>
          <t>organe consultatif composé d'experts désignés par les États membres, chargé de fournir à la Commission et à ses services des conseils dans les domaines de la banque, des paiements et de l'assurance et de les faire bénéficier de leurs compétences techniques</t>
        </is>
      </c>
      <c r="AT272" s="2" t="inlineStr">
        <is>
          <t>an Sainghrúpa maidir le Baincéireacht, Íocaíochtaí agus Árachas</t>
        </is>
      </c>
      <c r="AU272" s="2" t="inlineStr">
        <is>
          <t>3</t>
        </is>
      </c>
      <c r="AV272" s="2" t="inlineStr">
        <is>
          <t/>
        </is>
      </c>
      <c r="AW272" t="inlineStr">
        <is>
          <t/>
        </is>
      </c>
      <c r="AX272" s="2" t="inlineStr">
        <is>
          <t>Stručna skupina Komisije za bankarstvo, plaćanja i osiguranja|
Stručna skupina za bankarstvo, plaćanja i osiguranja</t>
        </is>
      </c>
      <c r="AY272" s="2" t="inlineStr">
        <is>
          <t>3|
3</t>
        </is>
      </c>
      <c r="AZ272" s="2" t="inlineStr">
        <is>
          <t xml:space="preserve">|
</t>
        </is>
      </c>
      <c r="BA272" t="inlineStr">
        <is>
          <t/>
        </is>
      </c>
      <c r="BB272" s="2" t="inlineStr">
        <is>
          <t>a Bizottság banki, fizetési és biztosítási szakértői csoportja</t>
        </is>
      </c>
      <c r="BC272" s="2" t="inlineStr">
        <is>
          <t>4</t>
        </is>
      </c>
      <c r="BD272" s="2" t="inlineStr">
        <is>
          <t/>
        </is>
      </c>
      <c r="BE272" t="inlineStr">
        <is>
          <t>a tagállamok által kijelölt szakértőkből álló tanácsadó szerv, melynek célja a bankrendszerrel, fizetési rendszerekkel és biztosítással kapcsolatos szaktanácsadás és szakértelem biztosítása a Bizottság és szolgálatai részére</t>
        </is>
      </c>
      <c r="BF272" s="2" t="inlineStr">
        <is>
          <t>gruppo di esperti sull'attività bancaria, i pagamenti e le assicurazioni|
CEGBPI</t>
        </is>
      </c>
      <c r="BG272" s="2" t="inlineStr">
        <is>
          <t>3|
3</t>
        </is>
      </c>
      <c r="BH272" s="2" t="inlineStr">
        <is>
          <t xml:space="preserve">|
</t>
        </is>
      </c>
      <c r="BI272" t="inlineStr">
        <is>
          <t>gruppo di esperti, nominati dai singoli Stati membri, incaricati di assistere la Commissione europea nella stesura e nell'implementazione di proposte legislative, iniziative politiche e atti delegati in ambito economico e finanziario</t>
        </is>
      </c>
      <c r="BJ272" s="2" t="inlineStr">
        <is>
          <t>Komisijos bankininkystės, mokėjimų ir draudimo ekspertų grupė|
Bankininkystės, mokėjimų ir draudimo ekspertų grupė</t>
        </is>
      </c>
      <c r="BK272" s="2" t="inlineStr">
        <is>
          <t>3|
3</t>
        </is>
      </c>
      <c r="BL272" s="2" t="inlineStr">
        <is>
          <t xml:space="preserve">|
</t>
        </is>
      </c>
      <c r="BM272" t="inlineStr">
        <is>
          <t>konsultacinė valstybių narių skirtų ekspertų grupė, kuri Komisiją ir jos tarnybas konsultuoja ir dalijasi su jomis profesine patirtimi bankininkystės, mokėjimų ir draudimo srityje</t>
        </is>
      </c>
      <c r="BN272" s="2" t="inlineStr">
        <is>
          <t>ekspertu grupa banku, maksājumu un apdrošināšanas jomā</t>
        </is>
      </c>
      <c r="BO272" s="2" t="inlineStr">
        <is>
          <t>3</t>
        </is>
      </c>
      <c r="BP272" s="2" t="inlineStr">
        <is>
          <t/>
        </is>
      </c>
      <c r="BQ272" t="inlineStr">
        <is>
          <t/>
        </is>
      </c>
      <c r="BR272" s="2" t="inlineStr">
        <is>
          <t>Grupp ta’ Esperti dwar is-Settur Bankarju, il-Pagamenti u l-Assigurazzjoni|
Grupp ta’ Esperti tal-Kummissjoni dwar is-Settur Bankarju, il-Pagamenti u l-Assigurazzjoni</t>
        </is>
      </c>
      <c r="BS272" s="2" t="inlineStr">
        <is>
          <t>3|
3</t>
        </is>
      </c>
      <c r="BT272" s="2" t="inlineStr">
        <is>
          <t xml:space="preserve">|
</t>
        </is>
      </c>
      <c r="BU272" t="inlineStr">
        <is>
          <t>entità konsultattiva magħmula minn esperti maħtura mill-Istati Membri, sabiex tipprovdi lill-Kummissjoni u lis-servizzi tagħha b'pariri u b'għarfien espert fil-qasam bankarju, f'dak tal-pagamenti u kif ukoll f'tal-assigurazzjoni</t>
        </is>
      </c>
      <c r="BV272" s="2" t="inlineStr">
        <is>
          <t>deskundigengroep banken, betalingen en verzekeringen|
EGBPI|
deskundigengroep inzake bankieren, verzekeringen en betalingen</t>
        </is>
      </c>
      <c r="BW272" s="2" t="inlineStr">
        <is>
          <t>3|
3|
3</t>
        </is>
      </c>
      <c r="BX272" s="2" t="inlineStr">
        <is>
          <t xml:space="preserve">|
|
</t>
        </is>
      </c>
      <c r="BY272" t="inlineStr">
        <is>
          <t/>
        </is>
      </c>
      <c r="BZ272" s="2" t="inlineStr">
        <is>
          <t>Grupa Ekspertów ds. Bankowości, Płatności i Ubezpieczeń</t>
        </is>
      </c>
      <c r="CA272" s="2" t="inlineStr">
        <is>
          <t>3</t>
        </is>
      </c>
      <c r="CB272" s="2" t="inlineStr">
        <is>
          <t/>
        </is>
      </c>
      <c r="CC272" t="inlineStr">
        <is>
          <t>organ konsultacyjny złożony z ekspertów wyznaczonych przez państwa członkowskie, doradzający Komisji w dziedzinie bankowości, płatności i ubezpieczeń</t>
        </is>
      </c>
      <c r="CD272" s="2" t="inlineStr">
        <is>
          <t>grupo de peritos do setor bancário, pagamentos e seguros</t>
        </is>
      </c>
      <c r="CE272" s="2" t="inlineStr">
        <is>
          <t>3</t>
        </is>
      </c>
      <c r="CF272" s="2" t="inlineStr">
        <is>
          <t/>
        </is>
      </c>
      <c r="CG272" t="inlineStr">
        <is>
          <t>Peritos nomeados pelos Estados-Membros cuja missão é prestar aconselhamento e peritagem à Comissão e aos seus serviços no domínio bancário, dos pagamentos e dos seguros.</t>
        </is>
      </c>
      <c r="CH272" s="2" t="inlineStr">
        <is>
          <t>Grupul de experți în materie de servicii bancare, asigurări și plăți</t>
        </is>
      </c>
      <c r="CI272" s="2" t="inlineStr">
        <is>
          <t>3</t>
        </is>
      </c>
      <c r="CJ272" s="2" t="inlineStr">
        <is>
          <t/>
        </is>
      </c>
      <c r="CK272" t="inlineStr">
        <is>
          <t/>
        </is>
      </c>
      <c r="CL272" s="2" t="inlineStr">
        <is>
          <t>expertná skupina Komisie pre bankové, platobné a poisťovacie služby|
expertná skupina pre bankové, platobné a poisťovacie služby|
EGBIP</t>
        </is>
      </c>
      <c r="CM272" s="2" t="inlineStr">
        <is>
          <t>3|
3|
3</t>
        </is>
      </c>
      <c r="CN272" s="2" t="inlineStr">
        <is>
          <t xml:space="preserve">|
|
</t>
        </is>
      </c>
      <c r="CO272" t="inlineStr">
        <is>
          <t>konzultačný orgán zložený z expertov menovaných členskými štátmi zameraný na poskytovanie Komisii a jej útvarom poradenstvo a praktické alebo odborné znalosti v oblasti bankových a poisťovacích služieb</t>
        </is>
      </c>
      <c r="CP272" s="2" t="inlineStr">
        <is>
          <t>strokovna skupina Komisije za bančništvo, plačila in zavarovanje|
strokovna skupina za bančništvo, plačila in zavarovanje</t>
        </is>
      </c>
      <c r="CQ272" s="2" t="inlineStr">
        <is>
          <t>3|
3</t>
        </is>
      </c>
      <c r="CR272" s="2" t="inlineStr">
        <is>
          <t xml:space="preserve">|
</t>
        </is>
      </c>
      <c r="CS272" t="inlineStr">
        <is>
          <t/>
        </is>
      </c>
      <c r="CT272" s="2" t="inlineStr">
        <is>
          <t>expertgruppen för bankverksamhet, betaltjänster och försäkring</t>
        </is>
      </c>
      <c r="CU272" s="2" t="inlineStr">
        <is>
          <t>2</t>
        </is>
      </c>
      <c r="CV272" s="2" t="inlineStr">
        <is>
          <t/>
        </is>
      </c>
      <c r="CW272" t="inlineStr">
        <is>
          <t>rådgivande organ bestående av experter utsedda av medlemsstaterna som tillhandahåller råd och sakkunskap till kommissionen och dess avdelningar i samband med utarbetande av rättsakter som rör bankverksamhet, betaltjänster och försäkring</t>
        </is>
      </c>
    </row>
    <row r="273">
      <c r="A273" s="1" t="str">
        <f>HYPERLINK("https://iate.europa.eu/entry/result/3540867/all", "3540867")</f>
        <v>3540867</v>
      </c>
      <c r="B273" t="inlineStr">
        <is>
          <t>FINANCE</t>
        </is>
      </c>
      <c r="C273" t="inlineStr">
        <is>
          <t>FINANCE|free movement of capital|financial market;FINANCE|financing and investment|investment</t>
        </is>
      </c>
      <c r="D273" t="inlineStr">
        <is>
          <t>yes</t>
        </is>
      </c>
      <c r="E273" t="inlineStr">
        <is>
          <t/>
        </is>
      </c>
      <c r="F273" s="2" t="inlineStr">
        <is>
          <t>професионален клиент</t>
        </is>
      </c>
      <c r="G273" s="2" t="inlineStr">
        <is>
          <t>3</t>
        </is>
      </c>
      <c r="H273" s="2" t="inlineStr">
        <is>
          <t/>
        </is>
      </c>
      <c r="I273" t="inlineStr">
        <is>
          <t>Клиент, който притежава опита, знанията и специализираните умения, за да взема самостоятелни решения и да оценява правилно рисковете, на които се излага.</t>
        </is>
      </c>
      <c r="J273" s="2" t="inlineStr">
        <is>
          <t>profesionální zákazník|
profesionální investor</t>
        </is>
      </c>
      <c r="K273" s="2" t="inlineStr">
        <is>
          <t>3|
3</t>
        </is>
      </c>
      <c r="L273" s="2" t="inlineStr">
        <is>
          <t xml:space="preserve">|
</t>
        </is>
      </c>
      <c r="M273" t="inlineStr">
        <is>
          <t>zákazník, který má zkušenosti, znalosti a odborné schopnosti k tomu, aby činil vlastní investiční rozhodnutí a řádně vyhodnocoval rizika, která podstupuje</t>
        </is>
      </c>
      <c r="N273" s="2" t="inlineStr">
        <is>
          <t>professionel kunde</t>
        </is>
      </c>
      <c r="O273" s="2" t="inlineStr">
        <is>
          <t>3</t>
        </is>
      </c>
      <c r="P273" s="2" t="inlineStr">
        <is>
          <t/>
        </is>
      </c>
      <c r="Q273" t="inlineStr">
        <is>
          <t>kunde, der besidder den fornødne erfaring, viden og ekspertise til at træffe sine egne investeringsbeslutninger og foretage en korrekt vurdering af risiciene i forbindelse hermed</t>
        </is>
      </c>
      <c r="R273" s="2" t="inlineStr">
        <is>
          <t>professioneller Kunde|
professioneller Anleger</t>
        </is>
      </c>
      <c r="S273" s="2" t="inlineStr">
        <is>
          <t>3|
3</t>
        </is>
      </c>
      <c r="T273" s="2" t="inlineStr">
        <is>
          <t xml:space="preserve">|
</t>
        </is>
      </c>
      <c r="U273" t="inlineStr">
        <is>
          <t>Kunde, der über ausreichende Erfahrungen, Kenntnisse und Sachverstand verfügt, um seine Anlageentscheidungen selbst treffen und die damit verbundenen Risiken angemessen beurteilen zu können</t>
        </is>
      </c>
      <c r="V273" s="2" t="inlineStr">
        <is>
          <t>επαγγελματίας πελάτης</t>
        </is>
      </c>
      <c r="W273" s="2" t="inlineStr">
        <is>
          <t>3</t>
        </is>
      </c>
      <c r="X273" s="2" t="inlineStr">
        <is>
          <t/>
        </is>
      </c>
      <c r="Y273" t="inlineStr">
        <is>
          <t>πελάτης που διαθέτει την εμπειρία, τις γνώσεις και την εξειδίκευση ώστε να λαμβάνει τις δικές του επενδυτικές αποφάσεις και να εκτιμά δεόντως τον κίνδυνο που αναλαμβάνει</t>
        </is>
      </c>
      <c r="Z273" s="2" t="inlineStr">
        <is>
          <t>professional client|
professional investor|
professional customer</t>
        </is>
      </c>
      <c r="AA273" s="2" t="inlineStr">
        <is>
          <t>3|
3|
2</t>
        </is>
      </c>
      <c r="AB273" s="2" t="inlineStr">
        <is>
          <t>|
|
admitted</t>
        </is>
      </c>
      <c r="AC273" t="inlineStr">
        <is>
          <t>client who possesses the experience, knowledge and expertise to make their own investment decisions and properly assess the risks that it entails</t>
        </is>
      </c>
      <c r="AD273" s="2" t="inlineStr">
        <is>
          <t>cliente profesional|
inversor profesional</t>
        </is>
      </c>
      <c r="AE273" s="2" t="inlineStr">
        <is>
          <t>3|
3</t>
        </is>
      </c>
      <c r="AF273" s="2" t="inlineStr">
        <is>
          <t xml:space="preserve">|
</t>
        </is>
      </c>
      <c r="AG273" t="inlineStr">
        <is>
          <t>Todo cliente que posee la experiencia, los conocimientos y la cualificación necesarios para tomar sus propias decisiones de inversión y para valorar correctamente los riesgos inherentes a dichas decisiones.</t>
        </is>
      </c>
      <c r="AH273" s="2" t="inlineStr">
        <is>
          <t>kutseline klient</t>
        </is>
      </c>
      <c r="AI273" s="2" t="inlineStr">
        <is>
          <t>3</t>
        </is>
      </c>
      <c r="AJ273" s="2" t="inlineStr">
        <is>
          <t/>
        </is>
      </c>
      <c r="AK273" t="inlineStr">
        <is>
          <t>klient, kellel on kogemused, teadmised ja asjatundlikkus ise investeerimisotsuste tegemiseks ja sellega seotud riskide adekvaatseks hindamiseks</t>
        </is>
      </c>
      <c r="AL273" s="2" t="inlineStr">
        <is>
          <t>ammattimainen asiakas|
ammattimainen sijoittaja</t>
        </is>
      </c>
      <c r="AM273" s="2" t="inlineStr">
        <is>
          <t>3|
3</t>
        </is>
      </c>
      <c r="AN273" s="2" t="inlineStr">
        <is>
          <t xml:space="preserve">|
</t>
        </is>
      </c>
      <c r="AO273" t="inlineStr">
        <is>
          <t>asiakas, jolla on riittävästi kokemusta, tietämystä ja asiantuntemusta itsenäisten päätösten tekemiseen ja niistä aiheutuvien riskien asianmukaiseen arviointiin</t>
        </is>
      </c>
      <c r="AP273" s="2" t="inlineStr">
        <is>
          <t>client professionnel|
investisseur professionnel</t>
        </is>
      </c>
      <c r="AQ273" s="2" t="inlineStr">
        <is>
          <t>3|
3</t>
        </is>
      </c>
      <c r="AR273" s="2" t="inlineStr">
        <is>
          <t xml:space="preserve">|
</t>
        </is>
      </c>
      <c r="AS273" t="inlineStr">
        <is>
          <t>client qui possède l'expérience, les connaissances et la compétence nécessaires pour prendre ses propres décisions d'investissement et évaluer correctement les risques encourus</t>
        </is>
      </c>
      <c r="AT273" s="2" t="inlineStr">
        <is>
          <t>cliant gairmiúil</t>
        </is>
      </c>
      <c r="AU273" s="2" t="inlineStr">
        <is>
          <t>3</t>
        </is>
      </c>
      <c r="AV273" s="2" t="inlineStr">
        <is>
          <t/>
        </is>
      </c>
      <c r="AW273" t="inlineStr">
        <is>
          <t/>
        </is>
      </c>
      <c r="AX273" s="2" t="inlineStr">
        <is>
          <t>profesionalni ulagatelj</t>
        </is>
      </c>
      <c r="AY273" s="2" t="inlineStr">
        <is>
          <t>3</t>
        </is>
      </c>
      <c r="AZ273" s="2" t="inlineStr">
        <is>
          <t/>
        </is>
      </c>
      <c r="BA273" t="inlineStr">
        <is>
          <t>klijenti koji posjeduju potrebno znanje i stručnost za samostalno donošenje odluka o ulaganjima i pravilnu procjenu s time povezanih rizika</t>
        </is>
      </c>
      <c r="BB273" s="2" t="inlineStr">
        <is>
          <t>szakmai ügyfél|
szakmai befektető</t>
        </is>
      </c>
      <c r="BC273" s="2" t="inlineStr">
        <is>
          <t>4|
4</t>
        </is>
      </c>
      <c r="BD273" s="2" t="inlineStr">
        <is>
          <t xml:space="preserve">|
</t>
        </is>
      </c>
      <c r="BE273" t="inlineStr">
        <is>
          <t>az az ügyfél, aki rendelkezik a saját befektetési döntései meghozatalához és az ezzel járó kockázatok megfelelő felméréséhez szükséges tapasztalattal, ismeretekkel és szakértelemmel</t>
        </is>
      </c>
      <c r="BF273" s="2" t="inlineStr">
        <is>
          <t>cliente professionale|
investitore professionale|
investitore sofisticato</t>
        </is>
      </c>
      <c r="BG273" s="2" t="inlineStr">
        <is>
          <t>3|
3|
3</t>
        </is>
      </c>
      <c r="BH273" s="2" t="inlineStr">
        <is>
          <t xml:space="preserve">|
|
</t>
        </is>
      </c>
      <c r="BI273" t="inlineStr">
        <is>
          <t>investitore che è considerato un cliente professionale in quanto possiede l'esperienza, le conoscenze e la competenza necessarie per prendere le proprie decisioni in materia di investimenti e valutare correttamente i rischi che assume</t>
        </is>
      </c>
      <c r="BJ273" s="2" t="inlineStr">
        <is>
          <t>profesionalusis klientas|
profesionalusis investuotojas</t>
        </is>
      </c>
      <c r="BK273" s="2" t="inlineStr">
        <is>
          <t>4|
2</t>
        </is>
      </c>
      <c r="BL273" s="2" t="inlineStr">
        <is>
          <t xml:space="preserve">|
</t>
        </is>
      </c>
      <c r="BM273" t="inlineStr">
        <is>
          <t>klientas, turintis patirties, žinių ir kompetencijos, leidžiančių jam pačiam priimti sprendimus ir tinkamai įvertinti kylančią riziką</t>
        </is>
      </c>
      <c r="BN273" s="2" t="inlineStr">
        <is>
          <t>profesionāls klients|
pieredzējis ieguldītājs</t>
        </is>
      </c>
      <c r="BO273" s="2" t="inlineStr">
        <is>
          <t>3|
3</t>
        </is>
      </c>
      <c r="BP273" s="2" t="inlineStr">
        <is>
          <t xml:space="preserve">|
</t>
        </is>
      </c>
      <c r="BQ273" t="inlineStr">
        <is>
          <t>klients, kam ir attiecīga pieredze, zināšanas un kompetence, lai pieņemtu savus lēmumus par ieguldījumiem un atbilstīgi novērtētu riskus, ko tas uzņemas</t>
        </is>
      </c>
      <c r="BR273" s="2" t="inlineStr">
        <is>
          <t>klijent professjonali</t>
        </is>
      </c>
      <c r="BS273" s="2" t="inlineStr">
        <is>
          <t>3</t>
        </is>
      </c>
      <c r="BT273" s="2" t="inlineStr">
        <is>
          <t/>
        </is>
      </c>
      <c r="BU273" t="inlineStr">
        <is>
          <t>klijent li jippossjiedi l-esperjenza, il-għerf u l-kompetenza sabiex jagħmel id-deċiżjonijiet tal-investiment tiegħu nnifsu u jistma sewwa r-riskji li jġorru</t>
        </is>
      </c>
      <c r="BV273" s="2" t="inlineStr">
        <is>
          <t>professionele cliënt|
professionele klant|
professionele belegger</t>
        </is>
      </c>
      <c r="BW273" s="2" t="inlineStr">
        <is>
          <t>3|
3|
3</t>
        </is>
      </c>
      <c r="BX273" s="2" t="inlineStr">
        <is>
          <t xml:space="preserve">|
|
</t>
        </is>
      </c>
      <c r="BY273" t="inlineStr">
        <is>
          <t>cliënt die de nodige ervaring, kennis en deskundigheid bezit om zelf beleggingsbeslissingen te nemen en de door hem gelopen risico's adequaat in te schatten</t>
        </is>
      </c>
      <c r="BZ273" s="2" t="inlineStr">
        <is>
          <t>klient profesjonalny|
inwestor profesjonalny</t>
        </is>
      </c>
      <c r="CA273" s="2" t="inlineStr">
        <is>
          <t>3|
3</t>
        </is>
      </c>
      <c r="CB273" s="2" t="inlineStr">
        <is>
          <t xml:space="preserve">|
</t>
        </is>
      </c>
      <c r="CC273" t="inlineStr">
        <is>
          <t>klient, który posiada doświadczenie, wiedzę i fachowość umożliwiające podejmowanie mu samodzielnych decyzji i właściwą ocenę ryzyka, które ponosi (np. instytucje kredytowe itp.)</t>
        </is>
      </c>
      <c r="CD273" s="2" t="inlineStr">
        <is>
          <t>cliente profissional|
investidor profissional</t>
        </is>
      </c>
      <c r="CE273" s="2" t="inlineStr">
        <is>
          <t>3|
3</t>
        </is>
      </c>
      <c r="CF273" s="2" t="inlineStr">
        <is>
          <t xml:space="preserve">|
</t>
        </is>
      </c>
      <c r="CG273" t="inlineStr">
        <is>
          <t>Pessoa singular ou coletiva a quem uma empresa de investimento presta serviços de investimento ou serviços auxiliares ("cliente") e que dispõe da experiência, dos conhecimentos e da competência necessários para tomar as suas próprias decisões de investimento e ponderar devidamente os riscos em que incorre.</t>
        </is>
      </c>
      <c r="CH273" s="2" t="inlineStr">
        <is>
          <t>client profesional|
investitor profesional|
investitor experimentat</t>
        </is>
      </c>
      <c r="CI273" s="2" t="inlineStr">
        <is>
          <t>3|
3|
3</t>
        </is>
      </c>
      <c r="CJ273" s="2" t="inlineStr">
        <is>
          <t xml:space="preserve">|
|
</t>
        </is>
      </c>
      <c r="CK273" t="inlineStr">
        <is>
          <t>un client care are experiența, cunoștințele și competența necesare pentru a lua propriile decizii de investiții și a evalua corect riscurile implicate</t>
        </is>
      </c>
      <c r="CL273" s="2" t="inlineStr">
        <is>
          <t>profesionálny klient</t>
        </is>
      </c>
      <c r="CM273" s="2" t="inlineStr">
        <is>
          <t>3</t>
        </is>
      </c>
      <c r="CN273" s="2" t="inlineStr">
        <is>
          <t/>
        </is>
      </c>
      <c r="CO273" t="inlineStr">
        <is>
          <t>klient, ktorý má odborné znalosti, skúsenosti a poznatky na uskutočňovanie vlastných rozhodnutí o investíciách a na náležité posudzovanie rizík, ktoré sú s tým spojené</t>
        </is>
      </c>
      <c r="CP273" s="2" t="inlineStr">
        <is>
          <t>profesionalna stranka|
profesionalni vlagatelj</t>
        </is>
      </c>
      <c r="CQ273" s="2" t="inlineStr">
        <is>
          <t>3|
3</t>
        </is>
      </c>
      <c r="CR273" s="2" t="inlineStr">
        <is>
          <t xml:space="preserve">|
</t>
        </is>
      </c>
      <c r="CS273" t="inlineStr">
        <is>
          <t>stranka, ki ima ustrezno strokovno znanje in izkušnje, da lahko sama sprejema investicijske odločitve in oceni tveganje, povezano z njimi</t>
        </is>
      </c>
      <c r="CT273" s="2" t="inlineStr">
        <is>
          <t>professionell kund</t>
        </is>
      </c>
      <c r="CU273" s="2" t="inlineStr">
        <is>
          <t>3</t>
        </is>
      </c>
      <c r="CV273" s="2" t="inlineStr">
        <is>
          <t/>
        </is>
      </c>
      <c r="CW273" t="inlineStr">
        <is>
          <t>kund som har de erfarenheter och kunskaper som krävs för att fatta egna beslut och korrekt bedöma riskerna med olika transaktioner</t>
        </is>
      </c>
    </row>
    <row r="274">
      <c r="A274" s="1" t="str">
        <f>HYPERLINK("https://iate.europa.eu/entry/result/1071548/all", "1071548")</f>
        <v>1071548</v>
      </c>
      <c r="B274" t="inlineStr">
        <is>
          <t>TRADE;FINANCE</t>
        </is>
      </c>
      <c r="C274" t="inlineStr">
        <is>
          <t>TRADE|trade|trading operation;FINANCE|financial institutions and credit|banking</t>
        </is>
      </c>
      <c r="D274" t="inlineStr">
        <is>
          <t>yes</t>
        </is>
      </c>
      <c r="E274" t="inlineStr">
        <is>
          <t/>
        </is>
      </c>
      <c r="F274" s="2" t="inlineStr">
        <is>
          <t>нареждане за периодични преводи</t>
        </is>
      </c>
      <c r="G274" s="2" t="inlineStr">
        <is>
          <t>3</t>
        </is>
      </c>
      <c r="H274" s="2" t="inlineStr">
        <is>
          <t/>
        </is>
      </c>
      <c r="I274" t="inlineStr">
        <is>
          <t>Нареждане, което титуляр на банкова сметка дава на своята банка да разрешава периодично дебитиране на определена сума в полза на друга сметка.</t>
        </is>
      </c>
      <c r="J274" s="2" t="inlineStr">
        <is>
          <t>trvalý příkaz k úhradě</t>
        </is>
      </c>
      <c r="K274" s="2" t="inlineStr">
        <is>
          <t>3</t>
        </is>
      </c>
      <c r="L274" s="2" t="inlineStr">
        <is>
          <t/>
        </is>
      </c>
      <c r="M274" t="inlineStr">
        <is>
          <t>příkaz majitele účtu k pravidelnému poslání (např. jednou za měsíc) určité částky na jiný účet</t>
        </is>
      </c>
      <c r="N274" s="2" t="inlineStr">
        <is>
          <t>stående ordre|
stående betalingsordre</t>
        </is>
      </c>
      <c r="O274" s="2" t="inlineStr">
        <is>
          <t>3|
3</t>
        </is>
      </c>
      <c r="P274" s="2" t="inlineStr">
        <is>
          <t xml:space="preserve">|
</t>
        </is>
      </c>
      <c r="Q274" t="inlineStr">
        <is>
          <t/>
        </is>
      </c>
      <c r="R274" s="2" t="inlineStr">
        <is>
          <t>Dauerauftrag</t>
        </is>
      </c>
      <c r="S274" s="2" t="inlineStr">
        <is>
          <t>3</t>
        </is>
      </c>
      <c r="T274" s="2" t="inlineStr">
        <is>
          <t/>
        </is>
      </c>
      <c r="U274" t="inlineStr">
        <is>
          <t>Auftrag für Überweisungen von regelmäßig in gleicher Höhe wiederkehrenden Zahlungen an denselben Empfänger (z.B. Mieten, Versicherungsprämien)</t>
        </is>
      </c>
      <c r="V274" s="2" t="inlineStr">
        <is>
          <t>πάγια εντολή</t>
        </is>
      </c>
      <c r="W274" s="2" t="inlineStr">
        <is>
          <t>3</t>
        </is>
      </c>
      <c r="X274" s="2" t="inlineStr">
        <is>
          <t/>
        </is>
      </c>
      <c r="Y274" t="inlineStr">
        <is>
          <t/>
        </is>
      </c>
      <c r="Z274" s="2" t="inlineStr">
        <is>
          <t>standing order|
banker's order</t>
        </is>
      </c>
      <c r="AA274" s="2" t="inlineStr">
        <is>
          <t>3|
2</t>
        </is>
      </c>
      <c r="AB274" s="2" t="inlineStr">
        <is>
          <t xml:space="preserve">|
</t>
        </is>
      </c>
      <c r="AC274" t="inlineStr">
        <is>
          <t>instruction a bank account holder gives to their bank to pay a set amount at regular intervals to another account</t>
        </is>
      </c>
      <c r="AD274" s="2" t="inlineStr">
        <is>
          <t>orden permanente</t>
        </is>
      </c>
      <c r="AE274" s="2" t="inlineStr">
        <is>
          <t>3</t>
        </is>
      </c>
      <c r="AF274" s="2" t="inlineStr">
        <is>
          <t/>
        </is>
      </c>
      <c r="AG274" t="inlineStr">
        <is>
          <t>Instrucción que el titular de una cuenta da a su banco para que se transfiera periódicamente una cantidad de dinero a otra cuenta.</t>
        </is>
      </c>
      <c r="AH274" s="2" t="inlineStr">
        <is>
          <t>püsikorraldus</t>
        </is>
      </c>
      <c r="AI274" s="2" t="inlineStr">
        <is>
          <t>3</t>
        </is>
      </c>
      <c r="AJ274" s="2" t="inlineStr">
        <is>
          <t/>
        </is>
      </c>
      <c r="AK274" t="inlineStr">
        <is>
          <t/>
        </is>
      </c>
      <c r="AL274" s="2" t="inlineStr">
        <is>
          <t>pysyväistoimeksianto</t>
        </is>
      </c>
      <c r="AM274" s="2" t="inlineStr">
        <is>
          <t>3</t>
        </is>
      </c>
      <c r="AN274" s="2" t="inlineStr">
        <is>
          <t/>
        </is>
      </c>
      <c r="AO274" t="inlineStr">
        <is>
          <t/>
        </is>
      </c>
      <c r="AP274" s="2" t="inlineStr">
        <is>
          <t>ordre permanent</t>
        </is>
      </c>
      <c r="AQ274" s="2" t="inlineStr">
        <is>
          <t>3</t>
        </is>
      </c>
      <c r="AR274" s="2" t="inlineStr">
        <is>
          <t/>
        </is>
      </c>
      <c r="AS274" t="inlineStr">
        <is>
          <t>ordre de paiement donné par un client à la banque qui l'exécutera régulièrement aux dates fixées (paiement du loyer, de primes d'assurances, etc.)</t>
        </is>
      </c>
      <c r="AT274" s="2" t="inlineStr">
        <is>
          <t>buanordú</t>
        </is>
      </c>
      <c r="AU274" s="2" t="inlineStr">
        <is>
          <t>3</t>
        </is>
      </c>
      <c r="AV274" s="2" t="inlineStr">
        <is>
          <t/>
        </is>
      </c>
      <c r="AW274" t="inlineStr">
        <is>
          <t/>
        </is>
      </c>
      <c r="AX274" s="2" t="inlineStr">
        <is>
          <t>trajni nalog</t>
        </is>
      </c>
      <c r="AY274" s="2" t="inlineStr">
        <is>
          <t>3</t>
        </is>
      </c>
      <c r="AZ274" s="2" t="inlineStr">
        <is>
          <t/>
        </is>
      </c>
      <c r="BA274" t="inlineStr">
        <is>
          <t>bankovna usluga koja omogućuje korisniku, vlasniku bankovnoga računa, da po unaprijed zadanim kriterijima iznosa, vremenskih intervala i roka plaća obveze trećim stranama, pod uvjetom da na navedeni dan plaćanja raspolaže dovoljnim sredstvima na računu</t>
        </is>
      </c>
      <c r="BB274" s="2" t="inlineStr">
        <is>
          <t>rendszeres átutalás|
rendszeres átutalási megbízás</t>
        </is>
      </c>
      <c r="BC274" s="2" t="inlineStr">
        <is>
          <t>3|
4</t>
        </is>
      </c>
      <c r="BD274" s="2" t="inlineStr">
        <is>
          <t xml:space="preserve">|
</t>
        </is>
      </c>
      <c r="BE274" t="inlineStr">
        <is>
          <t>A fizető fél által adott, meghatározott összegnek meghatározott időpontokban (terhelési napokon) ismétlődően történő átutalására vonatkozó, a pénzforgalmi szolgáltatónak szóló megbízás, amit az mindaddig teljesíti, amíg azt a fizető fél vissza nem vonja, vagy a megbízásban megjelölt utolsó teljesítési időpont el nem telt.</t>
        </is>
      </c>
      <c r="BF274" s="2" t="inlineStr">
        <is>
          <t>ordine permanente di pagamento|
ordine permanente</t>
        </is>
      </c>
      <c r="BG274" s="2" t="inlineStr">
        <is>
          <t>3|
3</t>
        </is>
      </c>
      <c r="BH274" s="2" t="inlineStr">
        <is>
          <t xml:space="preserve">|
</t>
        </is>
      </c>
      <c r="BI274" t="inlineStr">
        <is>
          <t>forma di bonifico in cui l’ordinante dispone alla sua banca di pagare regolarmente delle somme di uguale importo a favore del conto corrente del beneficiario</t>
        </is>
      </c>
      <c r="BJ274" s="2" t="inlineStr">
        <is>
          <t>periodinio mokėjimo nurodymas|
periodinio mokėjimo pavedimas|
periodinis nurodymas|
periodinis pavedimas</t>
        </is>
      </c>
      <c r="BK274" s="2" t="inlineStr">
        <is>
          <t>3|
3|
2|
2</t>
        </is>
      </c>
      <c r="BL274" s="2" t="inlineStr">
        <is>
          <t xml:space="preserve">preferred|
|
|
</t>
        </is>
      </c>
      <c r="BM274" t="inlineStr">
        <is>
          <t>banko sąskaitos turėtojo nurodymas bankui tam tikrais laiko intervalais pervesti nustatytą sumą į kitą sąskaitą</t>
        </is>
      </c>
      <c r="BN274" s="2" t="inlineStr">
        <is>
          <t>regulārais maksājums</t>
        </is>
      </c>
      <c r="BO274" s="2" t="inlineStr">
        <is>
          <t>2</t>
        </is>
      </c>
      <c r="BP274" s="2" t="inlineStr">
        <is>
          <t/>
        </is>
      </c>
      <c r="BQ274" t="inlineStr">
        <is>
          <t>regulārs naudas līdzekļu pārvedums no viena norēķinu konta uz citu kontu</t>
        </is>
      </c>
      <c r="BR274" s="2" t="inlineStr">
        <is>
          <t>ordni permanenti</t>
        </is>
      </c>
      <c r="BS274" s="2" t="inlineStr">
        <is>
          <t>3</t>
        </is>
      </c>
      <c r="BT274" s="2" t="inlineStr">
        <is>
          <t/>
        </is>
      </c>
      <c r="BU274" t="inlineStr">
        <is>
          <t/>
        </is>
      </c>
      <c r="BV274" s="2" t="inlineStr">
        <is>
          <t>doorlopende order|
permanente opdracht</t>
        </is>
      </c>
      <c r="BW274" s="2" t="inlineStr">
        <is>
          <t>3|
3</t>
        </is>
      </c>
      <c r="BX274" s="2" t="inlineStr">
        <is>
          <t xml:space="preserve">|
</t>
        </is>
      </c>
      <c r="BY274" t="inlineStr">
        <is>
          <t>order geldend voor onbepaalde tijd (in de praktijk wordt gewoonlijk echter een tijdslimiet gesteld)</t>
        </is>
      </c>
      <c r="BZ274" s="2" t="inlineStr">
        <is>
          <t>zlecenie stałe</t>
        </is>
      </c>
      <c r="CA274" s="2" t="inlineStr">
        <is>
          <t>3</t>
        </is>
      </c>
      <c r="CB274" s="2" t="inlineStr">
        <is>
          <t/>
        </is>
      </c>
      <c r="CC274" t="inlineStr">
        <is>
          <t>Zlecenie stałe oznacza stałą dyspozycję wydaną bankowi dotyczącą dokonywania przelewu regularnych płatności takich jak rachunki za media z konta klienta na konto określone w dyspozycji</t>
        </is>
      </c>
      <c r="CD274" s="2" t="inlineStr">
        <is>
          <t>ordem permanente|
ordem de domiciliação</t>
        </is>
      </c>
      <c r="CE274" s="2" t="inlineStr">
        <is>
          <t>3|
3</t>
        </is>
      </c>
      <c r="CF274" s="2" t="inlineStr">
        <is>
          <t xml:space="preserve">|
</t>
        </is>
      </c>
      <c r="CG274" t="inlineStr">
        <is>
          <t/>
        </is>
      </c>
      <c r="CH274" s="2" t="inlineStr">
        <is>
          <t>ordin de plată programat</t>
        </is>
      </c>
      <c r="CI274" s="2" t="inlineStr">
        <is>
          <t>3</t>
        </is>
      </c>
      <c r="CJ274" s="2" t="inlineStr">
        <is>
          <t/>
        </is>
      </c>
      <c r="CK274" t="inlineStr">
        <is>
          <t>transfer al sumelor efectuat din contul curent în alte conturi la data și în condițiile indicate de titularul de cont sau de reprezentantul legal.</t>
        </is>
      </c>
      <c r="CL274" s="2" t="inlineStr">
        <is>
          <t>trvalý príkaz na úhradu</t>
        </is>
      </c>
      <c r="CM274" s="2" t="inlineStr">
        <is>
          <t>3</t>
        </is>
      </c>
      <c r="CN274" s="2" t="inlineStr">
        <is>
          <t/>
        </is>
      </c>
      <c r="CO274" t="inlineStr">
        <is>
          <t>príkaz, ktorým majiteľ bankového účtu poveruje svoju banku, aby realizovala pravidelne sa opakujúce platby, výška ktorých sa v priebehu účinnosti trvalého príkazu na úhradu spravidla nemení</t>
        </is>
      </c>
      <c r="CP274" s="2" t="inlineStr">
        <is>
          <t>trajni nalog</t>
        </is>
      </c>
      <c r="CQ274" s="2" t="inlineStr">
        <is>
          <t>3</t>
        </is>
      </c>
      <c r="CR274" s="2" t="inlineStr">
        <is>
          <t/>
        </is>
      </c>
      <c r="CS274" t="inlineStr">
        <is>
          <t>kreditni plačilni instrument, s katerim plačnik – uporabnik računa – pooblasti banko, da poravna njegove obveznosti, ki se ponovijo vsaj petkrat, s sredstvi z njegovega računa</t>
        </is>
      </c>
      <c r="CT274" s="2" t="inlineStr">
        <is>
          <t>stående överföring|
stående betalningsorder|
automatisk överföring</t>
        </is>
      </c>
      <c r="CU274" s="2" t="inlineStr">
        <is>
          <t>3|
3|
3</t>
        </is>
      </c>
      <c r="CV274" s="2" t="inlineStr">
        <is>
          <t xml:space="preserve">|
|
</t>
        </is>
      </c>
      <c r="CW274" t="inlineStr">
        <is>
          <t/>
        </is>
      </c>
    </row>
    <row r="275">
      <c r="A275" s="1" t="str">
        <f>HYPERLINK("https://iate.europa.eu/entry/result/2146594/all", "2146594")</f>
        <v>2146594</v>
      </c>
      <c r="B275" t="inlineStr">
        <is>
          <t>FINANCE</t>
        </is>
      </c>
      <c r="C275" t="inlineStr">
        <is>
          <t>FINANCE|financing and investment|investment</t>
        </is>
      </c>
      <c r="D275" t="inlineStr">
        <is>
          <t>yes</t>
        </is>
      </c>
      <c r="E275" t="inlineStr">
        <is>
          <t/>
        </is>
      </c>
      <c r="F275" t="inlineStr">
        <is>
          <t/>
        </is>
      </c>
      <c r="G275" t="inlineStr">
        <is>
          <t/>
        </is>
      </c>
      <c r="H275" t="inlineStr">
        <is>
          <t/>
        </is>
      </c>
      <c r="I275" t="inlineStr">
        <is>
          <t/>
        </is>
      </c>
      <c r="J275" s="2" t="inlineStr">
        <is>
          <t>investiční služby</t>
        </is>
      </c>
      <c r="K275" s="2" t="inlineStr">
        <is>
          <t>1</t>
        </is>
      </c>
      <c r="L275" s="2" t="inlineStr">
        <is>
          <t/>
        </is>
      </c>
      <c r="M275" t="inlineStr">
        <is>
          <t/>
        </is>
      </c>
      <c r="N275" t="inlineStr">
        <is>
          <t/>
        </is>
      </c>
      <c r="O275" t="inlineStr">
        <is>
          <t/>
        </is>
      </c>
      <c r="P275" t="inlineStr">
        <is>
          <t/>
        </is>
      </c>
      <c r="Q275" t="inlineStr">
        <is>
          <t/>
        </is>
      </c>
      <c r="R275" s="2" t="inlineStr">
        <is>
          <t>Wertpapierdienstleistungsunternehmen</t>
        </is>
      </c>
      <c r="S275" s="2" t="inlineStr">
        <is>
          <t>3</t>
        </is>
      </c>
      <c r="T275" s="2" t="inlineStr">
        <is>
          <t/>
        </is>
      </c>
      <c r="U275" t="inlineStr">
        <is>
          <t/>
        </is>
      </c>
      <c r="V275" t="inlineStr">
        <is>
          <t/>
        </is>
      </c>
      <c r="W275" t="inlineStr">
        <is>
          <t/>
        </is>
      </c>
      <c r="X275" t="inlineStr">
        <is>
          <t/>
        </is>
      </c>
      <c r="Y275" t="inlineStr">
        <is>
          <t/>
        </is>
      </c>
      <c r="Z275" s="2" t="inlineStr">
        <is>
          <t>investment services|
investment service</t>
        </is>
      </c>
      <c r="AA275" s="2" t="inlineStr">
        <is>
          <t>3|
1</t>
        </is>
      </c>
      <c r="AB275" s="2" t="inlineStr">
        <is>
          <t xml:space="preserve">|
</t>
        </is>
      </c>
      <c r="AC275" t="inlineStr">
        <is>
          <t/>
        </is>
      </c>
      <c r="AD275" s="2" t="inlineStr">
        <is>
          <t>servicios de inversión</t>
        </is>
      </c>
      <c r="AE275" s="2" t="inlineStr">
        <is>
          <t>3</t>
        </is>
      </c>
      <c r="AF275" s="2" t="inlineStr">
        <is>
          <t/>
        </is>
      </c>
      <c r="AG275" t="inlineStr">
        <is>
          <t/>
        </is>
      </c>
      <c r="AH275" s="2" t="inlineStr">
        <is>
          <t>investeerimisteenused</t>
        </is>
      </c>
      <c r="AI275" s="2" t="inlineStr">
        <is>
          <t>3</t>
        </is>
      </c>
      <c r="AJ275" s="2" t="inlineStr">
        <is>
          <t/>
        </is>
      </c>
      <c r="AK275" t="inlineStr">
        <is>
          <t/>
        </is>
      </c>
      <c r="AL275" t="inlineStr">
        <is>
          <t/>
        </is>
      </c>
      <c r="AM275" t="inlineStr">
        <is>
          <t/>
        </is>
      </c>
      <c r="AN275" t="inlineStr">
        <is>
          <t/>
        </is>
      </c>
      <c r="AO275" t="inlineStr">
        <is>
          <t/>
        </is>
      </c>
      <c r="AP275" s="2" t="inlineStr">
        <is>
          <t>services d’investissement</t>
        </is>
      </c>
      <c r="AQ275" s="2" t="inlineStr">
        <is>
          <t>3</t>
        </is>
      </c>
      <c r="AR275" s="2" t="inlineStr">
        <is>
          <t/>
        </is>
      </c>
      <c r="AS275" t="inlineStr">
        <is>
          <t/>
        </is>
      </c>
      <c r="AT275" s="2" t="inlineStr">
        <is>
          <t>seirbhísí infheistíochta</t>
        </is>
      </c>
      <c r="AU275" s="2" t="inlineStr">
        <is>
          <t>3</t>
        </is>
      </c>
      <c r="AV275" s="2" t="inlineStr">
        <is>
          <t/>
        </is>
      </c>
      <c r="AW275" t="inlineStr">
        <is>
          <t/>
        </is>
      </c>
      <c r="AX275" t="inlineStr">
        <is>
          <t/>
        </is>
      </c>
      <c r="AY275" t="inlineStr">
        <is>
          <t/>
        </is>
      </c>
      <c r="AZ275" t="inlineStr">
        <is>
          <t/>
        </is>
      </c>
      <c r="BA275" t="inlineStr">
        <is>
          <t/>
        </is>
      </c>
      <c r="BB275" s="2" t="inlineStr">
        <is>
          <t>befektetési szolgáltatási tevékenység|
befektetési szolgáltatás</t>
        </is>
      </c>
      <c r="BC275" s="2" t="inlineStr">
        <is>
          <t>4|
3</t>
        </is>
      </c>
      <c r="BD275" s="2" t="inlineStr">
        <is>
          <t xml:space="preserve">preferred|
</t>
        </is>
      </c>
      <c r="BE275" t="inlineStr">
        <is>
          <t/>
        </is>
      </c>
      <c r="BF275" t="inlineStr">
        <is>
          <t/>
        </is>
      </c>
      <c r="BG275" t="inlineStr">
        <is>
          <t/>
        </is>
      </c>
      <c r="BH275" t="inlineStr">
        <is>
          <t/>
        </is>
      </c>
      <c r="BI275" t="inlineStr">
        <is>
          <t/>
        </is>
      </c>
      <c r="BJ275" s="2" t="inlineStr">
        <is>
          <t>investicinės paslaugos</t>
        </is>
      </c>
      <c r="BK275" s="2" t="inlineStr">
        <is>
          <t>1</t>
        </is>
      </c>
      <c r="BL275" s="2" t="inlineStr">
        <is>
          <t/>
        </is>
      </c>
      <c r="BM275" t="inlineStr">
        <is>
          <t/>
        </is>
      </c>
      <c r="BN275" t="inlineStr">
        <is>
          <t/>
        </is>
      </c>
      <c r="BO275" t="inlineStr">
        <is>
          <t/>
        </is>
      </c>
      <c r="BP275" t="inlineStr">
        <is>
          <t/>
        </is>
      </c>
      <c r="BQ275" t="inlineStr">
        <is>
          <t/>
        </is>
      </c>
      <c r="BR275" s="2" t="inlineStr">
        <is>
          <t>servizzi ta’ investiment</t>
        </is>
      </c>
      <c r="BS275" s="2" t="inlineStr">
        <is>
          <t>3</t>
        </is>
      </c>
      <c r="BT275" s="2" t="inlineStr">
        <is>
          <t/>
        </is>
      </c>
      <c r="BU275" t="inlineStr">
        <is>
          <t/>
        </is>
      </c>
      <c r="BV275" t="inlineStr">
        <is>
          <t/>
        </is>
      </c>
      <c r="BW275" t="inlineStr">
        <is>
          <t/>
        </is>
      </c>
      <c r="BX275" t="inlineStr">
        <is>
          <t/>
        </is>
      </c>
      <c r="BY275" t="inlineStr">
        <is>
          <t/>
        </is>
      </c>
      <c r="BZ275" s="2" t="inlineStr">
        <is>
          <t>usługi inwestycyjne</t>
        </is>
      </c>
      <c r="CA275" s="2" t="inlineStr">
        <is>
          <t>3</t>
        </is>
      </c>
      <c r="CB275" s="2" t="inlineStr">
        <is>
          <t/>
        </is>
      </c>
      <c r="CC275" t="inlineStr">
        <is>
          <t/>
        </is>
      </c>
      <c r="CD275" s="2" t="inlineStr">
        <is>
          <t>serviços de investimento</t>
        </is>
      </c>
      <c r="CE275" s="2" t="inlineStr">
        <is>
          <t>3</t>
        </is>
      </c>
      <c r="CF275" s="2" t="inlineStr">
        <is>
          <t/>
        </is>
      </c>
      <c r="CG275" t="inlineStr">
        <is>
          <t/>
        </is>
      </c>
      <c r="CH275" t="inlineStr">
        <is>
          <t/>
        </is>
      </c>
      <c r="CI275" t="inlineStr">
        <is>
          <t/>
        </is>
      </c>
      <c r="CJ275" t="inlineStr">
        <is>
          <t/>
        </is>
      </c>
      <c r="CK275" t="inlineStr">
        <is>
          <t/>
        </is>
      </c>
      <c r="CL275" t="inlineStr">
        <is>
          <t/>
        </is>
      </c>
      <c r="CM275" t="inlineStr">
        <is>
          <t/>
        </is>
      </c>
      <c r="CN275" t="inlineStr">
        <is>
          <t/>
        </is>
      </c>
      <c r="CO275" t="inlineStr">
        <is>
          <t/>
        </is>
      </c>
      <c r="CP275" s="2" t="inlineStr">
        <is>
          <t>investicijske storitve</t>
        </is>
      </c>
      <c r="CQ275" s="2" t="inlineStr">
        <is>
          <t>3</t>
        </is>
      </c>
      <c r="CR275" s="2" t="inlineStr">
        <is>
          <t/>
        </is>
      </c>
      <c r="CS275" t="inlineStr">
        <is>
          <t/>
        </is>
      </c>
      <c r="CT275" t="inlineStr">
        <is>
          <t/>
        </is>
      </c>
      <c r="CU275" t="inlineStr">
        <is>
          <t/>
        </is>
      </c>
      <c r="CV275" t="inlineStr">
        <is>
          <t/>
        </is>
      </c>
      <c r="CW275" t="inlineStr">
        <is>
          <t/>
        </is>
      </c>
    </row>
    <row r="276">
      <c r="A276" s="1" t="str">
        <f>HYPERLINK("https://iate.europa.eu/entry/result/1443289/all", "1443289")</f>
        <v>1443289</v>
      </c>
      <c r="B276" t="inlineStr">
        <is>
          <t>FINANCE</t>
        </is>
      </c>
      <c r="C276" t="inlineStr">
        <is>
          <t>FINANCE|insurance</t>
        </is>
      </c>
      <c r="D276" t="inlineStr">
        <is>
          <t>yes</t>
        </is>
      </c>
      <c r="E276" t="inlineStr">
        <is>
          <t/>
        </is>
      </c>
      <c r="F276" s="2" t="inlineStr">
        <is>
          <t>застрахователно предприятие|
застраховател</t>
        </is>
      </c>
      <c r="G276" s="2" t="inlineStr">
        <is>
          <t>3|
3</t>
        </is>
      </c>
      <c r="H276" s="2" t="inlineStr">
        <is>
          <t xml:space="preserve">|
</t>
        </is>
      </c>
      <c r="I276" t="inlineStr">
        <is>
          <t/>
        </is>
      </c>
      <c r="J276" s="2" t="inlineStr">
        <is>
          <t>pojišťovna</t>
        </is>
      </c>
      <c r="K276" s="2" t="inlineStr">
        <is>
          <t>3</t>
        </is>
      </c>
      <c r="L276" s="2" t="inlineStr">
        <is>
          <t/>
        </is>
      </c>
      <c r="M276" t="inlineStr">
        <is>
          <t>podnik poskytující přímé životní nebo neživotní pojištění, kterému bylo vydáno povolení v souladu s článkem 14</t>
        </is>
      </c>
      <c r="N276" s="2" t="inlineStr">
        <is>
          <t>forsikringsselskab</t>
        </is>
      </c>
      <c r="O276" s="2" t="inlineStr">
        <is>
          <t>3</t>
        </is>
      </c>
      <c r="P276" s="2" t="inlineStr">
        <is>
          <t/>
        </is>
      </c>
      <c r="Q276" t="inlineStr">
        <is>
          <t>"et direkte tegnende livsforsikrings- eller skadesforsikringsselskab, som har opnået tilladelse i overensstemmelse med artikel 14" (i nedenstående direktiv)</t>
        </is>
      </c>
      <c r="R276" s="2" t="inlineStr">
        <is>
          <t>Versicherungsunternehmen</t>
        </is>
      </c>
      <c r="S276" s="2" t="inlineStr">
        <is>
          <t>3</t>
        </is>
      </c>
      <c r="T276" s="2" t="inlineStr">
        <is>
          <t/>
        </is>
      </c>
      <c r="U276" t="inlineStr">
        <is>
          <t>jedes Unternehmen, das gemäß Artikel 6 der Richtlinie 73/239/EWG die behördliche Zulassung erhalten hat</t>
        </is>
      </c>
      <c r="V276" s="2" t="inlineStr">
        <is>
          <t>ασφαλιστική επιχείρηση</t>
        </is>
      </c>
      <c r="W276" s="2" t="inlineStr">
        <is>
          <t>3</t>
        </is>
      </c>
      <c r="X276" s="2" t="inlineStr">
        <is>
          <t/>
        </is>
      </c>
      <c r="Y276" t="inlineStr">
        <is>
          <t>η επιχείρηση πρωτασφάλισης ζωής ή ζημιών που έχει λάβει άδεια λειτουργίας σύμφωνα με το άρθρο 14</t>
        </is>
      </c>
      <c r="Z276" s="2" t="inlineStr">
        <is>
          <t>insurance undertaking|
insurance company</t>
        </is>
      </c>
      <c r="AA276" s="2" t="inlineStr">
        <is>
          <t>3|
1</t>
        </is>
      </c>
      <c r="AB276" s="2" t="inlineStr">
        <is>
          <t xml:space="preserve">|
</t>
        </is>
      </c>
      <c r="AC276" t="inlineStr">
        <is>
          <t>direct life or non-life insurance undertaking which has received authorisation in accordance with Article 14 of the Solvency II Directive&lt;sup&gt;&lt;b&gt;*&lt;/b&gt;&lt;/sup&gt;</t>
        </is>
      </c>
      <c r="AD276" s="2" t="inlineStr">
        <is>
          <t>empresa de seguros|
compañía de seguros</t>
        </is>
      </c>
      <c r="AE276" s="2" t="inlineStr">
        <is>
          <t>3|
3</t>
        </is>
      </c>
      <c r="AF276" s="2" t="inlineStr">
        <is>
          <t xml:space="preserve">|
</t>
        </is>
      </c>
      <c r="AG276" t="inlineStr">
        <is>
          <t>Empresa de seguros tal como se define en el artículo 13, punto 1, de la Directiva 2009/138/CE del Parlamento Europeo y del Consejo, de 25 de noviembre de 2009, sobre el acceso a la actividad de seguro y de reaseguro y su ejercicio (Solvencia II).</t>
        </is>
      </c>
      <c r="AH276" s="2" t="inlineStr">
        <is>
          <t>kindlustusandja</t>
        </is>
      </c>
      <c r="AI276" s="2" t="inlineStr">
        <is>
          <t>4</t>
        </is>
      </c>
      <c r="AJ276" s="2" t="inlineStr">
        <is>
          <t/>
        </is>
      </c>
      <c r="AK276" t="inlineStr">
        <is>
          <t>1) kindlustusandja - elukindlustus- või kahjukindlustusandja, kes on saanud tegevusloa vastavalt artiklile 14; 2) Kindlustusandja käesoleva seaduse tähenduses on äriühing, kelle peamiseks ja püsivaks tegevuseks on kindlustusjuhtumi toimumisel kindlustusjuhtumi tõttu tekkinud kahju hüvitamine või kokkulepitud rahasumma maksmine.</t>
        </is>
      </c>
      <c r="AL276" s="2" t="inlineStr">
        <is>
          <t>vakuutusyritys|
vahinkovakuutusyritys</t>
        </is>
      </c>
      <c r="AM276" s="2" t="inlineStr">
        <is>
          <t>3|
3</t>
        </is>
      </c>
      <c r="AN276" s="2" t="inlineStr">
        <is>
          <t xml:space="preserve">|
</t>
        </is>
      </c>
      <c r="AO276" t="inlineStr">
        <is>
          <t>henki- tai vahinkovakuutustoimintaa harjoittava ensivakuutusyritys, joka on saanut toimiluvan direktiivin 2009/138/EY 14 artiklan mukaisesti</t>
        </is>
      </c>
      <c r="AP276" s="2" t="inlineStr">
        <is>
          <t>entreprise d'assurance</t>
        </is>
      </c>
      <c r="AQ276" s="2" t="inlineStr">
        <is>
          <t>3</t>
        </is>
      </c>
      <c r="AR276" s="2" t="inlineStr">
        <is>
          <t/>
        </is>
      </c>
      <c r="AS276" t="inlineStr">
        <is>
          <t>toute entreprise ayant reçu l'agrément administratif conformément à l'article 6 de la directive 73/239/CEE</t>
        </is>
      </c>
      <c r="AT276" s="2" t="inlineStr">
        <is>
          <t>gnóthas árachais</t>
        </is>
      </c>
      <c r="AU276" s="2" t="inlineStr">
        <is>
          <t>3</t>
        </is>
      </c>
      <c r="AV276" s="2" t="inlineStr">
        <is>
          <t/>
        </is>
      </c>
      <c r="AW276" t="inlineStr">
        <is>
          <t/>
        </is>
      </c>
      <c r="AX276" s="2" t="inlineStr">
        <is>
          <t>osiguravajuće poduzeće</t>
        </is>
      </c>
      <c r="AY276" s="2" t="inlineStr">
        <is>
          <t>3</t>
        </is>
      </c>
      <c r="AZ276" s="2" t="inlineStr">
        <is>
          <t/>
        </is>
      </c>
      <c r="BA276" t="inlineStr">
        <is>
          <t/>
        </is>
      </c>
      <c r="BB276" s="2" t="inlineStr">
        <is>
          <t>biztosító</t>
        </is>
      </c>
      <c r="BC276" s="2" t="inlineStr">
        <is>
          <t>4</t>
        </is>
      </c>
      <c r="BD276" s="2" t="inlineStr">
        <is>
          <t/>
        </is>
      </c>
      <c r="BE276" t="inlineStr">
        <is>
          <t>Az a szervezet, amely valamely hatályos tagállami szabályozás szerint biztosítási és azzal közvetlenül összefüggő tevékenységre jogosult.</t>
        </is>
      </c>
      <c r="BF276" s="2" t="inlineStr">
        <is>
          <t>impresa di assicurazione</t>
        </is>
      </c>
      <c r="BG276" s="2" t="inlineStr">
        <is>
          <t>3</t>
        </is>
      </c>
      <c r="BH276" s="2" t="inlineStr">
        <is>
          <t/>
        </is>
      </c>
      <c r="BI276" t="inlineStr">
        <is>
          <t>impresa che esercita l'attività assicurativa, dopo aver ricevuto l'autorizzazione dalle autorità dello Stato membro in cui è stabilita</t>
        </is>
      </c>
      <c r="BJ276" s="2" t="inlineStr">
        <is>
          <t>draudimo įmonė</t>
        </is>
      </c>
      <c r="BK276" s="2" t="inlineStr">
        <is>
          <t>4</t>
        </is>
      </c>
      <c r="BL276" s="2" t="inlineStr">
        <is>
          <t/>
        </is>
      </c>
      <c r="BM276" t="inlineStr">
        <is>
          <t>1) tiesioginio gyvybės arba ne gyvybės draudimo įmonė, kuri yra gavusi leidimą pagal 14 straipsnį; 
&lt;br&gt; 2) įmonė, Lietuvos Respublikos draudimo įstatymo nustatyta tvarka gavusi draudimo veiklos licenciją</t>
        </is>
      </c>
      <c r="BN276" s="2" t="inlineStr">
        <is>
          <t>apdrošināšanas sabiedrība|
apdrošināšanas uzņēmums</t>
        </is>
      </c>
      <c r="BO276" s="2" t="inlineStr">
        <is>
          <t>3|
3</t>
        </is>
      </c>
      <c r="BP276" s="2" t="inlineStr">
        <is>
          <t xml:space="preserve">preferred|
</t>
        </is>
      </c>
      <c r="BQ276" t="inlineStr">
        <is>
          <t>tiešās dzīvības vai nedzīvības apdrošināšanas sabiedrība, kas saņēmusi licenci</t>
        </is>
      </c>
      <c r="BR276" s="2" t="inlineStr">
        <is>
          <t>impriża tal-assigurazzjoni</t>
        </is>
      </c>
      <c r="BS276" s="2" t="inlineStr">
        <is>
          <t>3</t>
        </is>
      </c>
      <c r="BT276" s="2" t="inlineStr">
        <is>
          <t/>
        </is>
      </c>
      <c r="BU276" t="inlineStr">
        <is>
          <t>impriża tal-assigurazzjoni diretta tal-ħajja jew mhux tal-ħajja li rċeviet l-awtorizzazzjoni uffiċjali skont l-Artikolu 146 tad-Direttiva 73/239/KEE jew l-Artikolu 6 tad-Direttiva 79/267/KEE</t>
        </is>
      </c>
      <c r="BV276" s="2" t="inlineStr">
        <is>
          <t>verzekeringsonderneming</t>
        </is>
      </c>
      <c r="BW276" s="2" t="inlineStr">
        <is>
          <t>3</t>
        </is>
      </c>
      <c r="BX276" s="2" t="inlineStr">
        <is>
          <t/>
        </is>
      </c>
      <c r="BY276" t="inlineStr">
        <is>
          <t>iedere onderneming waaraan overeenkomstig artikel 6 van Richtlijn 73/239/EEG vergunning is verleend voor de uitoefening van het directe verzekeringsbedrijf</t>
        </is>
      </c>
      <c r="BZ276" s="2" t="inlineStr">
        <is>
          <t>zakład ubezpieczeń</t>
        </is>
      </c>
      <c r="CA276" s="2" t="inlineStr">
        <is>
          <t>3</t>
        </is>
      </c>
      <c r="CB276" s="2" t="inlineStr">
        <is>
          <t/>
        </is>
      </c>
      <c r="CC276" t="inlineStr">
        <is>
          <t>zakład ubezpieczeń bezpośrednich na życie lub innych niż na życie, który uzyskał zezwolenie</t>
        </is>
      </c>
      <c r="CD276" s="2" t="inlineStr">
        <is>
          <t>empresa de seguros</t>
        </is>
      </c>
      <c r="CE276" s="2" t="inlineStr">
        <is>
          <t>3</t>
        </is>
      </c>
      <c r="CF276" s="2" t="inlineStr">
        <is>
          <t/>
        </is>
      </c>
      <c r="CG276" t="inlineStr">
        <is>
          <t>Empresa de seguro direto de vida ou não vida que recebeu uma autorização nos termos do artigo 14.º da Diretiva 92/49/CEE para exercer atividades de seguros.</t>
        </is>
      </c>
      <c r="CH276" s="2" t="inlineStr">
        <is>
          <t>întreprindere de asigurare|
societate de asigurare</t>
        </is>
      </c>
      <c r="CI276" s="2" t="inlineStr">
        <is>
          <t>3|
3</t>
        </is>
      </c>
      <c r="CJ276" s="2" t="inlineStr">
        <is>
          <t xml:space="preserve">|
</t>
        </is>
      </c>
      <c r="CK276" t="inlineStr">
        <is>
          <t/>
        </is>
      </c>
      <c r="CL276" s="2" t="inlineStr">
        <is>
          <t>poisťovňa</t>
        </is>
      </c>
      <c r="CM276" s="2" t="inlineStr">
        <is>
          <t>3</t>
        </is>
      </c>
      <c r="CN276" s="2" t="inlineStr">
        <is>
          <t/>
        </is>
      </c>
      <c r="CO276" t="inlineStr">
        <is>
          <t>podnik priameho životného alebo neživotného poistenia, ktorému bolo udelené povolenie na vykonávanie priamej poisťovacej činnosti alebo zaisťovacej činnosti</t>
        </is>
      </c>
      <c r="CP276" s="2" t="inlineStr">
        <is>
          <t>zavarovalnica</t>
        </is>
      </c>
      <c r="CQ276" s="2" t="inlineStr">
        <is>
          <t>3</t>
        </is>
      </c>
      <c r="CR276" s="2" t="inlineStr">
        <is>
          <t/>
        </is>
      </c>
      <c r="CS276" t="inlineStr">
        <is>
          <t>Zavarovalnica je pravna oseba, ki je pridobila dovoljenje agencije za zavarovalni nadzor za opravljanje zavarovalnih poslov.</t>
        </is>
      </c>
      <c r="CT276" s="2" t="inlineStr">
        <is>
          <t>försäkringsföretag</t>
        </is>
      </c>
      <c r="CU276" s="2" t="inlineStr">
        <is>
          <t>3</t>
        </is>
      </c>
      <c r="CV276" s="2" t="inlineStr">
        <is>
          <t/>
        </is>
      </c>
      <c r="CW276" t="inlineStr">
        <is>
          <t/>
        </is>
      </c>
    </row>
    <row r="277">
      <c r="A277" s="1" t="str">
        <f>HYPERLINK("https://iate.europa.eu/entry/result/118249/all", "118249")</f>
        <v>118249</v>
      </c>
      <c r="B277" t="inlineStr">
        <is>
          <t>FINANCE</t>
        </is>
      </c>
      <c r="C277" t="inlineStr">
        <is>
          <t>FINANCE</t>
        </is>
      </c>
      <c r="D277" t="inlineStr">
        <is>
          <t>yes</t>
        </is>
      </c>
      <c r="E277" t="inlineStr">
        <is>
          <t/>
        </is>
      </c>
      <c r="F277" s="2" t="inlineStr">
        <is>
          <t>капиталова адекватност</t>
        </is>
      </c>
      <c r="G277" s="2" t="inlineStr">
        <is>
          <t>4</t>
        </is>
      </c>
      <c r="H277" s="2" t="inlineStr">
        <is>
          <t/>
        </is>
      </c>
      <c r="I277" t="inlineStr">
        <is>
          <t/>
        </is>
      </c>
      <c r="J277" t="inlineStr">
        <is>
          <t/>
        </is>
      </c>
      <c r="K277" t="inlineStr">
        <is>
          <t/>
        </is>
      </c>
      <c r="L277" t="inlineStr">
        <is>
          <t/>
        </is>
      </c>
      <c r="M277" t="inlineStr">
        <is>
          <t/>
        </is>
      </c>
      <c r="N277" s="2" t="inlineStr">
        <is>
          <t>krav til kapitalgrundlag|
kapitalgrundlag</t>
        </is>
      </c>
      <c r="O277" s="2" t="inlineStr">
        <is>
          <t>1|
1</t>
        </is>
      </c>
      <c r="P277" s="2" t="inlineStr">
        <is>
          <t xml:space="preserve">|
</t>
        </is>
      </c>
      <c r="Q277" t="inlineStr">
        <is>
          <t/>
        </is>
      </c>
      <c r="R277" s="2" t="inlineStr">
        <is>
          <t>angemessene Eigenkapitalausstattung</t>
        </is>
      </c>
      <c r="S277" s="2" t="inlineStr">
        <is>
          <t>1</t>
        </is>
      </c>
      <c r="T277" s="2" t="inlineStr">
        <is>
          <t/>
        </is>
      </c>
      <c r="U277" t="inlineStr">
        <is>
          <t/>
        </is>
      </c>
      <c r="V277" s="2" t="inlineStr">
        <is>
          <t>επάρκεια των ιδίων κεφαλαίων</t>
        </is>
      </c>
      <c r="W277" s="2" t="inlineStr">
        <is>
          <t>1</t>
        </is>
      </c>
      <c r="X277" s="2" t="inlineStr">
        <is>
          <t/>
        </is>
      </c>
      <c r="Y277" t="inlineStr">
        <is>
          <t/>
        </is>
      </c>
      <c r="Z277" s="2" t="inlineStr">
        <is>
          <t>capital adequacy</t>
        </is>
      </c>
      <c r="AA277" s="2" t="inlineStr">
        <is>
          <t>3</t>
        </is>
      </c>
      <c r="AB277" s="2" t="inlineStr">
        <is>
          <t/>
        </is>
      </c>
      <c r="AC277" t="inlineStr">
        <is>
          <t>percentage ratio of a financial institution's primary capital to its assets (loans and investments), used as a measure of its financial strength and stability</t>
        </is>
      </c>
      <c r="AD277" s="2" t="inlineStr">
        <is>
          <t>adecuación de los fondos propios|
adecuación del capital</t>
        </is>
      </c>
      <c r="AE277" s="2" t="inlineStr">
        <is>
          <t>1|
1</t>
        </is>
      </c>
      <c r="AF277" s="2" t="inlineStr">
        <is>
          <t xml:space="preserve">|
</t>
        </is>
      </c>
      <c r="AG277" t="inlineStr">
        <is>
          <t/>
        </is>
      </c>
      <c r="AH277" s="2" t="inlineStr">
        <is>
          <t>kapitali adekvaatsus</t>
        </is>
      </c>
      <c r="AI277" s="2" t="inlineStr">
        <is>
          <t>3</t>
        </is>
      </c>
      <c r="AJ277" s="2" t="inlineStr">
        <is>
          <t/>
        </is>
      </c>
      <c r="AK277" t="inlineStr">
        <is>
          <t/>
        </is>
      </c>
      <c r="AL277" s="2" t="inlineStr">
        <is>
          <t>omien varojen riittävyys|
sisäisen pääoman riittävyys</t>
        </is>
      </c>
      <c r="AM277" s="2" t="inlineStr">
        <is>
          <t>3|
3</t>
        </is>
      </c>
      <c r="AN277" s="2" t="inlineStr">
        <is>
          <t xml:space="preserve">|
</t>
        </is>
      </c>
      <c r="AO277" t="inlineStr">
        <is>
          <t/>
        </is>
      </c>
      <c r="AP277" s="2" t="inlineStr">
        <is>
          <t>adéquation des fonds propres|
adéquation du capital aux besoins|
niveau suffisant de fonds propres</t>
        </is>
      </c>
      <c r="AQ277" s="2" t="inlineStr">
        <is>
          <t>1|
1|
1</t>
        </is>
      </c>
      <c r="AR277" s="2" t="inlineStr">
        <is>
          <t xml:space="preserve">|
|
</t>
        </is>
      </c>
      <c r="AS277" t="inlineStr">
        <is>
          <t/>
        </is>
      </c>
      <c r="AT277" s="2" t="inlineStr">
        <is>
          <t>leordhóthanacht caipitil</t>
        </is>
      </c>
      <c r="AU277" s="2" t="inlineStr">
        <is>
          <t>3</t>
        </is>
      </c>
      <c r="AV277" s="2" t="inlineStr">
        <is>
          <t/>
        </is>
      </c>
      <c r="AW277" t="inlineStr">
        <is>
          <t/>
        </is>
      </c>
      <c r="AX277" t="inlineStr">
        <is>
          <t/>
        </is>
      </c>
      <c r="AY277" t="inlineStr">
        <is>
          <t/>
        </is>
      </c>
      <c r="AZ277" t="inlineStr">
        <is>
          <t/>
        </is>
      </c>
      <c r="BA277" t="inlineStr">
        <is>
          <t/>
        </is>
      </c>
      <c r="BB277" s="2" t="inlineStr">
        <is>
          <t>tőkemegfelelés</t>
        </is>
      </c>
      <c r="BC277" s="2" t="inlineStr">
        <is>
          <t>4</t>
        </is>
      </c>
      <c r="BD277" s="2" t="inlineStr">
        <is>
          <t/>
        </is>
      </c>
      <c r="BE277" t="inlineStr">
        <is>
          <t/>
        </is>
      </c>
      <c r="BF277" s="2" t="inlineStr">
        <is>
          <t>adeguatezza patrimoniale|
adeguatezza del capitale</t>
        </is>
      </c>
      <c r="BG277" s="2" t="inlineStr">
        <is>
          <t>3|
3</t>
        </is>
      </c>
      <c r="BH277" s="2" t="inlineStr">
        <is>
          <t xml:space="preserve">|
</t>
        </is>
      </c>
      <c r="BI277" t="inlineStr">
        <is>
          <t>capacità delle imprese d'investimento e degli enti creditizi di far fronte ai rischi cui sono esposti avvalendosi dei fondi propri</t>
        </is>
      </c>
      <c r="BJ277" s="2" t="inlineStr">
        <is>
          <t>kapitalo pakankamumas</t>
        </is>
      </c>
      <c r="BK277" s="2" t="inlineStr">
        <is>
          <t>3</t>
        </is>
      </c>
      <c r="BL277" s="2" t="inlineStr">
        <is>
          <t/>
        </is>
      </c>
      <c r="BM277" t="inlineStr">
        <is>
          <t/>
        </is>
      </c>
      <c r="BN277" s="2" t="inlineStr">
        <is>
          <t>kapitāla pietiekamība</t>
        </is>
      </c>
      <c r="BO277" s="2" t="inlineStr">
        <is>
          <t>3</t>
        </is>
      </c>
      <c r="BP277" s="2" t="inlineStr">
        <is>
          <t/>
        </is>
      </c>
      <c r="BQ277" t="inlineStr">
        <is>
          <t/>
        </is>
      </c>
      <c r="BR277" s="2" t="inlineStr">
        <is>
          <t>adegwatezza kapitali</t>
        </is>
      </c>
      <c r="BS277" s="2" t="inlineStr">
        <is>
          <t>4</t>
        </is>
      </c>
      <c r="BT277" s="2" t="inlineStr">
        <is>
          <t/>
        </is>
      </c>
      <c r="BU277" t="inlineStr">
        <is>
          <t/>
        </is>
      </c>
      <c r="BV277" s="2" t="inlineStr">
        <is>
          <t>kapitaaltoereikendheid</t>
        </is>
      </c>
      <c r="BW277" s="2" t="inlineStr">
        <is>
          <t>1</t>
        </is>
      </c>
      <c r="BX277" s="2" t="inlineStr">
        <is>
          <t/>
        </is>
      </c>
      <c r="BY277" t="inlineStr">
        <is>
          <t/>
        </is>
      </c>
      <c r="BZ277" s="2" t="inlineStr">
        <is>
          <t>adekwatność kapitałowa</t>
        </is>
      </c>
      <c r="CA277" s="2" t="inlineStr">
        <is>
          <t>3</t>
        </is>
      </c>
      <c r="CB277" s="2" t="inlineStr">
        <is>
          <t/>
        </is>
      </c>
      <c r="CC277" t="inlineStr">
        <is>
          <t/>
        </is>
      </c>
      <c r="CD277" s="2" t="inlineStr">
        <is>
          <t>adequação dos fundos próprios</t>
        </is>
      </c>
      <c r="CE277" s="2" t="inlineStr">
        <is>
          <t>1</t>
        </is>
      </c>
      <c r="CF277" s="2" t="inlineStr">
        <is>
          <t/>
        </is>
      </c>
      <c r="CG277" t="inlineStr">
        <is>
          <t/>
        </is>
      </c>
      <c r="CH277" s="2" t="inlineStr">
        <is>
          <t>adecvarea capitalului</t>
        </is>
      </c>
      <c r="CI277" s="2" t="inlineStr">
        <is>
          <t>3</t>
        </is>
      </c>
      <c r="CJ277" s="2" t="inlineStr">
        <is>
          <t/>
        </is>
      </c>
      <c r="CK277" t="inlineStr">
        <is>
          <t/>
        </is>
      </c>
      <c r="CL277" t="inlineStr">
        <is>
          <t/>
        </is>
      </c>
      <c r="CM277" t="inlineStr">
        <is>
          <t/>
        </is>
      </c>
      <c r="CN277" t="inlineStr">
        <is>
          <t/>
        </is>
      </c>
      <c r="CO277" t="inlineStr">
        <is>
          <t/>
        </is>
      </c>
      <c r="CP277" s="2" t="inlineStr">
        <is>
          <t>kapitalska ustreznost</t>
        </is>
      </c>
      <c r="CQ277" s="2" t="inlineStr">
        <is>
          <t>3</t>
        </is>
      </c>
      <c r="CR277" s="2" t="inlineStr">
        <is>
          <t/>
        </is>
      </c>
      <c r="CS277" t="inlineStr">
        <is>
          <t>Družba za upravljanje mora zagotoviti, da vedno razpolaga z ustreznim kapitalom glede na skupni obseg premoženja, ki ji je dano v upravljanje (kapitalska ustreznost).</t>
        </is>
      </c>
      <c r="CT277" s="2" t="inlineStr">
        <is>
          <t>kapitalkrav</t>
        </is>
      </c>
      <c r="CU277" s="2" t="inlineStr">
        <is>
          <t>3</t>
        </is>
      </c>
      <c r="CV277" s="2" t="inlineStr">
        <is>
          <t/>
        </is>
      </c>
      <c r="CW277" t="inlineStr">
        <is>
          <t/>
        </is>
      </c>
    </row>
    <row r="278">
      <c r="A278" s="1" t="str">
        <f>HYPERLINK("https://iate.europa.eu/entry/result/1395732/all", "1395732")</f>
        <v>1395732</v>
      </c>
      <c r="B278" t="inlineStr">
        <is>
          <t>ECONOMICS;FINANCE;BUSINESS AND COMPETITION</t>
        </is>
      </c>
      <c r="C278" t="inlineStr">
        <is>
          <t>ECONOMICS;FINANCE;BUSINESS AND COMPETITION|management</t>
        </is>
      </c>
      <c r="D278" t="inlineStr">
        <is>
          <t>yes</t>
        </is>
      </c>
      <c r="E278" t="inlineStr">
        <is>
          <t/>
        </is>
      </c>
      <c r="F278" t="inlineStr">
        <is>
          <t/>
        </is>
      </c>
      <c r="G278" t="inlineStr">
        <is>
          <t/>
        </is>
      </c>
      <c r="H278" t="inlineStr">
        <is>
          <t/>
        </is>
      </c>
      <c r="I278" t="inlineStr">
        <is>
          <t/>
        </is>
      </c>
      <c r="J278" s="2" t="inlineStr">
        <is>
          <t>vedoucí orgán</t>
        </is>
      </c>
      <c r="K278" s="2" t="inlineStr">
        <is>
          <t>3</t>
        </is>
      </c>
      <c r="L278" s="2" t="inlineStr">
        <is>
          <t/>
        </is>
      </c>
      <c r="M278" t="inlineStr">
        <is>
          <t>orgán nebo orgány instituce, jmenované podle vnitrostátních právních předpisů, které jsou oprávněny stanovovat strategii, cíle a celkové směřování instituce a které kontrolují a sledují rozhodování osob ve vedení; jejich členy jsou osoby, které skutečně řídí činnost instituce</t>
        </is>
      </c>
      <c r="N278" s="2" t="inlineStr">
        <is>
          <t>ledelsesorgan|
ledelses- og bestyrelsesorgan</t>
        </is>
      </c>
      <c r="O278" s="2" t="inlineStr">
        <is>
          <t>3|
3</t>
        </is>
      </c>
      <c r="P278" s="2" t="inlineStr">
        <is>
          <t xml:space="preserve">|
</t>
        </is>
      </c>
      <c r="Q278" t="inlineStr">
        <is>
          <t>styrende organ, som har tilsyns- og ledelsesfunktioner, har de øverste beslutningsbeføjelser og er beføjet til at fastlægge strategi, målsætninger og generelle ledelsesprincipper</t>
        </is>
      </c>
      <c r="R278" s="2" t="inlineStr">
        <is>
          <t>leitendes Organ|
Leitungsorgan</t>
        </is>
      </c>
      <c r="S278" s="2" t="inlineStr">
        <is>
          <t>3|
3</t>
        </is>
      </c>
      <c r="T278" s="2" t="inlineStr">
        <is>
          <t xml:space="preserve">|
</t>
        </is>
      </c>
      <c r="U278" t="inlineStr">
        <is>
          <t>das Organ oder die Organe eines Instituts, das (die) nach nationalem Recht bestellt wurde (wurden) und befugt ist (sind), Strategie, Ziele und Gesamtpolitik des Instituts festzulegen und die Entscheidungen der Geschäftsleitung zu kontrollieren und zu überwachen, und dem die Personen angehören, die die Geschäfte des Instituts tatsächlich führen</t>
        </is>
      </c>
      <c r="V278" s="2" t="inlineStr">
        <is>
          <t>διοικητικό όργανο</t>
        </is>
      </c>
      <c r="W278" s="2" t="inlineStr">
        <is>
          <t>3</t>
        </is>
      </c>
      <c r="X278" s="2" t="inlineStr">
        <is>
          <t/>
        </is>
      </c>
      <c r="Y278" t="inlineStr">
        <is>
          <t>όργανο ή όργανα ενός ιδρύματος, τα οποία ορίζονται δυνάμει του εθνικού δικαίου, τα οποία εξουσιοδοτούνται να καθορίζουν τη στρατηγική, τους στόχους και τη γενική κατεύθυνση του ιδρύματος και τα οποία επιβλέπουν και παρακολουθούν τη λήψη αποφάσεων από τη διοίκηση και περιλαμβάνουν τα πρόσωπα που πράγματι διευθύνουν την επιχειρηματική δραστηριότητα του ιδρύματος</t>
        </is>
      </c>
      <c r="Z278" s="2" t="inlineStr">
        <is>
          <t>management body|
managerial body</t>
        </is>
      </c>
      <c r="AA278" s="2" t="inlineStr">
        <is>
          <t>3|
1</t>
        </is>
      </c>
      <c r="AB278" s="2" t="inlineStr">
        <is>
          <t xml:space="preserve">|
</t>
        </is>
      </c>
      <c r="AC278" t="inlineStr">
        <is>
          <t>institution's body or bodies, which are appointed in accordance with national law, which are empowered to set the institution's strategy, objectives and overall direction, and which oversee and monitor management decision-making, and include the persons who effectively direct the business of the institution</t>
        </is>
      </c>
      <c r="AD278" s="2" t="inlineStr">
        <is>
          <t>órgano de dirección|
órgano de administración</t>
        </is>
      </c>
      <c r="AE278" s="2" t="inlineStr">
        <is>
          <t>4|
3</t>
        </is>
      </c>
      <c r="AF278" s="2" t="inlineStr">
        <is>
          <t xml:space="preserve">preferred|
</t>
        </is>
      </c>
      <c r="AG278" t="inlineStr">
        <is>
          <t>Órgano u órganos de una entidad nombrados de conformidad con el Derecho nacional, que están facultados para fijar la estrategia, los objetivos y la orientación general de la entidad, y que se ocupan de la vigilancia y control del proceso de adopción de decisiones de dirección. Incluye a quienes dirigen de forma efectiva la actividad de la entidad.</t>
        </is>
      </c>
      <c r="AH278" s="2" t="inlineStr">
        <is>
          <t>juhtorgan</t>
        </is>
      </c>
      <c r="AI278" s="2" t="inlineStr">
        <is>
          <t>3</t>
        </is>
      </c>
      <c r="AJ278" s="2" t="inlineStr">
        <is>
          <t/>
        </is>
      </c>
      <c r="AK278" t="inlineStr">
        <is>
          <t/>
        </is>
      </c>
      <c r="AL278" s="2" t="inlineStr">
        <is>
          <t>ylin hallintoelin</t>
        </is>
      </c>
      <c r="AM278" s="2" t="inlineStr">
        <is>
          <t>3</t>
        </is>
      </c>
      <c r="AN278" s="2" t="inlineStr">
        <is>
          <t/>
        </is>
      </c>
      <c r="AO278" t="inlineStr">
        <is>
          <t>sellainen tai sellaiset laitoksen elin tai elimet, joka tai jotka on nimetty kansallisen oikeuden mukaisesti ja jolla tai joilla on toimivalta vahvistaa laitoksen strategia, tavoitteet ja yleinen johtaminen ja joka valvoo ja seuraa tai jotka valvovat ja seuraavat johdon päätöksentekoa ja johon tai joihin kuuluu laitoksen toimintaa tosiasiallisesti johtavia henkilöitä</t>
        </is>
      </c>
      <c r="AP278" s="2" t="inlineStr">
        <is>
          <t>organe directeur|
organe de direction|
organe dirigeant</t>
        </is>
      </c>
      <c r="AQ278" s="2" t="inlineStr">
        <is>
          <t>3|
3|
3</t>
        </is>
      </c>
      <c r="AR278" s="2" t="inlineStr">
        <is>
          <t xml:space="preserve">|
|
</t>
        </is>
      </c>
      <c r="AS278" t="inlineStr">
        <is>
          <t>l'organe de direction, englobant les fonctions d'encadrement et de surveillance, qui décide en dernier ressort et est habilité à définir la stratégie, les objectifs et l'orientation générale de l’entité</t>
        </is>
      </c>
      <c r="AT278" s="2" t="inlineStr">
        <is>
          <t>comhlacht bainistíochta</t>
        </is>
      </c>
      <c r="AU278" s="2" t="inlineStr">
        <is>
          <t>3</t>
        </is>
      </c>
      <c r="AV278" s="2" t="inlineStr">
        <is>
          <t/>
        </is>
      </c>
      <c r="AW278" t="inlineStr">
        <is>
          <t/>
        </is>
      </c>
      <c r="AX278" t="inlineStr">
        <is>
          <t/>
        </is>
      </c>
      <c r="AY278" t="inlineStr">
        <is>
          <t/>
        </is>
      </c>
      <c r="AZ278" t="inlineStr">
        <is>
          <t/>
        </is>
      </c>
      <c r="BA278" t="inlineStr">
        <is>
          <t/>
        </is>
      </c>
      <c r="BB278" s="2" t="inlineStr">
        <is>
          <t>vezető testület|
irányítótestület</t>
        </is>
      </c>
      <c r="BC278" s="2" t="inlineStr">
        <is>
          <t>4|
3</t>
        </is>
      </c>
      <c r="BD278" s="2" t="inlineStr">
        <is>
          <t xml:space="preserve">preferred|
</t>
        </is>
      </c>
      <c r="BE278" t="inlineStr">
        <is>
          <t>valamely befektetési vállalkozásnak, piacműködtetőnek vagy adatszolgáltatónak a nemzeti joggal összhangban kinevezett testülete vagy testületei, amely(ek) jogosult(ak) a szervezet stratégiájának, céljainak és általános irányításának a meghatározására, és amely(ek) felügyeli(k) és ellenőrzi(k) a vezetői döntéshozatalt, és amely magában foglalja azokat a személyeket is, akik a szervezet üzleti tevékenységét ténylegesen irányítják</t>
        </is>
      </c>
      <c r="BF278" s="2" t="inlineStr">
        <is>
          <t>organo di gestione|
organo di amministrazione</t>
        </is>
      </c>
      <c r="BG278" s="2" t="inlineStr">
        <is>
          <t>3|
3</t>
        </is>
      </c>
      <c r="BH278" s="2" t="inlineStr">
        <is>
          <t xml:space="preserve">|
</t>
        </is>
      </c>
      <c r="BI278" t="inlineStr">
        <is>
          <t>organo o organi di un ente, designati conformemente al diritto nazionale, cui è conferito il potere di stabilire gli indirizzi strategici, gli obiettivi e la direzione generale dell'ente, che supervisionano e monitorano le decisioni della dirigenza e comprendono le persone che dirigono di fatto l'attività dell'ente</t>
        </is>
      </c>
      <c r="BJ278" s="2" t="inlineStr">
        <is>
          <t>valdymo organas</t>
        </is>
      </c>
      <c r="BK278" s="2" t="inlineStr">
        <is>
          <t>3</t>
        </is>
      </c>
      <c r="BL278" s="2" t="inlineStr">
        <is>
          <t/>
        </is>
      </c>
      <c r="BM278" t="inlineStr">
        <is>
          <t>įstaigos organas, paskirtas pagal nacionalinę teisę, įgaliotas nustatyti įstaigos strategiją, tikslus ir bendrą veiklos kryptį ir vykdantis vadovybės sprendimų priėmimo priežiūrą bei stebėseną; į jį įtraukiami asmenys, kurie faktiškai vadovauja įstaigos veiklai</t>
        </is>
      </c>
      <c r="BN278" s="2" t="inlineStr">
        <is>
          <t>vadības struktūra</t>
        </is>
      </c>
      <c r="BO278" s="2" t="inlineStr">
        <is>
          <t>3</t>
        </is>
      </c>
      <c r="BP278" s="2" t="inlineStr">
        <is>
          <t/>
        </is>
      </c>
      <c r="BQ278" t="inlineStr">
        <is>
          <t/>
        </is>
      </c>
      <c r="BR278" s="2" t="inlineStr">
        <is>
          <t>korp maniġerjali|
korp ta’ governanza|
korp fassal tal-politika</t>
        </is>
      </c>
      <c r="BS278" s="2" t="inlineStr">
        <is>
          <t>3|
3|
3</t>
        </is>
      </c>
      <c r="BT278" s="2" t="inlineStr">
        <is>
          <t xml:space="preserve">|
|
</t>
        </is>
      </c>
      <c r="BU278" t="inlineStr">
        <is>
          <t/>
        </is>
      </c>
      <c r="BV278" s="2" t="inlineStr">
        <is>
          <t>leidinggevend orgaan</t>
        </is>
      </c>
      <c r="BW278" s="2" t="inlineStr">
        <is>
          <t>3</t>
        </is>
      </c>
      <c r="BX278" s="2" t="inlineStr">
        <is>
          <t/>
        </is>
      </c>
      <c r="BY278" t="inlineStr">
        <is>
          <t/>
        </is>
      </c>
      <c r="BZ278" s="2" t="inlineStr">
        <is>
          <t>organ zarządzający</t>
        </is>
      </c>
      <c r="CA278" s="2" t="inlineStr">
        <is>
          <t>3</t>
        </is>
      </c>
      <c r="CB278" s="2" t="inlineStr">
        <is>
          <t/>
        </is>
      </c>
      <c r="CC278" t="inlineStr">
        <is>
          <t>organ lub organy instytucji, powołane zgodnie z przepisami krajowymi, które to organy są uprawnione do określania strategii, celów i ogólnego kierunku działań instytucji i które nadzorują i monitorują proces podejmowania decyzji przez kierownictwo, a w jego skład wchodzą osoby, które faktycznie kierują działalnością instytucji</t>
        </is>
      </c>
      <c r="CD278" s="2" t="inlineStr">
        <is>
          <t>órgão de administração|
órgão de direção</t>
        </is>
      </c>
      <c r="CE278" s="2" t="inlineStr">
        <is>
          <t>3|
3</t>
        </is>
      </c>
      <c r="CF278" s="2" t="inlineStr">
        <is>
          <t xml:space="preserve">|
</t>
        </is>
      </c>
      <c r="CG278" t="inlineStr">
        <is>
          <t>Órgão de uma instituição com poderes para definir a sua estratégia, objetivos e direção global e que fiscaliza e monitoriza o processo de tomada de decisões de gestão e inclui as pessoas que dirigem efetivamente as respetivas atividades.</t>
        </is>
      </c>
      <c r="CH278" s="2" t="inlineStr">
        <is>
          <t>organ de conducere</t>
        </is>
      </c>
      <c r="CI278" s="2" t="inlineStr">
        <is>
          <t>3</t>
        </is>
      </c>
      <c r="CJ278" s="2" t="inlineStr">
        <is>
          <t/>
        </is>
      </c>
      <c r="CK278" t="inlineStr">
        <is>
          <t>organul sau organele de administrare și de conducere ale unei instituții, constituite în conformitate cu dreptul intern, care sunt împuternicite să stabilească strategia, obiectivele și orientarea generală a instituției, care supraveghează și monitorizează procesul decizional de conducere și care include/includ persoanele care conduc în mod efectiv activitatea instituției respective</t>
        </is>
      </c>
      <c r="CL278" s="2" t="inlineStr">
        <is>
          <t>riadiaci orgán</t>
        </is>
      </c>
      <c r="CM278" s="2" t="inlineStr">
        <is>
          <t>3</t>
        </is>
      </c>
      <c r="CN278" s="2" t="inlineStr">
        <is>
          <t/>
        </is>
      </c>
      <c r="CO278" t="inlineStr">
        <is>
          <t>orgán inštitúcie, ktorý je vymenovaný v súlade s vnútroštátnym právom, ktorý je oprávnený stanovovať stratégiu, ciele a celkové smerovanie inštitúcie a ktorý vykonáva dohľad nad rozhodovaním manažmentu a monitoruje ho a pozostáva z osôb, ktoré účinne riadia činnosť inštitúcie</t>
        </is>
      </c>
      <c r="CP278" s="2" t="inlineStr">
        <is>
          <t>upravljalni organ</t>
        </is>
      </c>
      <c r="CQ278" s="2" t="inlineStr">
        <is>
          <t>3</t>
        </is>
      </c>
      <c r="CR278" s="2" t="inlineStr">
        <is>
          <t/>
        </is>
      </c>
      <c r="CS278" t="inlineStr">
        <is>
          <t>organ ali organe institucije, ki so imenovani v skladu z nacionalnim pravom, ki so pooblaščeni za določitev strategije, ciljev in splošne usmeritve institucije ter ki nadzorujejo in spremljajo sprejemanje odločitev v zvezi z vodenjem in vključuje osebe, ki dejansko vodijo posle institucije</t>
        </is>
      </c>
      <c r="CT278" s="2" t="inlineStr">
        <is>
          <t>ledningsorgan</t>
        </is>
      </c>
      <c r="CU278" s="2" t="inlineStr">
        <is>
          <t>3</t>
        </is>
      </c>
      <c r="CV278" s="2" t="inlineStr">
        <is>
          <t/>
        </is>
      </c>
      <c r="CW278" t="inlineStr">
        <is>
          <t>instituts organ, som utses enligt den nationella lagstiftningen och som har befogenhet att fastställa institutets strategi, mål och allmänna inriktning och som kontrollerar och övervakar ledningens beslutsfattande och de personer som i praktiken leder institutets verksamhet</t>
        </is>
      </c>
    </row>
    <row r="279">
      <c r="A279" s="1" t="str">
        <f>HYPERLINK("https://iate.europa.eu/entry/result/1138677/all", "1138677")</f>
        <v>1138677</v>
      </c>
      <c r="B279" t="inlineStr">
        <is>
          <t>LAW;TRADE</t>
        </is>
      </c>
      <c r="C279" t="inlineStr">
        <is>
          <t>LAW|civil law;TRADE|marketing|commercial transaction</t>
        </is>
      </c>
      <c r="D279" t="inlineStr">
        <is>
          <t>yes</t>
        </is>
      </c>
      <c r="E279" t="inlineStr">
        <is>
          <t/>
        </is>
      </c>
      <c r="F279" t="inlineStr">
        <is>
          <t/>
        </is>
      </c>
      <c r="G279" t="inlineStr">
        <is>
          <t/>
        </is>
      </c>
      <c r="H279" t="inlineStr">
        <is>
          <t/>
        </is>
      </c>
      <c r="I279" t="inlineStr">
        <is>
          <t/>
        </is>
      </c>
      <c r="J279" t="inlineStr">
        <is>
          <t/>
        </is>
      </c>
      <c r="K279" t="inlineStr">
        <is>
          <t/>
        </is>
      </c>
      <c r="L279" t="inlineStr">
        <is>
          <t/>
        </is>
      </c>
      <c r="M279" t="inlineStr">
        <is>
          <t/>
        </is>
      </c>
      <c r="N279" s="2" t="inlineStr">
        <is>
          <t>kontrakt om tjenesteydelse</t>
        </is>
      </c>
      <c r="O279" s="2" t="inlineStr">
        <is>
          <t>3</t>
        </is>
      </c>
      <c r="P279" s="2" t="inlineStr">
        <is>
          <t/>
        </is>
      </c>
      <c r="Q279" t="inlineStr">
        <is>
          <t/>
        </is>
      </c>
      <c r="R279" s="2" t="inlineStr">
        <is>
          <t>Dienstleistungsauftrag</t>
        </is>
      </c>
      <c r="S279" s="2" t="inlineStr">
        <is>
          <t>3</t>
        </is>
      </c>
      <c r="T279" s="2" t="inlineStr">
        <is>
          <t/>
        </is>
      </c>
      <c r="U279" t="inlineStr">
        <is>
          <t/>
        </is>
      </c>
      <c r="V279" t="inlineStr">
        <is>
          <t/>
        </is>
      </c>
      <c r="W279" t="inlineStr">
        <is>
          <t/>
        </is>
      </c>
      <c r="X279" t="inlineStr">
        <is>
          <t/>
        </is>
      </c>
      <c r="Y279" t="inlineStr">
        <is>
          <t/>
        </is>
      </c>
      <c r="Z279" s="2" t="inlineStr">
        <is>
          <t>service contract</t>
        </is>
      </c>
      <c r="AA279" s="2" t="inlineStr">
        <is>
          <t>3</t>
        </is>
      </c>
      <c r="AB279" s="2" t="inlineStr">
        <is>
          <t/>
        </is>
      </c>
      <c r="AC279" t="inlineStr">
        <is>
          <t>contract under which one party, the service provider, undertakes to supply a service to the other party, the client</t>
        </is>
      </c>
      <c r="AD279" s="2" t="inlineStr">
        <is>
          <t>contrato de prestación de servicios</t>
        </is>
      </c>
      <c r="AE279" s="2" t="inlineStr">
        <is>
          <t>3</t>
        </is>
      </c>
      <c r="AF279" s="2" t="inlineStr">
        <is>
          <t/>
        </is>
      </c>
      <c r="AG279" t="inlineStr">
        <is>
          <t>Contrato, «con excepción de un contrato de venta, en virtud del cual el empresario preste o se comprometa a prestar un servicio al consumidor y usuario y éste pague o se comprometa a pagar su precio».</t>
        </is>
      </c>
      <c r="AH279" s="2" t="inlineStr">
        <is>
          <t>teenusleping</t>
        </is>
      </c>
      <c r="AI279" s="2" t="inlineStr">
        <is>
          <t>3</t>
        </is>
      </c>
      <c r="AJ279" s="2" t="inlineStr">
        <is>
          <t/>
        </is>
      </c>
      <c r="AK279" t="inlineStr">
        <is>
          <t>leping, välja arvatud müügileping, mille kohaselt kaupleja osutab või kohustub osutama tarbijale teenust ning tarbija maksab või kohustub maksma selle hinna</t>
        </is>
      </c>
      <c r="AL279" s="2" t="inlineStr">
        <is>
          <t>palvelusopimus</t>
        </is>
      </c>
      <c r="AM279" s="2" t="inlineStr">
        <is>
          <t>3</t>
        </is>
      </c>
      <c r="AN279" s="2" t="inlineStr">
        <is>
          <t/>
        </is>
      </c>
      <c r="AO279" t="inlineStr">
        <is>
          <t/>
        </is>
      </c>
      <c r="AP279" s="2" t="inlineStr">
        <is>
          <t>marché de services</t>
        </is>
      </c>
      <c r="AQ279" s="2" t="inlineStr">
        <is>
          <t>3</t>
        </is>
      </c>
      <c r="AR279" s="2" t="inlineStr">
        <is>
          <t/>
        </is>
      </c>
      <c r="AS279" t="inlineStr">
        <is>
          <t/>
        </is>
      </c>
      <c r="AT279" s="2" t="inlineStr">
        <is>
          <t>conradh seirbhíse</t>
        </is>
      </c>
      <c r="AU279" s="2" t="inlineStr">
        <is>
          <t>3</t>
        </is>
      </c>
      <c r="AV279" s="2" t="inlineStr">
        <is>
          <t/>
        </is>
      </c>
      <c r="AW279" t="inlineStr">
        <is>
          <t/>
        </is>
      </c>
      <c r="AX279" s="2" t="inlineStr">
        <is>
          <t>ugovor o uslugama</t>
        </is>
      </c>
      <c r="AY279" s="2" t="inlineStr">
        <is>
          <t>3</t>
        </is>
      </c>
      <c r="AZ279" s="2" t="inlineStr">
        <is>
          <t/>
        </is>
      </c>
      <c r="BA279" t="inlineStr">
        <is>
          <t/>
        </is>
      </c>
      <c r="BB279" s="2" t="inlineStr">
        <is>
          <t>szolgáltatási szerződés</t>
        </is>
      </c>
      <c r="BC279" s="2" t="inlineStr">
        <is>
          <t>4</t>
        </is>
      </c>
      <c r="BD279" s="2" t="inlineStr">
        <is>
          <t/>
        </is>
      </c>
      <c r="BE279" t="inlineStr">
        <is>
          <t>az adásvételi szerződéstől eltérő bármely olyan szerződés, amelynek alapján a kereskedő a fogyasztó részére szolgáltatást nyújt vagy szolgáltatás nyújtását vállalja, a fogyasztó pedig megfizeti vagy vállalja, hogy megfizeti a szolgáltatás árát</t>
        </is>
      </c>
      <c r="BF279" s="2" t="inlineStr">
        <is>
          <t>contratto di servizi</t>
        </is>
      </c>
      <c r="BG279" s="2" t="inlineStr">
        <is>
          <t>3</t>
        </is>
      </c>
      <c r="BH279" s="2" t="inlineStr">
        <is>
          <t/>
        </is>
      </c>
      <c r="BI279" t="inlineStr">
        <is>
          <t/>
        </is>
      </c>
      <c r="BJ279" s="2" t="inlineStr">
        <is>
          <t>paslaugų sutartis|
paslaugų pirkimo sutartis</t>
        </is>
      </c>
      <c r="BK279" s="2" t="inlineStr">
        <is>
          <t>3|
3</t>
        </is>
      </c>
      <c r="BL279" s="2" t="inlineStr">
        <is>
          <t xml:space="preserve">|
</t>
        </is>
      </c>
      <c r="BM279" t="inlineStr">
        <is>
          <t>sutartis, kuria viena šalis (paslaugų teikėjas) įsipareigoja pagal kitos šalies (kliento) užsakymą suteikti klientui tam tikras nematerialaus pobūdžio (intelektines) ar kitokias paslaugas, nesusijusias su materialaus objekto sukūrimu (atlikti tam tikrus veiksmus arba vykdyti tam tikrą veiklą), o klientas įsipareigoja už suteiktas paslaugas sumokėti</t>
        </is>
      </c>
      <c r="BN279" s="2" t="inlineStr">
        <is>
          <t>pakalpojumu līgums</t>
        </is>
      </c>
      <c r="BO279" s="2" t="inlineStr">
        <is>
          <t>3</t>
        </is>
      </c>
      <c r="BP279" s="2" t="inlineStr">
        <is>
          <t/>
        </is>
      </c>
      <c r="BQ279" t="inlineStr">
        <is>
          <t>līgums, ar kuru viena puse (pakalpojuma sniedzējs) apņemas sniegt pakalpojumu otrai pusei (klientam) un otra puse maksā vai apņemas maksāt tā cenu</t>
        </is>
      </c>
      <c r="BR279" s="2" t="inlineStr">
        <is>
          <t>kuntratt ta’ servizzi</t>
        </is>
      </c>
      <c r="BS279" s="2" t="inlineStr">
        <is>
          <t>3</t>
        </is>
      </c>
      <c r="BT279" s="2" t="inlineStr">
        <is>
          <t/>
        </is>
      </c>
      <c r="BU279" t="inlineStr">
        <is>
          <t>kuntratt minbarra kuntratt ta’ xogħlijiet jew ta’ provvista li għandu bħala għan il-provvista ta’ servizzi</t>
        </is>
      </c>
      <c r="BV279" s="2" t="inlineStr">
        <is>
          <t>dienstverleningscontract|
dienstverleningsovereenkomst</t>
        </is>
      </c>
      <c r="BW279" s="2" t="inlineStr">
        <is>
          <t>3|
3</t>
        </is>
      </c>
      <c r="BX279" s="2" t="inlineStr">
        <is>
          <t xml:space="preserve">|
</t>
        </is>
      </c>
      <c r="BY279" t="inlineStr">
        <is>
          <t/>
        </is>
      </c>
      <c r="BZ279" s="2" t="inlineStr">
        <is>
          <t>umowa o świadczenie usług</t>
        </is>
      </c>
      <c r="CA279" s="2" t="inlineStr">
        <is>
          <t>3</t>
        </is>
      </c>
      <c r="CB279" s="2" t="inlineStr">
        <is>
          <t/>
        </is>
      </c>
      <c r="CC279" t="inlineStr">
        <is>
          <t>Każda umowa inna niż umowa sprzedaży, na mocy której przedsiębiorca świadczy lub zobowiązuje się do świadczenia usługi na rzecz konsumenta, a konsument płaci lub zobowiązuje się do zapłacenia jej ceny.</t>
        </is>
      </c>
      <c r="CD279" s="2" t="inlineStr">
        <is>
          <t>contrato de prestação de serviço</t>
        </is>
      </c>
      <c r="CE279" s="2" t="inlineStr">
        <is>
          <t>3</t>
        </is>
      </c>
      <c r="CF279" s="2" t="inlineStr">
        <is>
          <t/>
        </is>
      </c>
      <c r="CG279" t="inlineStr">
        <is>
          <t>Qualquer contrato, com exceção de um contrato de venda, através do qual o comerciante presta um serviço ao consumidor.</t>
        </is>
      </c>
      <c r="CH279" t="inlineStr">
        <is>
          <t/>
        </is>
      </c>
      <c r="CI279" t="inlineStr">
        <is>
          <t/>
        </is>
      </c>
      <c r="CJ279" t="inlineStr">
        <is>
          <t/>
        </is>
      </c>
      <c r="CK279" t="inlineStr">
        <is>
          <t/>
        </is>
      </c>
      <c r="CL279" s="2" t="inlineStr">
        <is>
          <t>zmluva o poskytnutí služby</t>
        </is>
      </c>
      <c r="CM279" s="2" t="inlineStr">
        <is>
          <t>3</t>
        </is>
      </c>
      <c r="CN279" s="2" t="inlineStr">
        <is>
          <t/>
        </is>
      </c>
      <c r="CO279" t="inlineStr">
        <is>
          <t>právny úkon, ktorým sa jedna zmluvná strana zaväzuje poskytnúť službu druhej zmluvnej strane ako klientovi</t>
        </is>
      </c>
      <c r="CP279" s="2" t="inlineStr">
        <is>
          <t>pogodba o opravljanju storitev</t>
        </is>
      </c>
      <c r="CQ279" s="2" t="inlineStr">
        <is>
          <t>3</t>
        </is>
      </c>
      <c r="CR279" s="2" t="inlineStr">
        <is>
          <t/>
        </is>
      </c>
      <c r="CS279" t="inlineStr">
        <is>
          <t>vsaka pogodba razen prodajne pogodbe, na podlagi katere trgovec opravi storitev za potrošnika ali se temu zaveže, potrošnik pa za to plača ceno ali se temu zaveže</t>
        </is>
      </c>
      <c r="CT279" s="2" t="inlineStr">
        <is>
          <t>tjänstekontrakt|
tjänsteavtal</t>
        </is>
      </c>
      <c r="CU279" s="2" t="inlineStr">
        <is>
          <t>3|
3</t>
        </is>
      </c>
      <c r="CV279" s="2" t="inlineStr">
        <is>
          <t xml:space="preserve">|
</t>
        </is>
      </c>
      <c r="CW279" t="inlineStr">
        <is>
          <t>avtal som inte är ett köpeavtal och varigenom en näringsidkare tillhandahåller en konsument en tjänst</t>
        </is>
      </c>
    </row>
    <row r="280">
      <c r="A280" s="1" t="str">
        <f>HYPERLINK("https://iate.europa.eu/entry/result/1104200/all", "1104200")</f>
        <v>1104200</v>
      </c>
      <c r="B280" t="inlineStr">
        <is>
          <t>FINANCE</t>
        </is>
      </c>
      <c r="C280" t="inlineStr">
        <is>
          <t>FINANCE|financial institutions and credit|banking</t>
        </is>
      </c>
      <c r="D280" t="inlineStr">
        <is>
          <t>yes</t>
        </is>
      </c>
      <c r="E280" t="inlineStr">
        <is>
          <t/>
        </is>
      </c>
      <c r="F280" s="2" t="inlineStr">
        <is>
          <t>банкови услуги</t>
        </is>
      </c>
      <c r="G280" s="2" t="inlineStr">
        <is>
          <t>4</t>
        </is>
      </c>
      <c r="H280" s="2" t="inlineStr">
        <is>
          <t/>
        </is>
      </c>
      <c r="I280" t="inlineStr">
        <is>
          <t>Услуги, предлагани от банките на клиентите им, основно във връзка с приемането на вложения и предоставянето на заеми, както и с извършването на разплащания.</t>
        </is>
      </c>
      <c r="J280" t="inlineStr">
        <is>
          <t/>
        </is>
      </c>
      <c r="K280" t="inlineStr">
        <is>
          <t/>
        </is>
      </c>
      <c r="L280" t="inlineStr">
        <is>
          <t/>
        </is>
      </c>
      <c r="M280" t="inlineStr">
        <is>
          <t/>
        </is>
      </c>
      <c r="N280" s="2" t="inlineStr">
        <is>
          <t>banktjenesteydelser|
bankserviceydelser</t>
        </is>
      </c>
      <c r="O280" s="2" t="inlineStr">
        <is>
          <t>3|
3</t>
        </is>
      </c>
      <c r="P280" s="2" t="inlineStr">
        <is>
          <t xml:space="preserve">|
</t>
        </is>
      </c>
      <c r="Q280" t="inlineStr">
        <is>
          <t/>
        </is>
      </c>
      <c r="R280" s="2" t="inlineStr">
        <is>
          <t>Bankdienstleistungen</t>
        </is>
      </c>
      <c r="S280" s="2" t="inlineStr">
        <is>
          <t>3</t>
        </is>
      </c>
      <c r="T280" s="2" t="inlineStr">
        <is>
          <t/>
        </is>
      </c>
      <c r="U280" t="inlineStr">
        <is>
          <t/>
        </is>
      </c>
      <c r="V280" s="2" t="inlineStr">
        <is>
          <t>τραπεζικές υπηρεσίες</t>
        </is>
      </c>
      <c r="W280" s="2" t="inlineStr">
        <is>
          <t>3</t>
        </is>
      </c>
      <c r="X280" s="2" t="inlineStr">
        <is>
          <t/>
        </is>
      </c>
      <c r="Y280" t="inlineStr">
        <is>
          <t/>
        </is>
      </c>
      <c r="Z280" s="2" t="inlineStr">
        <is>
          <t>banking services|
banking service</t>
        </is>
      </c>
      <c r="AA280" s="2" t="inlineStr">
        <is>
          <t>3|
1</t>
        </is>
      </c>
      <c r="AB280" s="2" t="inlineStr">
        <is>
          <t xml:space="preserve">|
</t>
        </is>
      </c>
      <c r="AC280" t="inlineStr">
        <is>
          <t>services offered by banks to their customers, including providing loans, facilitating financial transactions, accepting deposits, allowing withdrawals facilitate standing orders and direct debits etc.</t>
        </is>
      </c>
      <c r="AD280" s="2" t="inlineStr">
        <is>
          <t>servicios bancarios</t>
        </is>
      </c>
      <c r="AE280" s="2" t="inlineStr">
        <is>
          <t>3</t>
        </is>
      </c>
      <c r="AF280" s="2" t="inlineStr">
        <is>
          <t/>
        </is>
      </c>
      <c r="AG280" t="inlineStr">
        <is>
          <t/>
        </is>
      </c>
      <c r="AH280" s="2" t="inlineStr">
        <is>
          <t>pangandusteenused</t>
        </is>
      </c>
      <c r="AI280" s="2" t="inlineStr">
        <is>
          <t>3</t>
        </is>
      </c>
      <c r="AJ280" s="2" t="inlineStr">
        <is>
          <t/>
        </is>
      </c>
      <c r="AK280" t="inlineStr">
        <is>
          <t/>
        </is>
      </c>
      <c r="AL280" t="inlineStr">
        <is>
          <t/>
        </is>
      </c>
      <c r="AM280" t="inlineStr">
        <is>
          <t/>
        </is>
      </c>
      <c r="AN280" t="inlineStr">
        <is>
          <t/>
        </is>
      </c>
      <c r="AO280" t="inlineStr">
        <is>
          <t/>
        </is>
      </c>
      <c r="AP280" s="2" t="inlineStr">
        <is>
          <t>services bancaires</t>
        </is>
      </c>
      <c r="AQ280" s="2" t="inlineStr">
        <is>
          <t>3</t>
        </is>
      </c>
      <c r="AR280" s="2" t="inlineStr">
        <is>
          <t/>
        </is>
      </c>
      <c r="AS280" t="inlineStr">
        <is>
          <t/>
        </is>
      </c>
      <c r="AT280" s="2" t="inlineStr">
        <is>
          <t>seirbhísí baincéireachta</t>
        </is>
      </c>
      <c r="AU280" s="2" t="inlineStr">
        <is>
          <t>3</t>
        </is>
      </c>
      <c r="AV280" s="2" t="inlineStr">
        <is>
          <t/>
        </is>
      </c>
      <c r="AW280" t="inlineStr">
        <is>
          <t/>
        </is>
      </c>
      <c r="AX280" t="inlineStr">
        <is>
          <t/>
        </is>
      </c>
      <c r="AY280" t="inlineStr">
        <is>
          <t/>
        </is>
      </c>
      <c r="AZ280" t="inlineStr">
        <is>
          <t/>
        </is>
      </c>
      <c r="BA280" t="inlineStr">
        <is>
          <t/>
        </is>
      </c>
      <c r="BB280" s="2" t="inlineStr">
        <is>
          <t>banki szolgáltatások|
bankszolgáltatások</t>
        </is>
      </c>
      <c r="BC280" s="2" t="inlineStr">
        <is>
          <t>4|
4</t>
        </is>
      </c>
      <c r="BD280" s="2" t="inlineStr">
        <is>
          <t xml:space="preserve">|
</t>
        </is>
      </c>
      <c r="BE280" t="inlineStr">
        <is>
          <t>a bankok által ügyfeleiknek nyújtott szolgáltatások, úgymint hitelnyújtás, pénzügyi tranzakciók biztosítása, betételfogadás stb.</t>
        </is>
      </c>
      <c r="BF280" s="2" t="inlineStr">
        <is>
          <t>servizi bancari</t>
        </is>
      </c>
      <c r="BG280" s="2" t="inlineStr">
        <is>
          <t>3</t>
        </is>
      </c>
      <c r="BH280" s="2" t="inlineStr">
        <is>
          <t/>
        </is>
      </c>
      <c r="BI280" t="inlineStr">
        <is>
          <t/>
        </is>
      </c>
      <c r="BJ280" s="2" t="inlineStr">
        <is>
          <t>bankininkystės paslaugos|
banko paslaugos</t>
        </is>
      </c>
      <c r="BK280" s="2" t="inlineStr">
        <is>
          <t>3|
3</t>
        </is>
      </c>
      <c r="BL280" s="2" t="inlineStr">
        <is>
          <t xml:space="preserve">|
</t>
        </is>
      </c>
      <c r="BM280" t="inlineStr">
        <is>
          <t/>
        </is>
      </c>
      <c r="BN280" t="inlineStr">
        <is>
          <t/>
        </is>
      </c>
      <c r="BO280" t="inlineStr">
        <is>
          <t/>
        </is>
      </c>
      <c r="BP280" t="inlineStr">
        <is>
          <t/>
        </is>
      </c>
      <c r="BQ280" t="inlineStr">
        <is>
          <t/>
        </is>
      </c>
      <c r="BR280" s="2" t="inlineStr">
        <is>
          <t>servizzi bankarji</t>
        </is>
      </c>
      <c r="BS280" s="2" t="inlineStr">
        <is>
          <t>3</t>
        </is>
      </c>
      <c r="BT280" s="2" t="inlineStr">
        <is>
          <t/>
        </is>
      </c>
      <c r="BU280" t="inlineStr">
        <is>
          <t>servizzi offruti mill-banek lill-klijenti tagħhom, inkluż provdiment ta’ selfiet, faċilitar ta’ tranżazzjonijiet finanzjarji, aċċettazzjoni ta’ depożiti u jkunu possibbli prelevamenti, faċilitar ta’ ordnijiet permanenti u debiti diretti</t>
        </is>
      </c>
      <c r="BV280" s="2" t="inlineStr">
        <is>
          <t>bankdiensten</t>
        </is>
      </c>
      <c r="BW280" s="2" t="inlineStr">
        <is>
          <t>3</t>
        </is>
      </c>
      <c r="BX280" s="2" t="inlineStr">
        <is>
          <t/>
        </is>
      </c>
      <c r="BY280" t="inlineStr">
        <is>
          <t/>
        </is>
      </c>
      <c r="BZ280" s="2" t="inlineStr">
        <is>
          <t>usługi bankowe</t>
        </is>
      </c>
      <c r="CA280" s="2" t="inlineStr">
        <is>
          <t>3</t>
        </is>
      </c>
      <c r="CB280" s="2" t="inlineStr">
        <is>
          <t/>
        </is>
      </c>
      <c r="CC280" t="inlineStr">
        <is>
          <t>usługi oferowane klientom przez banki, takie jak udzielanie kredytów i pożyczek, przyjmowanie depozytów, wydawanie kart płatniczych itp</t>
        </is>
      </c>
      <c r="CD280" s="2" t="inlineStr">
        <is>
          <t>serviços bancários</t>
        </is>
      </c>
      <c r="CE280" s="2" t="inlineStr">
        <is>
          <t>3</t>
        </is>
      </c>
      <c r="CF280" s="2" t="inlineStr">
        <is>
          <t/>
        </is>
      </c>
      <c r="CG280" t="inlineStr">
        <is>
          <t/>
        </is>
      </c>
      <c r="CH280" t="inlineStr">
        <is>
          <t/>
        </is>
      </c>
      <c r="CI280" t="inlineStr">
        <is>
          <t/>
        </is>
      </c>
      <c r="CJ280" t="inlineStr">
        <is>
          <t/>
        </is>
      </c>
      <c r="CK280" t="inlineStr">
        <is>
          <t/>
        </is>
      </c>
      <c r="CL280" t="inlineStr">
        <is>
          <t/>
        </is>
      </c>
      <c r="CM280" t="inlineStr">
        <is>
          <t/>
        </is>
      </c>
      <c r="CN280" t="inlineStr">
        <is>
          <t/>
        </is>
      </c>
      <c r="CO280" t="inlineStr">
        <is>
          <t/>
        </is>
      </c>
      <c r="CP280" s="2" t="inlineStr">
        <is>
          <t>bančne storitve</t>
        </is>
      </c>
      <c r="CQ280" s="2" t="inlineStr">
        <is>
          <t>3</t>
        </is>
      </c>
      <c r="CR280" s="2" t="inlineStr">
        <is>
          <t/>
        </is>
      </c>
      <c r="CS280" t="inlineStr">
        <is>
          <t>sprejemanje depozitov od javnosti ter dajanje kreditov za svoj račun</t>
        </is>
      </c>
      <c r="CT280" t="inlineStr">
        <is>
          <t/>
        </is>
      </c>
      <c r="CU280" t="inlineStr">
        <is>
          <t/>
        </is>
      </c>
      <c r="CV280" t="inlineStr">
        <is>
          <t/>
        </is>
      </c>
      <c r="CW280" t="inlineStr">
        <is>
          <t/>
        </is>
      </c>
    </row>
    <row r="281">
      <c r="A281" s="1" t="str">
        <f>HYPERLINK("https://iate.europa.eu/entry/result/1682654/all", "1682654")</f>
        <v>1682654</v>
      </c>
      <c r="B281" t="inlineStr">
        <is>
          <t>FINANCE;BUSINESS AND COMPETITION</t>
        </is>
      </c>
      <c r="C281" t="inlineStr">
        <is>
          <t>FINANCE|financial institutions and credit;BUSINESS AND COMPETITION|business classification</t>
        </is>
      </c>
      <c r="D281" t="inlineStr">
        <is>
          <t>yes</t>
        </is>
      </c>
      <c r="E281" t="inlineStr">
        <is>
          <t/>
        </is>
      </c>
      <c r="F281" s="2" t="inlineStr">
        <is>
          <t>рисков профил</t>
        </is>
      </c>
      <c r="G281" s="2" t="inlineStr">
        <is>
          <t>3</t>
        </is>
      </c>
      <c r="H281" s="2" t="inlineStr">
        <is>
          <t/>
        </is>
      </c>
      <c r="I281" t="inlineStr">
        <is>
          <t/>
        </is>
      </c>
      <c r="J281" s="2" t="inlineStr">
        <is>
          <t>rizikový profil</t>
        </is>
      </c>
      <c r="K281" s="2" t="inlineStr">
        <is>
          <t>3</t>
        </is>
      </c>
      <c r="L281" s="2" t="inlineStr">
        <is>
          <t/>
        </is>
      </c>
      <c r="M281" t="inlineStr">
        <is>
          <t/>
        </is>
      </c>
      <c r="N281" s="2" t="inlineStr">
        <is>
          <t>risikoprofil</t>
        </is>
      </c>
      <c r="O281" s="2" t="inlineStr">
        <is>
          <t>3</t>
        </is>
      </c>
      <c r="P281" s="2" t="inlineStr">
        <is>
          <t/>
        </is>
      </c>
      <c r="Q281" t="inlineStr">
        <is>
          <t/>
        </is>
      </c>
      <c r="R281" s="2" t="inlineStr">
        <is>
          <t>Risikoprofil</t>
        </is>
      </c>
      <c r="S281" s="2" t="inlineStr">
        <is>
          <t>3</t>
        </is>
      </c>
      <c r="T281" s="2" t="inlineStr">
        <is>
          <t/>
        </is>
      </c>
      <c r="U281" t="inlineStr">
        <is>
          <t/>
        </is>
      </c>
      <c r="V281" s="2" t="inlineStr">
        <is>
          <t>χαρακτηριστικά κινδύνου|
προφίλ κινδύνων|
κατατομή κινδύνων</t>
        </is>
      </c>
      <c r="W281" s="2" t="inlineStr">
        <is>
          <t>3|
3|
3</t>
        </is>
      </c>
      <c r="X281" s="2" t="inlineStr">
        <is>
          <t xml:space="preserve">|
|
</t>
        </is>
      </c>
      <c r="Y281" t="inlineStr">
        <is>
          <t/>
        </is>
      </c>
      <c r="Z281" s="2" t="inlineStr">
        <is>
          <t>risk profile</t>
        </is>
      </c>
      <c r="AA281" s="2" t="inlineStr">
        <is>
          <t>3</t>
        </is>
      </c>
      <c r="AB281" s="2" t="inlineStr">
        <is>
          <t/>
        </is>
      </c>
      <c r="AC281" t="inlineStr">
        <is>
          <t>evaluation of an individual or organization's willingness to take risks, as well as the threats to which an organization is exposed</t>
        </is>
      </c>
      <c r="AD281" s="2" t="inlineStr">
        <is>
          <t>perfil de riesgo</t>
        </is>
      </c>
      <c r="AE281" s="2" t="inlineStr">
        <is>
          <t>3</t>
        </is>
      </c>
      <c r="AF281" s="2" t="inlineStr">
        <is>
          <t/>
        </is>
      </c>
      <c r="AG281" t="inlineStr">
        <is>
          <t>Representación gráfica a través de la cual se identifica y mide el grado de riesgo financiero, evaluando las amenazas a que puede verse expuesta una organización en sus inversiones o transacciones.</t>
        </is>
      </c>
      <c r="AH281" s="2" t="inlineStr">
        <is>
          <t>riskiprofiil</t>
        </is>
      </c>
      <c r="AI281" s="2" t="inlineStr">
        <is>
          <t>3</t>
        </is>
      </c>
      <c r="AJ281" s="2" t="inlineStr">
        <is>
          <t/>
        </is>
      </c>
      <c r="AK281" t="inlineStr">
        <is>
          <t/>
        </is>
      </c>
      <c r="AL281" s="2" t="inlineStr">
        <is>
          <t>riskiprofiili</t>
        </is>
      </c>
      <c r="AM281" s="2" t="inlineStr">
        <is>
          <t>3</t>
        </is>
      </c>
      <c r="AN281" s="2" t="inlineStr">
        <is>
          <t/>
        </is>
      </c>
      <c r="AO281" t="inlineStr">
        <is>
          <t>henkilön tai organisaation halukkuus ottaa riskejä (riskinsietokykyluokka) sekä organisaatioon kohdistuvien uhkien joukko</t>
        </is>
      </c>
      <c r="AP281" s="2" t="inlineStr">
        <is>
          <t>profil de risque</t>
        </is>
      </c>
      <c r="AQ281" s="2" t="inlineStr">
        <is>
          <t>3</t>
        </is>
      </c>
      <c r="AR281" s="2" t="inlineStr">
        <is>
          <t/>
        </is>
      </c>
      <c r="AS281" t="inlineStr">
        <is>
          <t>ensemble des caractéristiques d'un investisseur en termes de capacité de risque et de tolérance au risque</t>
        </is>
      </c>
      <c r="AT281" s="2" t="inlineStr">
        <is>
          <t>próifíl riosca</t>
        </is>
      </c>
      <c r="AU281" s="2" t="inlineStr">
        <is>
          <t>3</t>
        </is>
      </c>
      <c r="AV281" s="2" t="inlineStr">
        <is>
          <t/>
        </is>
      </c>
      <c r="AW281" t="inlineStr">
        <is>
          <t/>
        </is>
      </c>
      <c r="AX281" s="2" t="inlineStr">
        <is>
          <t>profil rizičnosti</t>
        </is>
      </c>
      <c r="AY281" s="2" t="inlineStr">
        <is>
          <t>3</t>
        </is>
      </c>
      <c r="AZ281" s="2" t="inlineStr">
        <is>
          <t/>
        </is>
      </c>
      <c r="BA281" t="inlineStr">
        <is>
          <t/>
        </is>
      </c>
      <c r="BB281" s="2" t="inlineStr">
        <is>
          <t>kockázati profil</t>
        </is>
      </c>
      <c r="BC281" s="2" t="inlineStr">
        <is>
          <t>4</t>
        </is>
      </c>
      <c r="BD281" s="2" t="inlineStr">
        <is>
          <t/>
        </is>
      </c>
      <c r="BE281" t="inlineStr">
        <is>
          <t>az egyén vagy szervezet kockázatvállalási hajlandóságának, valamint azon veszélyeknek az értékelése, amelyeknek az egyén vagy szervezet ki van téve</t>
        </is>
      </c>
      <c r="BF281" s="2" t="inlineStr">
        <is>
          <t>profilo di rischio</t>
        </is>
      </c>
      <c r="BG281" s="2" t="inlineStr">
        <is>
          <t>3</t>
        </is>
      </c>
      <c r="BH281" s="2" t="inlineStr">
        <is>
          <t/>
        </is>
      </c>
      <c r="BI281" t="inlineStr">
        <is>
          <t>grado di rischio finanziario connesso alla polizza da stipulare o stipulata</t>
        </is>
      </c>
      <c r="BJ281" s="2" t="inlineStr">
        <is>
          <t>rizikos profilis|
rizikos pobūdis</t>
        </is>
      </c>
      <c r="BK281" s="2" t="inlineStr">
        <is>
          <t>4|
3</t>
        </is>
      </c>
      <c r="BL281" s="2" t="inlineStr">
        <is>
          <t xml:space="preserve">preferred|
</t>
        </is>
      </c>
      <c r="BM281" t="inlineStr">
        <is>
          <t>1) iš anksto pagal kelis pasirinktus kriterijus nustatomas rizikos, kurią subjektas yra pasirengęs prisiimti, lygis, neviršijamas subjektui vykdant bendrą savo sprendimų priėmimo strategiją; 
&lt;br&gt;2) reali subjekto patiriama rizika, t. y. reali tikimybė, kad subjektas patirs nuostolių, ir tikėtinas tų nuostolių dydis, priklausanti nuo sąlygų ir padėties rinkoje</t>
        </is>
      </c>
      <c r="BN281" s="2" t="inlineStr">
        <is>
          <t>riska profils</t>
        </is>
      </c>
      <c r="BO281" s="2" t="inlineStr">
        <is>
          <t>3</t>
        </is>
      </c>
      <c r="BP281" s="2" t="inlineStr">
        <is>
          <t/>
        </is>
      </c>
      <c r="BQ281" t="inlineStr">
        <is>
          <t>izvērtējums attiecībā uz personas vai uzņēmuma gatavību uzņemties risku, kā arī attiecībā uz apdraudējumiem un riskiem, kuriem tie ir pakļauti</t>
        </is>
      </c>
      <c r="BR281" s="2" t="inlineStr">
        <is>
          <t>profil tar-riskju</t>
        </is>
      </c>
      <c r="BS281" s="2" t="inlineStr">
        <is>
          <t>3</t>
        </is>
      </c>
      <c r="BT281" s="2" t="inlineStr">
        <is>
          <t/>
        </is>
      </c>
      <c r="BU281" t="inlineStr">
        <is>
          <t>l-evalwazzjoni tar-rieda ta' individwu jew ta' organizzazzjoni li jieħu/tieħu riskju, kif ukoll tat-theddidiet li għalihom tkun esposta organizzazzjoni</t>
        </is>
      </c>
      <c r="BV281" s="2" t="inlineStr">
        <is>
          <t>risicoprofiel</t>
        </is>
      </c>
      <c r="BW281" s="2" t="inlineStr">
        <is>
          <t>3</t>
        </is>
      </c>
      <c r="BX281" s="2" t="inlineStr">
        <is>
          <t/>
        </is>
      </c>
      <c r="BY281" t="inlineStr">
        <is>
          <t>risicoclassificatie van een belegger, waarbij wordt vastgesteld welke risico's een belegger bereid is te lopen en welke beleggingshorizon hij verwacht</t>
        </is>
      </c>
      <c r="BZ281" s="2" t="inlineStr">
        <is>
          <t>profil ryzyka</t>
        </is>
      </c>
      <c r="CA281" s="2" t="inlineStr">
        <is>
          <t>4</t>
        </is>
      </c>
      <c r="CB281" s="2" t="inlineStr">
        <is>
          <t/>
        </is>
      </c>
      <c r="CC281" t="inlineStr">
        <is>
          <t/>
        </is>
      </c>
      <c r="CD281" s="2" t="inlineStr">
        <is>
          <t>perfil de risco</t>
        </is>
      </c>
      <c r="CE281" s="2" t="inlineStr">
        <is>
          <t>3</t>
        </is>
      </c>
      <c r="CF281" s="2" t="inlineStr">
        <is>
          <t/>
        </is>
      </c>
      <c r="CG281" t="inlineStr">
        <is>
          <t/>
        </is>
      </c>
      <c r="CH281" s="2" t="inlineStr">
        <is>
          <t>profil de risc</t>
        </is>
      </c>
      <c r="CI281" s="2" t="inlineStr">
        <is>
          <t>3</t>
        </is>
      </c>
      <c r="CJ281" s="2" t="inlineStr">
        <is>
          <t/>
        </is>
      </c>
      <c r="CK281" t="inlineStr">
        <is>
          <t>suma expunerilor unei instituții de credit la riscuri reale și potențiale</t>
        </is>
      </c>
      <c r="CL281" s="2" t="inlineStr">
        <is>
          <t>rizikový profil</t>
        </is>
      </c>
      <c r="CM281" s="2" t="inlineStr">
        <is>
          <t>3</t>
        </is>
      </c>
      <c r="CN281" s="2" t="inlineStr">
        <is>
          <t/>
        </is>
      </c>
      <c r="CO281" t="inlineStr">
        <is>
          <t/>
        </is>
      </c>
      <c r="CP281" s="2" t="inlineStr">
        <is>
          <t>profil tveganja|
profil tveganosti</t>
        </is>
      </c>
      <c r="CQ281" s="2" t="inlineStr">
        <is>
          <t>3|
3</t>
        </is>
      </c>
      <c r="CR281" s="2" t="inlineStr">
        <is>
          <t xml:space="preserve">|
</t>
        </is>
      </c>
      <c r="CS281" t="inlineStr">
        <is>
          <t>ocena skupne izpostavljenosti tveganjem, katerim banka je ali bi jim lahko bila izpostavljena pri svojem poslovanju v določenem trenutku, vključno z upoštevanjem medsebojnih vzročnosti in koncentracij tveganj</t>
        </is>
      </c>
      <c r="CT281" s="2" t="inlineStr">
        <is>
          <t>riskprofil</t>
        </is>
      </c>
      <c r="CU281" s="2" t="inlineStr">
        <is>
          <t>3</t>
        </is>
      </c>
      <c r="CV281" s="2" t="inlineStr">
        <is>
          <t/>
        </is>
      </c>
      <c r="CW281" t="inlineStr">
        <is>
          <t/>
        </is>
      </c>
    </row>
    <row r="282">
      <c r="A282" s="1" t="str">
        <f>HYPERLINK("https://iate.europa.eu/entry/result/3563716/all", "3563716")</f>
        <v>3563716</v>
      </c>
      <c r="B282" t="inlineStr">
        <is>
          <t>FINANCE</t>
        </is>
      </c>
      <c r="C282" t="inlineStr">
        <is>
          <t>FINANCE|financial institutions and credit</t>
        </is>
      </c>
      <c r="D282" t="inlineStr">
        <is>
          <t>yes</t>
        </is>
      </c>
      <c r="E282" t="inlineStr">
        <is>
          <t/>
        </is>
      </c>
      <c r="F282" t="inlineStr">
        <is>
          <t/>
        </is>
      </c>
      <c r="G282" t="inlineStr">
        <is>
          <t/>
        </is>
      </c>
      <c r="H282" t="inlineStr">
        <is>
          <t/>
        </is>
      </c>
      <c r="I282" t="inlineStr">
        <is>
          <t/>
        </is>
      </c>
      <c r="J282" t="inlineStr">
        <is>
          <t/>
        </is>
      </c>
      <c r="K282" t="inlineStr">
        <is>
          <t/>
        </is>
      </c>
      <c r="L282" t="inlineStr">
        <is>
          <t/>
        </is>
      </c>
      <c r="M282" t="inlineStr">
        <is>
          <t/>
        </is>
      </c>
      <c r="N282" t="inlineStr">
        <is>
          <t/>
        </is>
      </c>
      <c r="O282" t="inlineStr">
        <is>
          <t/>
        </is>
      </c>
      <c r="P282" t="inlineStr">
        <is>
          <t/>
        </is>
      </c>
      <c r="Q282" t="inlineStr">
        <is>
          <t/>
        </is>
      </c>
      <c r="R282" t="inlineStr">
        <is>
          <t/>
        </is>
      </c>
      <c r="S282" t="inlineStr">
        <is>
          <t/>
        </is>
      </c>
      <c r="T282" t="inlineStr">
        <is>
          <t/>
        </is>
      </c>
      <c r="U282" t="inlineStr">
        <is>
          <t/>
        </is>
      </c>
      <c r="V282" t="inlineStr">
        <is>
          <t/>
        </is>
      </c>
      <c r="W282" t="inlineStr">
        <is>
          <t/>
        </is>
      </c>
      <c r="X282" t="inlineStr">
        <is>
          <t/>
        </is>
      </c>
      <c r="Y282" t="inlineStr">
        <is>
          <t/>
        </is>
      </c>
      <c r="Z282" s="2" t="inlineStr">
        <is>
          <t>national competent authority|
NCA</t>
        </is>
      </c>
      <c r="AA282" s="2" t="inlineStr">
        <is>
          <t>3|
3</t>
        </is>
      </c>
      <c r="AB282" s="2" t="inlineStr">
        <is>
          <t xml:space="preserve">|
</t>
        </is>
      </c>
      <c r="AC282" t="inlineStr">
        <is>
          <t>authority designated by an &lt;i&gt;SSM&lt;/i&gt; [ &lt;a href="/entry/result/3545374/all" id="ENTRY_TO_ENTRY_CONVERTER" target="_blank"&gt;IATE:3545374&lt;/a&gt; ] participating Member State to carry out, together with the ECB, &lt;i&gt;prudential supervision&lt;/i&gt; [ &lt;a href="/entry/result/767771/all" id="ENTRY_TO_ENTRY_CONVERTER" target="_blank"&gt;IATE:767771&lt;/a&gt; ] of credit institutions</t>
        </is>
      </c>
      <c r="AD282" t="inlineStr">
        <is>
          <t/>
        </is>
      </c>
      <c r="AE282" t="inlineStr">
        <is>
          <t/>
        </is>
      </c>
      <c r="AF282" t="inlineStr">
        <is>
          <t/>
        </is>
      </c>
      <c r="AG282" t="inlineStr">
        <is>
          <t/>
        </is>
      </c>
      <c r="AH282" t="inlineStr">
        <is>
          <t/>
        </is>
      </c>
      <c r="AI282" t="inlineStr">
        <is>
          <t/>
        </is>
      </c>
      <c r="AJ282" t="inlineStr">
        <is>
          <t/>
        </is>
      </c>
      <c r="AK282" t="inlineStr">
        <is>
          <t/>
        </is>
      </c>
      <c r="AL282" t="inlineStr">
        <is>
          <t/>
        </is>
      </c>
      <c r="AM282" t="inlineStr">
        <is>
          <t/>
        </is>
      </c>
      <c r="AN282" t="inlineStr">
        <is>
          <t/>
        </is>
      </c>
      <c r="AO282" t="inlineStr">
        <is>
          <t/>
        </is>
      </c>
      <c r="AP282" s="2" t="inlineStr">
        <is>
          <t>autorité nationale compétente</t>
        </is>
      </c>
      <c r="AQ282" s="2" t="inlineStr">
        <is>
          <t>2</t>
        </is>
      </c>
      <c r="AR282" s="2" t="inlineStr">
        <is>
          <t/>
        </is>
      </c>
      <c r="AS282" t="inlineStr">
        <is>
          <t/>
        </is>
      </c>
      <c r="AT282" t="inlineStr">
        <is>
          <t/>
        </is>
      </c>
      <c r="AU282" t="inlineStr">
        <is>
          <t/>
        </is>
      </c>
      <c r="AV282" t="inlineStr">
        <is>
          <t/>
        </is>
      </c>
      <c r="AW282" t="inlineStr">
        <is>
          <t/>
        </is>
      </c>
      <c r="AX282" t="inlineStr">
        <is>
          <t/>
        </is>
      </c>
      <c r="AY282" t="inlineStr">
        <is>
          <t/>
        </is>
      </c>
      <c r="AZ282" t="inlineStr">
        <is>
          <t/>
        </is>
      </c>
      <c r="BA282" t="inlineStr">
        <is>
          <t/>
        </is>
      </c>
      <c r="BB282" s="2" t="inlineStr">
        <is>
          <t>illetékes nemzeti hatóság</t>
        </is>
      </c>
      <c r="BC282" s="2" t="inlineStr">
        <is>
          <t>4</t>
        </is>
      </c>
      <c r="BD282" s="2" t="inlineStr">
        <is>
          <t/>
        </is>
      </c>
      <c r="BE282" t="inlineStr">
        <is>
          <t>a hitelintézetekre és befektetési vállalkozásokra vonatkozó prudenciális követelményekről szóló, 2013. június 26-i 575/2013/EU európai parlamenti és tanácsi rendelettel és a 36/2013/EU irányelvvel összhangban az egységes felügyeleti mechanizmusban &lt;sup&gt;1&lt;/sup&gt; részt vevő tagállam által kijelölt bármely illetékes nemzeti hatóság &lt;p&gt;&lt;sup&gt;1&lt;/sup&gt;&lt;i&gt;egységes felügyeleti mechanizmus&lt;/i&gt; &lt;a href="/entry/result/3545374&lt;&gt;&lt;&gt;&lt;&gt;&lt;&gt;&lt;&gt;&lt;&gt;&lt;&gt;&lt;&gt;&lt;&gt;&lt;&gt;&lt;&gt;&lt;&gt;&lt;&gt;&lt;&gt;&lt;&gt;&lt;&gt;&lt;&gt;&lt;&gt;&lt;&gt;&lt;&gt;&lt;/all" id="ENTRY_TO_ENTRY_CONVERTER" target="_blank"&gt;IATE:3545374&amp;lt;&amp;gt;&amp;lt;&amp;gt;&amp;lt;&amp;gt;&amp;lt;&amp;gt;&amp;lt;&amp;gt;&amp;lt;&amp;gt;&amp;lt;&amp;gt;&amp;lt;&amp;gt;&amp;lt;&amp;gt;&amp;lt;&amp;gt;&amp;lt;&amp;gt;&amp;lt;&amp;gt;&amp;lt;&amp;gt;&amp;lt;&amp;gt;&amp;lt;&amp;gt;&amp;lt;&amp;gt;&amp;lt;&amp;gt;&amp;lt;&amp;gt;&amp;lt;&amp;gt;&amp;lt;&amp;gt;&amp;lt;&lt;/a&gt;&amp;gt;&lt;/p&gt;</t>
        </is>
      </c>
      <c r="BF282" s="2" t="inlineStr">
        <is>
          <t>autorità nazionale competente|
ANC</t>
        </is>
      </c>
      <c r="BG282" s="2" t="inlineStr">
        <is>
          <t>3|
3</t>
        </is>
      </c>
      <c r="BH282" s="2" t="inlineStr">
        <is>
          <t xml:space="preserve">|
</t>
        </is>
      </c>
      <c r="BI282" t="inlineStr">
        <is>
          <t>autorità designata da uno Stato membro partecipante a norma del regolamento (UE) n. 575/2013 del Parlamento europeo e del Consiglio, del 26 giugno 2013, relativo ai requisiti prudenziali per gli enti creditizi e le imprese di investimento (13), e della direttiva 2013/36/UE</t>
        </is>
      </c>
      <c r="BJ282" t="inlineStr">
        <is>
          <t/>
        </is>
      </c>
      <c r="BK282" t="inlineStr">
        <is>
          <t/>
        </is>
      </c>
      <c r="BL282" t="inlineStr">
        <is>
          <t/>
        </is>
      </c>
      <c r="BM282" t="inlineStr">
        <is>
          <t/>
        </is>
      </c>
      <c r="BN282" t="inlineStr">
        <is>
          <t/>
        </is>
      </c>
      <c r="BO282" t="inlineStr">
        <is>
          <t/>
        </is>
      </c>
      <c r="BP282" t="inlineStr">
        <is>
          <t/>
        </is>
      </c>
      <c r="BQ282" t="inlineStr">
        <is>
          <t/>
        </is>
      </c>
      <c r="BR282" t="inlineStr">
        <is>
          <t/>
        </is>
      </c>
      <c r="BS282" t="inlineStr">
        <is>
          <t/>
        </is>
      </c>
      <c r="BT282" t="inlineStr">
        <is>
          <t/>
        </is>
      </c>
      <c r="BU282" t="inlineStr">
        <is>
          <t/>
        </is>
      </c>
      <c r="BV282" t="inlineStr">
        <is>
          <t/>
        </is>
      </c>
      <c r="BW282" t="inlineStr">
        <is>
          <t/>
        </is>
      </c>
      <c r="BX282" t="inlineStr">
        <is>
          <t/>
        </is>
      </c>
      <c r="BY282" t="inlineStr">
        <is>
          <t/>
        </is>
      </c>
      <c r="BZ282" s="2" t="inlineStr">
        <is>
          <t>właściwy organ krajowy</t>
        </is>
      </c>
      <c r="CA282" s="2" t="inlineStr">
        <is>
          <t>3</t>
        </is>
      </c>
      <c r="CB282" s="2" t="inlineStr">
        <is>
          <t/>
        </is>
      </c>
      <c r="CC282" t="inlineStr">
        <is>
          <t>właściwy organ krajowy wyznaczony przez państwo członkowskie uczestniczące w &lt;a href="https://iate.europa.eu/entry/result/3545374/pl" target="_blank"&gt;Jednolitym Mechanizmie Nadzorczym&lt;/a&gt; w celu sprawowania &lt;a href="https://iate.europa.eu/entry/result/767771/pl" target="_blank"&gt;nadzoru ostrożnościowego&lt;/a&gt; nad instytucjami kredytowymi</t>
        </is>
      </c>
      <c r="CD282" t="inlineStr">
        <is>
          <t/>
        </is>
      </c>
      <c r="CE282" t="inlineStr">
        <is>
          <t/>
        </is>
      </c>
      <c r="CF282" t="inlineStr">
        <is>
          <t/>
        </is>
      </c>
      <c r="CG282" t="inlineStr">
        <is>
          <t/>
        </is>
      </c>
      <c r="CH282" t="inlineStr">
        <is>
          <t/>
        </is>
      </c>
      <c r="CI282" t="inlineStr">
        <is>
          <t/>
        </is>
      </c>
      <c r="CJ282" t="inlineStr">
        <is>
          <t/>
        </is>
      </c>
      <c r="CK282" t="inlineStr">
        <is>
          <t/>
        </is>
      </c>
      <c r="CL282" t="inlineStr">
        <is>
          <t/>
        </is>
      </c>
      <c r="CM282" t="inlineStr">
        <is>
          <t/>
        </is>
      </c>
      <c r="CN282" t="inlineStr">
        <is>
          <t/>
        </is>
      </c>
      <c r="CO282" t="inlineStr">
        <is>
          <t/>
        </is>
      </c>
      <c r="CP282" t="inlineStr">
        <is>
          <t/>
        </is>
      </c>
      <c r="CQ282" t="inlineStr">
        <is>
          <t/>
        </is>
      </c>
      <c r="CR282" t="inlineStr">
        <is>
          <t/>
        </is>
      </c>
      <c r="CS282" t="inlineStr">
        <is>
          <t/>
        </is>
      </c>
      <c r="CT282" s="2" t="inlineStr">
        <is>
          <t>nationell behörig myndighet</t>
        </is>
      </c>
      <c r="CU282" s="2" t="inlineStr">
        <is>
          <t>3</t>
        </is>
      </c>
      <c r="CV282" s="2" t="inlineStr">
        <is>
          <t/>
        </is>
      </c>
      <c r="CW282" t="inlineStr">
        <is>
          <t/>
        </is>
      </c>
    </row>
    <row r="283">
      <c r="A283" s="1" t="str">
        <f>HYPERLINK("https://iate.europa.eu/entry/result/3501667/all", "3501667")</f>
        <v>3501667</v>
      </c>
      <c r="B283" t="inlineStr">
        <is>
          <t>FINANCE</t>
        </is>
      </c>
      <c r="C283" t="inlineStr">
        <is>
          <t>FINANCE|financial institutions and credit</t>
        </is>
      </c>
      <c r="D283" t="inlineStr">
        <is>
          <t>yes</t>
        </is>
      </c>
      <c r="E283" t="inlineStr">
        <is>
          <t/>
        </is>
      </c>
      <c r="F283" s="2" t="inlineStr">
        <is>
          <t>банка в затруднение</t>
        </is>
      </c>
      <c r="G283" s="2" t="inlineStr">
        <is>
          <t>3</t>
        </is>
      </c>
      <c r="H283" s="2" t="inlineStr">
        <is>
          <t/>
        </is>
      </c>
      <c r="I283" t="inlineStr">
        <is>
          <t/>
        </is>
      </c>
      <c r="J283" s="2" t="inlineStr">
        <is>
          <t>banka v problémech|
banka v krizové situaci</t>
        </is>
      </c>
      <c r="K283" s="2" t="inlineStr">
        <is>
          <t>3|
3</t>
        </is>
      </c>
      <c r="L283" s="2" t="inlineStr">
        <is>
          <t xml:space="preserve">|
</t>
        </is>
      </c>
      <c r="M283" t="inlineStr">
        <is>
          <t>banka, které hrozí úpadek</t>
        </is>
      </c>
      <c r="N283" s="2" t="inlineStr">
        <is>
          <t>nødstedt bank|
kriseramt bank|
nødlidende bank</t>
        </is>
      </c>
      <c r="O283" s="2" t="inlineStr">
        <is>
          <t>3|
3|
4</t>
        </is>
      </c>
      <c r="P283" s="2" t="inlineStr">
        <is>
          <t xml:space="preserve">|
|
</t>
        </is>
      </c>
      <c r="Q283" t="inlineStr">
        <is>
          <t/>
        </is>
      </c>
      <c r="R283" s="2" t="inlineStr">
        <is>
          <t>Bank in Not|
notleidende Bank</t>
        </is>
      </c>
      <c r="S283" s="2" t="inlineStr">
        <is>
          <t>3|
3</t>
        </is>
      </c>
      <c r="T283" s="2" t="inlineStr">
        <is>
          <t xml:space="preserve">|
</t>
        </is>
      </c>
      <c r="U283" t="inlineStr">
        <is>
          <t/>
        </is>
      </c>
      <c r="V283" s="2" t="inlineStr">
        <is>
          <t>προβληματική τράπεζα</t>
        </is>
      </c>
      <c r="W283" s="2" t="inlineStr">
        <is>
          <t>3</t>
        </is>
      </c>
      <c r="X283" s="2" t="inlineStr">
        <is>
          <t/>
        </is>
      </c>
      <c r="Y283" t="inlineStr">
        <is>
          <t/>
        </is>
      </c>
      <c r="Z283" s="2" t="inlineStr">
        <is>
          <t>distressed bank|
ailing bank|
troubled bank|
bank in trouble|
bank in distress|
failing bank</t>
        </is>
      </c>
      <c r="AA283" s="2" t="inlineStr">
        <is>
          <t>3|
3|
3|
1|
3|
3</t>
        </is>
      </c>
      <c r="AB283" s="2" t="inlineStr">
        <is>
          <t xml:space="preserve">|
|
|
|
|
</t>
        </is>
      </c>
      <c r="AC283" t="inlineStr">
        <is>
          <t>bank that faces a risk of insolvency</t>
        </is>
      </c>
      <c r="AD283" s="2" t="inlineStr">
        <is>
          <t>banco en dificultades|
banco en crisis</t>
        </is>
      </c>
      <c r="AE283" s="2" t="inlineStr">
        <is>
          <t>3|
3</t>
        </is>
      </c>
      <c r="AF283" s="2" t="inlineStr">
        <is>
          <t xml:space="preserve">|
</t>
        </is>
      </c>
      <c r="AG283" t="inlineStr">
        <is>
          <t>&lt;div&gt;Banco cuya liquidez o solvencia está o se verá pronto afectada a no ser que mejoren 
sustancialmente sus recursos financieros, perfil de riesgo, modelo de negocio, sistemas y 
controles de gestión del riesgo y/o calidad de gobernanza y gestión, de manera oportuna.&lt;/div&gt;</t>
        </is>
      </c>
      <c r="AH283" s="2" t="inlineStr">
        <is>
          <t>raskustes olev pank|
maksejõuetu pank</t>
        </is>
      </c>
      <c r="AI283" s="2" t="inlineStr">
        <is>
          <t>3|
3</t>
        </is>
      </c>
      <c r="AJ283" s="2" t="inlineStr">
        <is>
          <t xml:space="preserve">|
</t>
        </is>
      </c>
      <c r="AK283" t="inlineStr">
        <is>
          <t>pank, mis on lõpliku maksejõuetuse ohus</t>
        </is>
      </c>
      <c r="AL283" s="2" t="inlineStr">
        <is>
          <t>ongelmapankki|
kaatuva pankki</t>
        </is>
      </c>
      <c r="AM283" s="2" t="inlineStr">
        <is>
          <t>2|
3</t>
        </is>
      </c>
      <c r="AN283" s="2" t="inlineStr">
        <is>
          <t xml:space="preserve">|
</t>
        </is>
      </c>
      <c r="AO283" t="inlineStr">
        <is>
          <t/>
        </is>
      </c>
      <c r="AP283" s="2" t="inlineStr">
        <is>
          <t>banque en difficulté</t>
        </is>
      </c>
      <c r="AQ283" s="2" t="inlineStr">
        <is>
          <t>2</t>
        </is>
      </c>
      <c r="AR283" s="2" t="inlineStr">
        <is>
          <t/>
        </is>
      </c>
      <c r="AS283" t="inlineStr">
        <is>
          <t/>
        </is>
      </c>
      <c r="AT283" s="2" t="inlineStr">
        <is>
          <t>banc anásta</t>
        </is>
      </c>
      <c r="AU283" s="2" t="inlineStr">
        <is>
          <t>3</t>
        </is>
      </c>
      <c r="AV283" s="2" t="inlineStr">
        <is>
          <t/>
        </is>
      </c>
      <c r="AW283" t="inlineStr">
        <is>
          <t/>
        </is>
      </c>
      <c r="AX283" t="inlineStr">
        <is>
          <t/>
        </is>
      </c>
      <c r="AY283" t="inlineStr">
        <is>
          <t/>
        </is>
      </c>
      <c r="AZ283" t="inlineStr">
        <is>
          <t/>
        </is>
      </c>
      <c r="BA283" t="inlineStr">
        <is>
          <t/>
        </is>
      </c>
      <c r="BB283" s="2" t="inlineStr">
        <is>
          <t>támogatásra szoruló bank|
bajban lévő bank|
csődközeli állapotban lévő bank</t>
        </is>
      </c>
      <c r="BC283" s="2" t="inlineStr">
        <is>
          <t>3|
3|
3</t>
        </is>
      </c>
      <c r="BD283" s="2" t="inlineStr">
        <is>
          <t>|
|
preferred</t>
        </is>
      </c>
      <c r="BE283" t="inlineStr">
        <is>
          <t/>
        </is>
      </c>
      <c r="BF283" s="2" t="inlineStr">
        <is>
          <t>banca in difficoltà</t>
        </is>
      </c>
      <c r="BG283" s="2" t="inlineStr">
        <is>
          <t>3</t>
        </is>
      </c>
      <c r="BH283" s="2" t="inlineStr">
        <is>
          <t/>
        </is>
      </c>
      <c r="BI283" t="inlineStr">
        <is>
          <t>banca che rischia l'insolvenza</t>
        </is>
      </c>
      <c r="BJ283" s="2" t="inlineStr">
        <is>
          <t>sunkumų patiriantis bankas|
finansinių sunkumų patiriantis bankas|
žlungantis bankas</t>
        </is>
      </c>
      <c r="BK283" s="2" t="inlineStr">
        <is>
          <t>3|
3|
3</t>
        </is>
      </c>
      <c r="BL283" s="2" t="inlineStr">
        <is>
          <t xml:space="preserve">|
|
</t>
        </is>
      </c>
      <c r="BM283" t="inlineStr">
        <is>
          <t/>
        </is>
      </c>
      <c r="BN283" s="2" t="inlineStr">
        <is>
          <t>grūtībās nonākusi banka</t>
        </is>
      </c>
      <c r="BO283" s="2" t="inlineStr">
        <is>
          <t>2</t>
        </is>
      </c>
      <c r="BP283" s="2" t="inlineStr">
        <is>
          <t/>
        </is>
      </c>
      <c r="BQ283" t="inlineStr">
        <is>
          <t/>
        </is>
      </c>
      <c r="BR283" s="2" t="inlineStr">
        <is>
          <t>bank f'diffikultà</t>
        </is>
      </c>
      <c r="BS283" s="2" t="inlineStr">
        <is>
          <t>3</t>
        </is>
      </c>
      <c r="BT283" s="2" t="inlineStr">
        <is>
          <t/>
        </is>
      </c>
      <c r="BU283" t="inlineStr">
        <is>
          <t>bank f'riskju ta' insolvenza</t>
        </is>
      </c>
      <c r="BV283" s="2" t="inlineStr">
        <is>
          <t>noodlijdende bank</t>
        </is>
      </c>
      <c r="BW283" s="2" t="inlineStr">
        <is>
          <t>3</t>
        </is>
      </c>
      <c r="BX283" s="2" t="inlineStr">
        <is>
          <t/>
        </is>
      </c>
      <c r="BY283" t="inlineStr">
        <is>
          <t/>
        </is>
      </c>
      <c r="BZ283" s="2" t="inlineStr">
        <is>
          <t>bank wykazujący poważne trudności finansowe|
bank znajdujący się w trudnej sytuacji</t>
        </is>
      </c>
      <c r="CA283" s="2" t="inlineStr">
        <is>
          <t>3|
3</t>
        </is>
      </c>
      <c r="CB283" s="2" t="inlineStr">
        <is>
          <t xml:space="preserve">|
</t>
        </is>
      </c>
      <c r="CC283" t="inlineStr">
        <is>
          <t/>
        </is>
      </c>
      <c r="CD283" s="2" t="inlineStr">
        <is>
          <t>banco em situação de insolvência|
banco em dificuldades</t>
        </is>
      </c>
      <c r="CE283" s="2" t="inlineStr">
        <is>
          <t>3|
3</t>
        </is>
      </c>
      <c r="CF283" s="2" t="inlineStr">
        <is>
          <t xml:space="preserve">|
</t>
        </is>
      </c>
      <c r="CG283" t="inlineStr">
        <is>
          <t/>
        </is>
      </c>
      <c r="CH283" s="2" t="inlineStr">
        <is>
          <t>bancă în dificultate majoră|
bancă în curs de a intra în dificultate</t>
        </is>
      </c>
      <c r="CI283" s="2" t="inlineStr">
        <is>
          <t>3|
3</t>
        </is>
      </c>
      <c r="CJ283" s="2" t="inlineStr">
        <is>
          <t>|
preferred</t>
        </is>
      </c>
      <c r="CK283" t="inlineStr">
        <is>
          <t/>
        </is>
      </c>
      <c r="CL283" s="2" t="inlineStr">
        <is>
          <t>banka v ťažkostiach</t>
        </is>
      </c>
      <c r="CM283" s="2" t="inlineStr">
        <is>
          <t>2</t>
        </is>
      </c>
      <c r="CN283" s="2" t="inlineStr">
        <is>
          <t/>
        </is>
      </c>
      <c r="CO283" t="inlineStr">
        <is>
          <t>banka, ktorá čelí riziku platobnej neschopnosti</t>
        </is>
      </c>
      <c r="CP283" s="2" t="inlineStr">
        <is>
          <t>banka v težavah</t>
        </is>
      </c>
      <c r="CQ283" s="2" t="inlineStr">
        <is>
          <t>3</t>
        </is>
      </c>
      <c r="CR283" s="2" t="inlineStr">
        <is>
          <t/>
        </is>
      </c>
      <c r="CS283" t="inlineStr">
        <is>
          <t>banka v likvidnostnih težavah</t>
        </is>
      </c>
      <c r="CT283" s="2" t="inlineStr">
        <is>
          <t>fallerande bank|
bank i kris</t>
        </is>
      </c>
      <c r="CU283" s="2" t="inlineStr">
        <is>
          <t>3|
2</t>
        </is>
      </c>
      <c r="CV283" s="2" t="inlineStr">
        <is>
          <t xml:space="preserve">|
</t>
        </is>
      </c>
      <c r="CW283" t="inlineStr">
        <is>
          <t/>
        </is>
      </c>
    </row>
    <row r="284">
      <c r="A284" s="1" t="str">
        <f>HYPERLINK("https://iate.europa.eu/entry/result/3568035/all", "3568035")</f>
        <v>3568035</v>
      </c>
      <c r="B284" t="inlineStr">
        <is>
          <t>FINANCE</t>
        </is>
      </c>
      <c r="C284" t="inlineStr">
        <is>
          <t>FINANCE|financial institutions and credit|banking</t>
        </is>
      </c>
      <c r="D284" t="inlineStr">
        <is>
          <t>yes</t>
        </is>
      </c>
      <c r="E284" t="inlineStr">
        <is>
          <t/>
        </is>
      </c>
      <c r="F284" s="2" t="inlineStr">
        <is>
          <t>недостиг на капитал|
недостиг на собствен капитал</t>
        </is>
      </c>
      <c r="G284" s="2" t="inlineStr">
        <is>
          <t>3|
3</t>
        </is>
      </c>
      <c r="H284" s="2" t="inlineStr">
        <is>
          <t xml:space="preserve">|
</t>
        </is>
      </c>
      <c r="I284" t="inlineStr">
        <is>
          <t/>
        </is>
      </c>
      <c r="J284" s="2" t="inlineStr">
        <is>
          <t>nedostatek kapitálu</t>
        </is>
      </c>
      <c r="K284" s="2" t="inlineStr">
        <is>
          <t>3</t>
        </is>
      </c>
      <c r="L284" s="2" t="inlineStr">
        <is>
          <t/>
        </is>
      </c>
      <c r="M284" t="inlineStr">
        <is>
          <t>situace, kdy kapitál banky nedosahuje požadované minimální úrovně</t>
        </is>
      </c>
      <c r="N284" t="inlineStr">
        <is>
          <t/>
        </is>
      </c>
      <c r="O284" t="inlineStr">
        <is>
          <t/>
        </is>
      </c>
      <c r="P284" t="inlineStr">
        <is>
          <t/>
        </is>
      </c>
      <c r="Q284" t="inlineStr">
        <is>
          <t/>
        </is>
      </c>
      <c r="R284" s="2" t="inlineStr">
        <is>
          <t>Kapitallücke</t>
        </is>
      </c>
      <c r="S284" s="2" t="inlineStr">
        <is>
          <t>3</t>
        </is>
      </c>
      <c r="T284" s="2" t="inlineStr">
        <is>
          <t/>
        </is>
      </c>
      <c r="U284" t="inlineStr">
        <is>
          <t/>
        </is>
      </c>
      <c r="V284" t="inlineStr">
        <is>
          <t/>
        </is>
      </c>
      <c r="W284" t="inlineStr">
        <is>
          <t/>
        </is>
      </c>
      <c r="X284" t="inlineStr">
        <is>
          <t/>
        </is>
      </c>
      <c r="Y284" t="inlineStr">
        <is>
          <t/>
        </is>
      </c>
      <c r="Z284" s="2" t="inlineStr">
        <is>
          <t>capital shortfall|
shortfall in capital|
shortfall in own funds</t>
        </is>
      </c>
      <c r="AA284" s="2" t="inlineStr">
        <is>
          <t>3|
1|
3</t>
        </is>
      </c>
      <c r="AB284" s="2" t="inlineStr">
        <is>
          <t xml:space="preserve">|
|
</t>
        </is>
      </c>
      <c r="AC284" t="inlineStr">
        <is>
          <t>failure to hold the minimum capital required of a banking institution</t>
        </is>
      </c>
      <c r="AD284" s="2" t="inlineStr">
        <is>
          <t>déficit de capital|
déficit patrimonial</t>
        </is>
      </c>
      <c r="AE284" s="2" t="inlineStr">
        <is>
          <t>3|
2</t>
        </is>
      </c>
      <c r="AF284" s="2" t="inlineStr">
        <is>
          <t xml:space="preserve">|
</t>
        </is>
      </c>
      <c r="AG284" t="inlineStr">
        <is>
          <t>Insuficiencia de capital de las entidades bancarias.</t>
        </is>
      </c>
      <c r="AH284" t="inlineStr">
        <is>
          <t/>
        </is>
      </c>
      <c r="AI284" t="inlineStr">
        <is>
          <t/>
        </is>
      </c>
      <c r="AJ284" t="inlineStr">
        <is>
          <t/>
        </is>
      </c>
      <c r="AK284" t="inlineStr">
        <is>
          <t/>
        </is>
      </c>
      <c r="AL284" s="2" t="inlineStr">
        <is>
          <t>pääomavaje</t>
        </is>
      </c>
      <c r="AM284" s="2" t="inlineStr">
        <is>
          <t>3</t>
        </is>
      </c>
      <c r="AN284" s="2" t="inlineStr">
        <is>
          <t/>
        </is>
      </c>
      <c r="AO284" t="inlineStr">
        <is>
          <t>tilanne, jossa pankilla ei ole vaadittavaa vähimmäispääomaa</t>
        </is>
      </c>
      <c r="AP284" s="2" t="inlineStr">
        <is>
          <t>déficit de fonds propres</t>
        </is>
      </c>
      <c r="AQ284" s="2" t="inlineStr">
        <is>
          <t>3</t>
        </is>
      </c>
      <c r="AR284" s="2" t="inlineStr">
        <is>
          <t/>
        </is>
      </c>
      <c r="AS284" t="inlineStr">
        <is>
          <t>insuffisance de fonds propres des établissements bancaires</t>
        </is>
      </c>
      <c r="AT284" s="2" t="inlineStr">
        <is>
          <t>easnamh caipitil</t>
        </is>
      </c>
      <c r="AU284" s="2" t="inlineStr">
        <is>
          <t>3</t>
        </is>
      </c>
      <c r="AV284" s="2" t="inlineStr">
        <is>
          <t/>
        </is>
      </c>
      <c r="AW284" t="inlineStr">
        <is>
          <t/>
        </is>
      </c>
      <c r="AX284" t="inlineStr">
        <is>
          <t/>
        </is>
      </c>
      <c r="AY284" t="inlineStr">
        <is>
          <t/>
        </is>
      </c>
      <c r="AZ284" t="inlineStr">
        <is>
          <t/>
        </is>
      </c>
      <c r="BA284" t="inlineStr">
        <is>
          <t/>
        </is>
      </c>
      <c r="BB284" t="inlineStr">
        <is>
          <t/>
        </is>
      </c>
      <c r="BC284" t="inlineStr">
        <is>
          <t/>
        </is>
      </c>
      <c r="BD284" t="inlineStr">
        <is>
          <t/>
        </is>
      </c>
      <c r="BE284" t="inlineStr">
        <is>
          <t/>
        </is>
      </c>
      <c r="BF284" s="2" t="inlineStr">
        <is>
          <t>carenza patrimoniale|
deficit patrimoniale</t>
        </is>
      </c>
      <c r="BG284" s="2" t="inlineStr">
        <is>
          <t>4|
3</t>
        </is>
      </c>
      <c r="BH284" s="2" t="inlineStr">
        <is>
          <t xml:space="preserve">|
</t>
        </is>
      </c>
      <c r="BI284" t="inlineStr">
        <is>
          <t>in un ente creditizio, assenza dei requisiti di capitale prescritti</t>
        </is>
      </c>
      <c r="BJ284" t="inlineStr">
        <is>
          <t/>
        </is>
      </c>
      <c r="BK284" t="inlineStr">
        <is>
          <t/>
        </is>
      </c>
      <c r="BL284" t="inlineStr">
        <is>
          <t/>
        </is>
      </c>
      <c r="BM284" t="inlineStr">
        <is>
          <t/>
        </is>
      </c>
      <c r="BN284" t="inlineStr">
        <is>
          <t/>
        </is>
      </c>
      <c r="BO284" t="inlineStr">
        <is>
          <t/>
        </is>
      </c>
      <c r="BP284" t="inlineStr">
        <is>
          <t/>
        </is>
      </c>
      <c r="BQ284" t="inlineStr">
        <is>
          <t/>
        </is>
      </c>
      <c r="BR284" s="2" t="inlineStr">
        <is>
          <t>defiċit ta' kapital|
defiċit ta' fondi proprji</t>
        </is>
      </c>
      <c r="BS284" s="2" t="inlineStr">
        <is>
          <t>3|
3</t>
        </is>
      </c>
      <c r="BT284" s="2" t="inlineStr">
        <is>
          <t xml:space="preserve">|
</t>
        </is>
      </c>
      <c r="BU284" t="inlineStr">
        <is>
          <t>l-ammont li bih obbligu finanzjarju jew responsabbiltà finanzjarja jaqbżu l-ammont ta' flus kontanti (personali) disponibbli. Defiċit jista' jkun temporanju fin-natura tiegħu, li jirriżulta minn ċerti ċirkustanzi uniċi, jew jista' jkun persistenti, jew fit-tul, fejn dan jista' jindika prattika ta' ġestjoni finanzjarja mhux tajba</t>
        </is>
      </c>
      <c r="BV284" t="inlineStr">
        <is>
          <t/>
        </is>
      </c>
      <c r="BW284" t="inlineStr">
        <is>
          <t/>
        </is>
      </c>
      <c r="BX284" t="inlineStr">
        <is>
          <t/>
        </is>
      </c>
      <c r="BY284" t="inlineStr">
        <is>
          <t/>
        </is>
      </c>
      <c r="BZ284" s="2" t="inlineStr">
        <is>
          <t>niedobór kapitału|
niedobór funduszy własnych</t>
        </is>
      </c>
      <c r="CA284" s="2" t="inlineStr">
        <is>
          <t>3|
3</t>
        </is>
      </c>
      <c r="CB284" s="2" t="inlineStr">
        <is>
          <t xml:space="preserve">|
</t>
        </is>
      </c>
      <c r="CC284" t="inlineStr">
        <is>
          <t>różnica między faktycznymi funduszami własnymi [banku] i &lt;a href="https://iate.europa.eu/entry/result/856347/pl" target="_blank"&gt;minimalnym wymogiem kapitałowym&lt;/a&gt;, co skutkuje niespełnieniem tego wymogu</t>
        </is>
      </c>
      <c r="CD284" s="2" t="inlineStr">
        <is>
          <t>défice patrimonial</t>
        </is>
      </c>
      <c r="CE284" s="2" t="inlineStr">
        <is>
          <t>3</t>
        </is>
      </c>
      <c r="CF284" s="2" t="inlineStr">
        <is>
          <t/>
        </is>
      </c>
      <c r="CG284" t="inlineStr">
        <is>
          <t/>
        </is>
      </c>
      <c r="CH284" s="2" t="inlineStr">
        <is>
          <t>deficit de capital|
deficit de fonduri proprii</t>
        </is>
      </c>
      <c r="CI284" s="2" t="inlineStr">
        <is>
          <t>3|
3</t>
        </is>
      </c>
      <c r="CJ284" s="2" t="inlineStr">
        <is>
          <t xml:space="preserve">|
</t>
        </is>
      </c>
      <c r="CK284" t="inlineStr">
        <is>
          <t/>
        </is>
      </c>
      <c r="CL284" s="2" t="inlineStr">
        <is>
          <t>nedostatok kapitálu</t>
        </is>
      </c>
      <c r="CM284" s="2" t="inlineStr">
        <is>
          <t>3</t>
        </is>
      </c>
      <c r="CN284" s="2" t="inlineStr">
        <is>
          <t/>
        </is>
      </c>
      <c r="CO284" t="inlineStr">
        <is>
          <t>situácia, keď výška kapitálu úverovej inštitúcie nedosahuje predpismi požadovanú úroveň</t>
        </is>
      </c>
      <c r="CP284" t="inlineStr">
        <is>
          <t/>
        </is>
      </c>
      <c r="CQ284" t="inlineStr">
        <is>
          <t/>
        </is>
      </c>
      <c r="CR284" t="inlineStr">
        <is>
          <t/>
        </is>
      </c>
      <c r="CS284" t="inlineStr">
        <is>
          <t/>
        </is>
      </c>
      <c r="CT284" t="inlineStr">
        <is>
          <t/>
        </is>
      </c>
      <c r="CU284" t="inlineStr">
        <is>
          <t/>
        </is>
      </c>
      <c r="CV284" t="inlineStr">
        <is>
          <t/>
        </is>
      </c>
      <c r="CW284" t="inlineStr">
        <is>
          <t/>
        </is>
      </c>
    </row>
    <row r="285">
      <c r="A285" s="1" t="str">
        <f>HYPERLINK("https://iate.europa.eu/entry/result/3568312/all", "3568312")</f>
        <v>3568312</v>
      </c>
      <c r="B285" t="inlineStr">
        <is>
          <t>FINANCE</t>
        </is>
      </c>
      <c r="C285" t="inlineStr">
        <is>
          <t>FINANCE|financial institutions and credit|banking</t>
        </is>
      </c>
      <c r="D285" t="inlineStr">
        <is>
          <t>yes</t>
        </is>
      </c>
      <c r="E285" t="inlineStr">
        <is>
          <t/>
        </is>
      </c>
      <c r="F285" s="2" t="inlineStr">
        <is>
          <t>общ капацитет за поемане на загуби|
ОКПЗ</t>
        </is>
      </c>
      <c r="G285" s="2" t="inlineStr">
        <is>
          <t>3|
3</t>
        </is>
      </c>
      <c r="H285" s="2" t="inlineStr">
        <is>
          <t xml:space="preserve">|
</t>
        </is>
      </c>
      <c r="I285" t="inlineStr">
        <is>
          <t/>
        </is>
      </c>
      <c r="J285" s="2" t="inlineStr">
        <is>
          <t>celková kapacita pro absorpci ztrát|
TLAC</t>
        </is>
      </c>
      <c r="K285" s="2" t="inlineStr">
        <is>
          <t>3|
3</t>
        </is>
      </c>
      <c r="L285" s="2" t="inlineStr">
        <is>
          <t xml:space="preserve">|
</t>
        </is>
      </c>
      <c r="M285" t="inlineStr">
        <is>
          <t>celková kapacita, která je k dispozici na absorpci ztrát</t>
        </is>
      </c>
      <c r="N285" s="2" t="inlineStr">
        <is>
          <t>samlet tabsabsorberingskapacitet|
TLAC</t>
        </is>
      </c>
      <c r="O285" s="2" t="inlineStr">
        <is>
          <t>3|
3</t>
        </is>
      </c>
      <c r="P285" s="2" t="inlineStr">
        <is>
          <t xml:space="preserve">|
</t>
        </is>
      </c>
      <c r="Q285" t="inlineStr">
        <is>
          <t>globalt systemisk vigtige bankers rådighed over tilstrækkeligt tabsabsorberende instrumenter i en afviklingssituation</t>
        </is>
      </c>
      <c r="R285" s="2" t="inlineStr">
        <is>
          <t>Gesamtverlustabsorptionsfähigkeit|
TLAC</t>
        </is>
      </c>
      <c r="S285" s="2" t="inlineStr">
        <is>
          <t>3|
3</t>
        </is>
      </c>
      <c r="T285" s="2" t="inlineStr">
        <is>
          <t xml:space="preserve">|
</t>
        </is>
      </c>
      <c r="U285" t="inlineStr">
        <is>
          <t>gesamte Fähigkeit eines Kredit-/Finanzinstituts oder einer Versicherungsgesellschaft, Verluste aufzufangen, die seinen/ihren Fortbestand akut gefährden würden</t>
        </is>
      </c>
      <c r="V285" s="2" t="inlineStr">
        <is>
          <t>συνολική ικανότητα απορρόφησης ζημιών</t>
        </is>
      </c>
      <c r="W285" s="2" t="inlineStr">
        <is>
          <t>3</t>
        </is>
      </c>
      <c r="X285" s="2" t="inlineStr">
        <is>
          <t/>
        </is>
      </c>
      <c r="Y285" t="inlineStr">
        <is>
          <t/>
        </is>
      </c>
      <c r="Z285" s="2" t="inlineStr">
        <is>
          <t>total loss-absorbing capacity|
minimum TLAC|
TLAC standard|
TLAC principles|
TLAC requirement|
TLAC holding|
TLAC|
total loss absorption capacity</t>
        </is>
      </c>
      <c r="AA285" s="2" t="inlineStr">
        <is>
          <t>3|
1|
1|
1|
1|
1|
3|
1</t>
        </is>
      </c>
      <c r="AB285" s="2" t="inlineStr">
        <is>
          <t xml:space="preserve">|
|
|
|
|
|
|
</t>
        </is>
      </c>
      <c r="AC285" t="inlineStr">
        <is>
          <t>total capacity available to absorb losses</t>
        </is>
      </c>
      <c r="AD285" s="2" t="inlineStr">
        <is>
          <t>capacidad total de absorción de pérdidas|
TLAC</t>
        </is>
      </c>
      <c r="AE285" s="2" t="inlineStr">
        <is>
          <t>3|
3</t>
        </is>
      </c>
      <c r="AF285" s="2" t="inlineStr">
        <is>
          <t xml:space="preserve">|
</t>
        </is>
      </c>
      <c r="AG285" t="inlineStr">
        <is>
          <t>Conjunto de instrumentos que una entidad de crédito debe mantener y que pueden ser amortizados o convertidos en capital en caso de resolución, en una cantidad que excede los requisitos de capital y de apalancamiento.</t>
        </is>
      </c>
      <c r="AH285" s="2" t="inlineStr">
        <is>
          <t>kogu kahjumikatmisvõime</t>
        </is>
      </c>
      <c r="AI285" s="2" t="inlineStr">
        <is>
          <t>3</t>
        </is>
      </c>
      <c r="AJ285" s="2" t="inlineStr">
        <is>
          <t/>
        </is>
      </c>
      <c r="AK285" t="inlineStr">
        <is>
          <t/>
        </is>
      </c>
      <c r="AL285" s="2" t="inlineStr">
        <is>
          <t>kokonaistappionkattamiskyky|
TLAC|
kokonaistappionsietokyky|
kokonaistappionsietokykyvaatimus</t>
        </is>
      </c>
      <c r="AM285" s="2" t="inlineStr">
        <is>
          <t>3|
3|
3|
3</t>
        </is>
      </c>
      <c r="AN285" s="2" t="inlineStr">
        <is>
          <t xml:space="preserve">|
|
|
</t>
        </is>
      </c>
      <c r="AO285" t="inlineStr">
        <is>
          <t>vaatimus, jonka mukaan maailmanlaajuisilla järjestelmän kannalta merkittävillä laitoksilla on oltava riittävästi pääoma- ja muita instrumentteja kattamaan tappioita kriisinratkaisun yhteydessä</t>
        </is>
      </c>
      <c r="AP285" s="2" t="inlineStr">
        <is>
          <t>capacité totale d'absorption des pertes|
TLAC</t>
        </is>
      </c>
      <c r="AQ285" s="2" t="inlineStr">
        <is>
          <t>3|
3</t>
        </is>
      </c>
      <c r="AR285" s="2" t="inlineStr">
        <is>
          <t xml:space="preserve">|
</t>
        </is>
      </c>
      <c r="AS285" t="inlineStr">
        <is>
          <t>norme applicable aux établissements bancaires d'importance systémique [ &lt;a href="/entry/result/2251315/all" id="ENTRY_TO_ENTRY_CONVERTER" target="_blank"&gt;IATE:2251315&lt;/a&gt; ] mondiale afin de faciliter la résolution ordonnée d'une défaillance bancaire</t>
        </is>
      </c>
      <c r="AT285" s="2" t="inlineStr">
        <is>
          <t>cumas iomláin ionsúcháin caillteanais|
TLAC</t>
        </is>
      </c>
      <c r="AU285" s="2" t="inlineStr">
        <is>
          <t>3|
3</t>
        </is>
      </c>
      <c r="AV285" s="2" t="inlineStr">
        <is>
          <t xml:space="preserve">|
</t>
        </is>
      </c>
      <c r="AW285" t="inlineStr">
        <is>
          <t/>
        </is>
      </c>
      <c r="AX285" t="inlineStr">
        <is>
          <t/>
        </is>
      </c>
      <c r="AY285" t="inlineStr">
        <is>
          <t/>
        </is>
      </c>
      <c r="AZ285" t="inlineStr">
        <is>
          <t/>
        </is>
      </c>
      <c r="BA285" t="inlineStr">
        <is>
          <t/>
        </is>
      </c>
      <c r="BB285" s="2" t="inlineStr">
        <is>
          <t>teljes veszteségviselő képesség|
teljes veszteségelnyelő képesség|
TLAC</t>
        </is>
      </c>
      <c r="BC285" s="2" t="inlineStr">
        <is>
          <t>3|
3|
3</t>
        </is>
      </c>
      <c r="BD285" s="2" t="inlineStr">
        <is>
          <t xml:space="preserve">preferred|
|
</t>
        </is>
      </c>
      <c r="BE285" t="inlineStr">
        <is>
          <t>a globálisan rendszerszinten jelentős bankokra (G-SIB) kidolgozott standard, amelyet a Pénzügyi Stabilitási Tanács 2015 novemberében fogadott el, és amely arra irányul, hogy az érintett bankok megfelelő veszteségelnyelő és újratőkésítési kapacitással rendelkezzenek egy esetleges rendezett szanálási eljárás lebonyolításához, minimalizálva a bank felszámolásának pénzügyi stabilitási hatását</t>
        </is>
      </c>
      <c r="BF285" s="2" t="inlineStr">
        <is>
          <t>capacità totale di assorbimento delle perdite|
capacità di assorbire completamente le perdite|
TLAC</t>
        </is>
      </c>
      <c r="BG285" s="2" t="inlineStr">
        <is>
          <t>3|
3|
4</t>
        </is>
      </c>
      <c r="BH285" s="2" t="inlineStr">
        <is>
          <t xml:space="preserve">|
|
</t>
        </is>
      </c>
      <c r="BI285" t="inlineStr">
        <is>
          <t>ammontare minimo di passività (e fondi propri)assoggettabili al bail-in in caso di risoluzione delle banche identificate come sistemicamente rilevanti dall'FSB [ &lt;a href="/entry/result/3504146/all" id="ENTRY_TO_ENTRY_CONVERTER" target="_blank"&gt;IATE:3504146&lt;/a&gt; ]</t>
        </is>
      </c>
      <c r="BJ285" s="2" t="inlineStr">
        <is>
          <t>bendras nuostolių padengimo pajėgumas|
TLAC|
bendras nuostolių padengimo pajėgumo rodiklis</t>
        </is>
      </c>
      <c r="BK285" s="2" t="inlineStr">
        <is>
          <t>3|
3|
3</t>
        </is>
      </c>
      <c r="BL285" s="2" t="inlineStr">
        <is>
          <t>preferred|
|
admitted</t>
        </is>
      </c>
      <c r="BM285" t="inlineStr">
        <is>
          <t>bendras pajėgumas, skirtas nuostoliams padengti</t>
        </is>
      </c>
      <c r="BN285" s="2" t="inlineStr">
        <is>
          <t>kopējā zaudējumu absorbcijas spēja|
&lt;i&gt;TLAC&lt;/i&gt;</t>
        </is>
      </c>
      <c r="BO285" s="2" t="inlineStr">
        <is>
          <t>2|
2</t>
        </is>
      </c>
      <c r="BP285" s="2" t="inlineStr">
        <is>
          <t xml:space="preserve">|
</t>
        </is>
      </c>
      <c r="BQ285" t="inlineStr">
        <is>
          <t/>
        </is>
      </c>
      <c r="BR285" s="2" t="inlineStr">
        <is>
          <t>kapaċità totali ta' assorbiment tat-telf|
TLAC</t>
        </is>
      </c>
      <c r="BS285" s="2" t="inlineStr">
        <is>
          <t>3|
3</t>
        </is>
      </c>
      <c r="BT285" s="2" t="inlineStr">
        <is>
          <t xml:space="preserve">|
</t>
        </is>
      </c>
      <c r="BU285" t="inlineStr">
        <is>
          <t>regolamentazzjoni ġdida li timponi lill-akbar 30 bank tad-dinja li jkollhom kapital kbir biżżejjed biex jassorbu t-telf f'każ ta' falliment</t>
        </is>
      </c>
      <c r="BV285" s="2" t="inlineStr">
        <is>
          <t>totale verliesabsorptiecapaciteit|
TLAC|
totaal verliesabsorberend vermogen</t>
        </is>
      </c>
      <c r="BW285" s="2" t="inlineStr">
        <is>
          <t>3|
2|
3</t>
        </is>
      </c>
      <c r="BX285" s="2" t="inlineStr">
        <is>
          <t xml:space="preserve">|
|
</t>
        </is>
      </c>
      <c r="BY285" t="inlineStr">
        <is>
          <t/>
        </is>
      </c>
      <c r="BZ285" s="2" t="inlineStr">
        <is>
          <t>całkowita zdolność do pokrycia strat|
TLAC</t>
        </is>
      </c>
      <c r="CA285" s="2" t="inlineStr">
        <is>
          <t>3|
3</t>
        </is>
      </c>
      <c r="CB285" s="2" t="inlineStr">
        <is>
          <t xml:space="preserve">|
</t>
        </is>
      </c>
      <c r="CC285" t="inlineStr">
        <is>
          <t/>
        </is>
      </c>
      <c r="CD285" s="2" t="inlineStr">
        <is>
          <t>capacidade total de absorção de perdas</t>
        </is>
      </c>
      <c r="CE285" s="2" t="inlineStr">
        <is>
          <t>3</t>
        </is>
      </c>
      <c r="CF285" s="2" t="inlineStr">
        <is>
          <t/>
        </is>
      </c>
      <c r="CG285" t="inlineStr">
        <is>
          <t/>
        </is>
      </c>
      <c r="CH285" s="2" t="inlineStr">
        <is>
          <t>capacitate totală de absorbție a pierderilor|
TLAC</t>
        </is>
      </c>
      <c r="CI285" s="2" t="inlineStr">
        <is>
          <t>3|
2</t>
        </is>
      </c>
      <c r="CJ285" s="2" t="inlineStr">
        <is>
          <t xml:space="preserve">|
</t>
        </is>
      </c>
      <c r="CK285" t="inlineStr">
        <is>
          <t>standard mondial elaborat de Consiliul pentru Stabilitate Financiară menit să asigure că, în cazul în care băncile de importanță sistemică (&lt;a href="/entry/result/3504198/all" id="ENTRY_TO_ENTRY_CONVERTER" target="_blank"&gt;IATE:3504198&lt;/a&gt; ) intră în dificultate, ele dispun de o capacitate de absorbție a pierderilor și de recapitalizare suficientă pentru a pune în aplicare o rezoluție ordonată cu impact minim asupra stabilității financiare și asupra fondurilor publice</t>
        </is>
      </c>
      <c r="CL285" s="2" t="inlineStr">
        <is>
          <t>celková kapacita na absorpciu strát|
TLAC|
celková schopnosť absorbovať straty</t>
        </is>
      </c>
      <c r="CM285" s="2" t="inlineStr">
        <is>
          <t>3|
3|
3</t>
        </is>
      </c>
      <c r="CN285" s="2" t="inlineStr">
        <is>
          <t xml:space="preserve">preferred|
|
</t>
        </is>
      </c>
      <c r="CO285" t="inlineStr">
        <is>
          <t>schopnosť banky absorbovať vzniknutú stratu s použitím vlastných kapitálových nástrojov v rámci riešenia krízovej situácie</t>
        </is>
      </c>
      <c r="CP285" s="2" t="inlineStr">
        <is>
          <t>skupna sposobnost pokrivanja izgub|
celotna absorpcijska sposobnost za pokrivanje izgub</t>
        </is>
      </c>
      <c r="CQ285" s="2" t="inlineStr">
        <is>
          <t>3|
3</t>
        </is>
      </c>
      <c r="CR285" s="2" t="inlineStr">
        <is>
          <t xml:space="preserve">|
</t>
        </is>
      </c>
      <c r="CS285" t="inlineStr">
        <is>
          <t/>
        </is>
      </c>
      <c r="CT285" s="2" t="inlineStr">
        <is>
          <t>total förlustabsorberingskapacitet</t>
        </is>
      </c>
      <c r="CU285" s="2" t="inlineStr">
        <is>
          <t>3</t>
        </is>
      </c>
      <c r="CV285" s="2" t="inlineStr">
        <is>
          <t/>
        </is>
      </c>
      <c r="CW285" t="inlineStr">
        <is>
          <t/>
        </is>
      </c>
    </row>
    <row r="286">
      <c r="A286" s="1" t="str">
        <f>HYPERLINK("https://iate.europa.eu/entry/result/3570728/all", "3570728")</f>
        <v>3570728</v>
      </c>
      <c r="B286" t="inlineStr">
        <is>
          <t>FINANCE</t>
        </is>
      </c>
      <c r="C286" t="inlineStr">
        <is>
          <t>FINANCE|financial institutions and credit</t>
        </is>
      </c>
      <c r="D286" t="inlineStr">
        <is>
          <t>yes</t>
        </is>
      </c>
      <c r="E286" t="inlineStr">
        <is>
          <t/>
        </is>
      </c>
      <c r="F286" s="2" t="inlineStr">
        <is>
          <t>предприятие майка от Съюза</t>
        </is>
      </c>
      <c r="G286" s="2" t="inlineStr">
        <is>
          <t>3</t>
        </is>
      </c>
      <c r="H286" s="2" t="inlineStr">
        <is>
          <t/>
        </is>
      </c>
      <c r="I286" t="inlineStr">
        <is>
          <t>институция майка от Съюза, финансов холдинг майка от Съюза или смесен финансов холдинг майка от Съюза</t>
        </is>
      </c>
      <c r="J286" s="2" t="inlineStr">
        <is>
          <t>mateřský podnik v Unii</t>
        </is>
      </c>
      <c r="K286" s="2" t="inlineStr">
        <is>
          <t>3</t>
        </is>
      </c>
      <c r="L286" s="2" t="inlineStr">
        <is>
          <t/>
        </is>
      </c>
      <c r="M286" t="inlineStr">
        <is>
          <t>mateřská instituce v Unii, mateřská finanční holdingová společnost v Unii nebo mateřská smíšená finanční holdingová společnost v Unii</t>
        </is>
      </c>
      <c r="N286" s="2" t="inlineStr">
        <is>
          <t>modervirksomhed i Unionen</t>
        </is>
      </c>
      <c r="O286" s="2" t="inlineStr">
        <is>
          <t>3</t>
        </is>
      </c>
      <c r="P286" s="2" t="inlineStr">
        <is>
          <t/>
        </is>
      </c>
      <c r="Q286" t="inlineStr">
        <is>
          <t>moderinstitut i Unionen, et finansielt moderholdingselskab i Unionen eller et blandet finansielt moderholdingselskab i Unionen</t>
        </is>
      </c>
      <c r="R286" s="2" t="inlineStr">
        <is>
          <t>Unionsmutterunternehmen</t>
        </is>
      </c>
      <c r="S286" s="2" t="inlineStr">
        <is>
          <t>3</t>
        </is>
      </c>
      <c r="T286" s="2" t="inlineStr">
        <is>
          <t/>
        </is>
      </c>
      <c r="U286" t="inlineStr">
        <is>
          <t>Unionsmutterinstitut, eine Unions-Mutterfinanzholdinggesellschaft oder eine gemischte Unions-Mutterfinanzholdinggesellschaft</t>
        </is>
      </c>
      <c r="V286" t="inlineStr">
        <is>
          <t/>
        </is>
      </c>
      <c r="W286" t="inlineStr">
        <is>
          <t/>
        </is>
      </c>
      <c r="X286" t="inlineStr">
        <is>
          <t/>
        </is>
      </c>
      <c r="Y286" t="inlineStr">
        <is>
          <t/>
        </is>
      </c>
      <c r="Z286" s="2" t="inlineStr">
        <is>
          <t>Union parent undertaking</t>
        </is>
      </c>
      <c r="AA286" s="2" t="inlineStr">
        <is>
          <t>3</t>
        </is>
      </c>
      <c r="AB286" s="2" t="inlineStr">
        <is>
          <t/>
        </is>
      </c>
      <c r="AC286" t="inlineStr">
        <is>
          <t>Union parent institution, financial holding company or mixed financial holding company</t>
        </is>
      </c>
      <c r="AD286" s="2" t="inlineStr">
        <is>
          <t>empresa matriz de la Unión</t>
        </is>
      </c>
      <c r="AE286" s="2" t="inlineStr">
        <is>
          <t>3</t>
        </is>
      </c>
      <c r="AF286" s="2" t="inlineStr">
        <is>
          <t/>
        </is>
      </c>
      <c r="AG286" t="inlineStr">
        <is>
          <t>Entidad matriz en la Unión, sociedad financiera de cartera matriz en la Unión o sociedad financiera mixta de cartera matriz en la Unión.</t>
        </is>
      </c>
      <c r="AH286" t="inlineStr">
        <is>
          <t/>
        </is>
      </c>
      <c r="AI286" t="inlineStr">
        <is>
          <t/>
        </is>
      </c>
      <c r="AJ286" t="inlineStr">
        <is>
          <t/>
        </is>
      </c>
      <c r="AK286" t="inlineStr">
        <is>
          <t/>
        </is>
      </c>
      <c r="AL286" s="2" t="inlineStr">
        <is>
          <t>unionissa emoyrityksenä toimiva yritys</t>
        </is>
      </c>
      <c r="AM286" s="2" t="inlineStr">
        <is>
          <t>3</t>
        </is>
      </c>
      <c r="AN286" s="2" t="inlineStr">
        <is>
          <t/>
        </is>
      </c>
      <c r="AO286" t="inlineStr">
        <is>
          <t>unionissa emoyrityksenä toimiva laitos, unionissa emoyrityksenä toimiva rahoitusalan holdingyhtiö tai unionissa emoyrityksenä toimiva rahoitusalan sekaholdingyhtiö</t>
        </is>
      </c>
      <c r="AP286" t="inlineStr">
        <is>
          <t/>
        </is>
      </c>
      <c r="AQ286" t="inlineStr">
        <is>
          <t/>
        </is>
      </c>
      <c r="AR286" t="inlineStr">
        <is>
          <t/>
        </is>
      </c>
      <c r="AS286" t="inlineStr">
        <is>
          <t/>
        </is>
      </c>
      <c r="AT286" s="2" t="inlineStr">
        <is>
          <t>máthairghnóthas de chuid an Aontais</t>
        </is>
      </c>
      <c r="AU286" s="2" t="inlineStr">
        <is>
          <t>3</t>
        </is>
      </c>
      <c r="AV286" s="2" t="inlineStr">
        <is>
          <t/>
        </is>
      </c>
      <c r="AW286" t="inlineStr">
        <is>
          <t/>
        </is>
      </c>
      <c r="AX286" t="inlineStr">
        <is>
          <t/>
        </is>
      </c>
      <c r="AY286" t="inlineStr">
        <is>
          <t/>
        </is>
      </c>
      <c r="AZ286" t="inlineStr">
        <is>
          <t/>
        </is>
      </c>
      <c r="BA286" t="inlineStr">
        <is>
          <t/>
        </is>
      </c>
      <c r="BB286" t="inlineStr">
        <is>
          <t/>
        </is>
      </c>
      <c r="BC286" t="inlineStr">
        <is>
          <t/>
        </is>
      </c>
      <c r="BD286" t="inlineStr">
        <is>
          <t/>
        </is>
      </c>
      <c r="BE286" t="inlineStr">
        <is>
          <t/>
        </is>
      </c>
      <c r="BF286" s="2" t="inlineStr">
        <is>
          <t>impresa madre nell'Unione</t>
        </is>
      </c>
      <c r="BG286" s="2" t="inlineStr">
        <is>
          <t>3</t>
        </is>
      </c>
      <c r="BH286" s="2" t="inlineStr">
        <is>
          <t/>
        </is>
      </c>
      <c r="BI286" t="inlineStr">
        <is>
          <t>ente impresa madre nell'Unione, società di partecipazione finanziaria madre nell'Unione o società di partecipazione finanziaria mista madre nell'Unione</t>
        </is>
      </c>
      <c r="BJ286" s="2" t="inlineStr">
        <is>
          <t>Sąjungos patronuojančioji įmonė</t>
        </is>
      </c>
      <c r="BK286" s="2" t="inlineStr">
        <is>
          <t>3</t>
        </is>
      </c>
      <c r="BL286" s="2" t="inlineStr">
        <is>
          <t/>
        </is>
      </c>
      <c r="BM286" t="inlineStr">
        <is>
          <t>Sąjungos patronuojančioji įstaiga, Sąjungos patronuojančioji finansų kontroliuojančioji bendrovė arba Sąjungos patronuojančioji mišrią veiklą vykdanti finansų kontroliuojančioji bendrovė</t>
        </is>
      </c>
      <c r="BN286" s="2" t="inlineStr">
        <is>
          <t>Savienības mātesuzņēmums</t>
        </is>
      </c>
      <c r="BO286" s="2" t="inlineStr">
        <is>
          <t>3</t>
        </is>
      </c>
      <c r="BP286" s="2" t="inlineStr">
        <is>
          <t/>
        </is>
      </c>
      <c r="BQ286" t="inlineStr">
        <is>
          <t>Savienības mātes iestāde, Savienības mātes finanšu pārvaldītājsabiedrība vai Savienības mātes jaukta finanšu pārvaldītājsabiedrība</t>
        </is>
      </c>
      <c r="BR286" t="inlineStr">
        <is>
          <t/>
        </is>
      </c>
      <c r="BS286" t="inlineStr">
        <is>
          <t/>
        </is>
      </c>
      <c r="BT286" t="inlineStr">
        <is>
          <t/>
        </is>
      </c>
      <c r="BU286" t="inlineStr">
        <is>
          <t/>
        </is>
      </c>
      <c r="BV286" s="2" t="inlineStr">
        <is>
          <t>EU-moederonderneming</t>
        </is>
      </c>
      <c r="BW286" s="2" t="inlineStr">
        <is>
          <t>3</t>
        </is>
      </c>
      <c r="BX286" s="2" t="inlineStr">
        <is>
          <t/>
        </is>
      </c>
      <c r="BY286" t="inlineStr">
        <is>
          <t>EU-moederinstelling 
&lt;sup&gt;1&lt;/sup&gt;, financiële EU-moederholding 
&lt;sup&gt;2&lt;/sup&gt; of gemengde financiële EU-moederholding 
&lt;sup&gt;3&lt;/sup&gt;</t>
        </is>
      </c>
      <c r="BZ286" s="2" t="inlineStr">
        <is>
          <t>unijna jednostka dominująca</t>
        </is>
      </c>
      <c r="CA286" s="2" t="inlineStr">
        <is>
          <t>3</t>
        </is>
      </c>
      <c r="CB286" s="2" t="inlineStr">
        <is>
          <t/>
        </is>
      </c>
      <c r="CC286" t="inlineStr">
        <is>
          <t>unijna instytucja dominująca, unijna dominująca finansowa spółka holdingowa lub unijna dominująca finansowa spółka holdingowa o działalności mieszanej</t>
        </is>
      </c>
      <c r="CD286" s="2" t="inlineStr">
        <is>
          <t>empresa-mãe na União</t>
        </is>
      </c>
      <c r="CE286" s="2" t="inlineStr">
        <is>
          <t>3</t>
        </is>
      </c>
      <c r="CF286" s="2" t="inlineStr">
        <is>
          <t/>
        </is>
      </c>
      <c r="CG286" t="inlineStr">
        <is>
          <t>Instituição-mãe na União, companhia financeira-mãe na União ou companhia financeira mista-mãe na União.</t>
        </is>
      </c>
      <c r="CH286" s="2" t="inlineStr">
        <is>
          <t>întreprindere-mamă din Uniune</t>
        </is>
      </c>
      <c r="CI286" s="2" t="inlineStr">
        <is>
          <t>3</t>
        </is>
      </c>
      <c r="CJ286" s="2" t="inlineStr">
        <is>
          <t/>
        </is>
      </c>
      <c r="CK286" t="inlineStr">
        <is>
          <t>o instituție-mamă din Uniune, o societate financiară holding-mamă din Uniune sau o societate financiară holding mixtă-mamă din Uniune</t>
        </is>
      </c>
      <c r="CL286" s="2" t="inlineStr">
        <is>
          <t>materská spoločnosť v Únii</t>
        </is>
      </c>
      <c r="CM286" s="2" t="inlineStr">
        <is>
          <t>3</t>
        </is>
      </c>
      <c r="CN286" s="2" t="inlineStr">
        <is>
          <t/>
        </is>
      </c>
      <c r="CO286" t="inlineStr">
        <is>
          <t>materská inštitúcia v Únii, materská finančná holdingová spoločnosť v Únii alebo materská zmiešaná finančná holdingová spoločnosť v Únii</t>
        </is>
      </c>
      <c r="CP286" s="2" t="inlineStr">
        <is>
          <t>nadrejena družba v Uniji</t>
        </is>
      </c>
      <c r="CQ286" s="2" t="inlineStr">
        <is>
          <t>3</t>
        </is>
      </c>
      <c r="CR286" s="2" t="inlineStr">
        <is>
          <t/>
        </is>
      </c>
      <c r="CS286" t="inlineStr">
        <is>
          <t>nadrejena institucija v Uniji, nadrejeni finančni holding v Uniji ali nadrejeni mešani finančni holding v Uniji</t>
        </is>
      </c>
      <c r="CT286" s="2" t="inlineStr">
        <is>
          <t>moderföretag inom unionen</t>
        </is>
      </c>
      <c r="CU286" s="2" t="inlineStr">
        <is>
          <t>3</t>
        </is>
      </c>
      <c r="CV286" s="2" t="inlineStr">
        <is>
          <t/>
        </is>
      </c>
      <c r="CW286" t="inlineStr">
        <is>
          <t>moderinstitut inom unionen, ett finansiellt moderholdingföretag inom unionen eller ett blandat finansiellt moderholdingföretag inom unionen</t>
        </is>
      </c>
    </row>
    <row r="287">
      <c r="A287" s="1" t="str">
        <f>HYPERLINK("https://iate.europa.eu/entry/result/1112765/all", "1112765")</f>
        <v>1112765</v>
      </c>
      <c r="B287" t="inlineStr">
        <is>
          <t>EUROPEAN UNION;FINANCE</t>
        </is>
      </c>
      <c r="C287" t="inlineStr">
        <is>
          <t>EUROPEAN UNION|European construction|European Union;FINANCE|financial institutions and credit</t>
        </is>
      </c>
      <c r="D287" t="inlineStr">
        <is>
          <t>yes</t>
        </is>
      </c>
      <c r="E287" t="inlineStr">
        <is>
          <t/>
        </is>
      </c>
      <c r="F287" s="2" t="inlineStr">
        <is>
          <t>национална централна банка|
НЦБ</t>
        </is>
      </c>
      <c r="G287" s="2" t="inlineStr">
        <is>
          <t>4|
4</t>
        </is>
      </c>
      <c r="H287" s="2" t="inlineStr">
        <is>
          <t xml:space="preserve">|
</t>
        </is>
      </c>
      <c r="I287" t="inlineStr">
        <is>
          <t>Националната централна банка на държава членка [на ЕС], чиято парична единица е еврото.</t>
        </is>
      </c>
      <c r="J287" s="2" t="inlineStr">
        <is>
          <t>národní centrální banka</t>
        </is>
      </c>
      <c r="K287" s="2" t="inlineStr">
        <is>
          <t>3</t>
        </is>
      </c>
      <c r="L287" s="2" t="inlineStr">
        <is>
          <t/>
        </is>
      </c>
      <c r="M287" t="inlineStr">
        <is>
          <t>národní centrální banka členského státu, jehož měnou je euro</t>
        </is>
      </c>
      <c r="N287" s="2" t="inlineStr">
        <is>
          <t>national centralbank|
NCB</t>
        </is>
      </c>
      <c r="O287" s="2" t="inlineStr">
        <is>
          <t>3|
2</t>
        </is>
      </c>
      <c r="P287" s="2" t="inlineStr">
        <is>
          <t xml:space="preserve">|
</t>
        </is>
      </c>
      <c r="Q287" t="inlineStr">
        <is>
          <t/>
        </is>
      </c>
      <c r="R287" s="2" t="inlineStr">
        <is>
          <t>nationale Zentralbank|
NZB</t>
        </is>
      </c>
      <c r="S287" s="2" t="inlineStr">
        <is>
          <t>3|
2</t>
        </is>
      </c>
      <c r="T287" s="2" t="inlineStr">
        <is>
          <t xml:space="preserve">|
</t>
        </is>
      </c>
      <c r="U287" t="inlineStr">
        <is>
          <t/>
        </is>
      </c>
      <c r="V287" s="2" t="inlineStr">
        <is>
          <t>εθνική κεντρική τράπεζα|
ΕθνΚΤ</t>
        </is>
      </c>
      <c r="W287" s="2" t="inlineStr">
        <is>
          <t>3|
2</t>
        </is>
      </c>
      <c r="X287" s="2" t="inlineStr">
        <is>
          <t xml:space="preserve">|
</t>
        </is>
      </c>
      <c r="Y287" t="inlineStr">
        <is>
          <t>στο παρόν εγχειρίδιο, με τον όρο αυτό νοείται κεντρική τράπεζα κράτους-μέλους της ΕΕ το οποίο έχει υιοθετήσει το ενιαίο νόμισμα σύμφωνα με τη Συνθήκη</t>
        </is>
      </c>
      <c r="Z287" s="2" t="inlineStr">
        <is>
          <t>national central bank|
NCB</t>
        </is>
      </c>
      <c r="AA287" s="2" t="inlineStr">
        <is>
          <t>3|
3</t>
        </is>
      </c>
      <c r="AB287" s="2" t="inlineStr">
        <is>
          <t xml:space="preserve">|
</t>
        </is>
      </c>
      <c r="AC287" t="inlineStr">
        <is>
          <t>national central bank of a Member State whose currency is the euro</t>
        </is>
      </c>
      <c r="AD287" s="2" t="inlineStr">
        <is>
          <t>banco central nacional|
BCN</t>
        </is>
      </c>
      <c r="AE287" s="2" t="inlineStr">
        <is>
          <t>3|
3</t>
        </is>
      </c>
      <c r="AF287" s="2" t="inlineStr">
        <is>
          <t xml:space="preserve">|
</t>
        </is>
      </c>
      <c r="AG287" t="inlineStr">
        <is>
          <t/>
        </is>
      </c>
      <c r="AH287" s="2" t="inlineStr">
        <is>
          <t>riigi keskpank|
RKP</t>
        </is>
      </c>
      <c r="AI287" s="2" t="inlineStr">
        <is>
          <t>3|
3</t>
        </is>
      </c>
      <c r="AJ287" s="2" t="inlineStr">
        <is>
          <t xml:space="preserve">|
</t>
        </is>
      </c>
      <c r="AK287" t="inlineStr">
        <is>
          <t/>
        </is>
      </c>
      <c r="AL287" s="2" t="inlineStr">
        <is>
          <t>kansallinen keskuspankki</t>
        </is>
      </c>
      <c r="AM287" s="2" t="inlineStr">
        <is>
          <t>3</t>
        </is>
      </c>
      <c r="AN287" s="2" t="inlineStr">
        <is>
          <t/>
        </is>
      </c>
      <c r="AO287" t="inlineStr">
        <is>
          <t/>
        </is>
      </c>
      <c r="AP287" s="2" t="inlineStr">
        <is>
          <t>banque centrale nationale|
BCN</t>
        </is>
      </c>
      <c r="AQ287" s="2" t="inlineStr">
        <is>
          <t>3|
3</t>
        </is>
      </c>
      <c r="AR287" s="2" t="inlineStr">
        <is>
          <t xml:space="preserve">|
</t>
        </is>
      </c>
      <c r="AS287" t="inlineStr">
        <is>
          <t>la banque centrale nationale d’un État membre dont la monnaie est l’euro</t>
        </is>
      </c>
      <c r="AT287" s="2" t="inlineStr">
        <is>
          <t>banc ceannais náisiúnta</t>
        </is>
      </c>
      <c r="AU287" s="2" t="inlineStr">
        <is>
          <t>3</t>
        </is>
      </c>
      <c r="AV287" s="2" t="inlineStr">
        <is>
          <t/>
        </is>
      </c>
      <c r="AW287" t="inlineStr">
        <is>
          <t/>
        </is>
      </c>
      <c r="AX287" t="inlineStr">
        <is>
          <t/>
        </is>
      </c>
      <c r="AY287" t="inlineStr">
        <is>
          <t/>
        </is>
      </c>
      <c r="AZ287" t="inlineStr">
        <is>
          <t/>
        </is>
      </c>
      <c r="BA287" t="inlineStr">
        <is>
          <t/>
        </is>
      </c>
      <c r="BB287" s="2" t="inlineStr">
        <is>
          <t>nemzeti központi bank|
NKB</t>
        </is>
      </c>
      <c r="BC287" s="2" t="inlineStr">
        <is>
          <t>4|
4</t>
        </is>
      </c>
      <c r="BD287" s="2" t="inlineStr">
        <is>
          <t xml:space="preserve">|
</t>
        </is>
      </c>
      <c r="BE287" t="inlineStr">
        <is>
          <t>az eurót fizetőeszközként használó tagállam központi bankja</t>
        </is>
      </c>
      <c r="BF287" s="2" t="inlineStr">
        <is>
          <t>banca centrale nazionale|
BCN</t>
        </is>
      </c>
      <c r="BG287" s="2" t="inlineStr">
        <is>
          <t>3|
2</t>
        </is>
      </c>
      <c r="BH287" s="2" t="inlineStr">
        <is>
          <t xml:space="preserve">|
</t>
        </is>
      </c>
      <c r="BI287" t="inlineStr">
        <is>
          <t/>
        </is>
      </c>
      <c r="BJ287" s="2" t="inlineStr">
        <is>
          <t>nacionalinis centrinis bankas</t>
        </is>
      </c>
      <c r="BK287" s="2" t="inlineStr">
        <is>
          <t>2</t>
        </is>
      </c>
      <c r="BL287" s="2" t="inlineStr">
        <is>
          <t/>
        </is>
      </c>
      <c r="BM287" t="inlineStr">
        <is>
          <t/>
        </is>
      </c>
      <c r="BN287" t="inlineStr">
        <is>
          <t/>
        </is>
      </c>
      <c r="BO287" t="inlineStr">
        <is>
          <t/>
        </is>
      </c>
      <c r="BP287" t="inlineStr">
        <is>
          <t/>
        </is>
      </c>
      <c r="BQ287" t="inlineStr">
        <is>
          <t/>
        </is>
      </c>
      <c r="BR287" s="2" t="inlineStr">
        <is>
          <t>BĊN|
bank ċentrali nazzjonali</t>
        </is>
      </c>
      <c r="BS287" s="2" t="inlineStr">
        <is>
          <t>3|
3</t>
        </is>
      </c>
      <c r="BT287" s="2" t="inlineStr">
        <is>
          <t xml:space="preserve">|
</t>
        </is>
      </c>
      <c r="BU287" t="inlineStr">
        <is>
          <t/>
        </is>
      </c>
      <c r="BV287" s="2" t="inlineStr">
        <is>
          <t>nationale centrale bank</t>
        </is>
      </c>
      <c r="BW287" s="2" t="inlineStr">
        <is>
          <t>3</t>
        </is>
      </c>
      <c r="BX287" s="2" t="inlineStr">
        <is>
          <t/>
        </is>
      </c>
      <c r="BY287" t="inlineStr">
        <is>
          <t/>
        </is>
      </c>
      <c r="BZ287" s="2" t="inlineStr">
        <is>
          <t>krajowy bank centralny|
KBC</t>
        </is>
      </c>
      <c r="CA287" s="2" t="inlineStr">
        <is>
          <t>3|
3</t>
        </is>
      </c>
      <c r="CB287" s="2" t="inlineStr">
        <is>
          <t xml:space="preserve">|
</t>
        </is>
      </c>
      <c r="CC287" t="inlineStr">
        <is>
          <t>krajowy bank centralny państwa członkowskiego</t>
        </is>
      </c>
      <c r="CD287" s="2" t="inlineStr">
        <is>
          <t>banco central nacional|
BCN</t>
        </is>
      </c>
      <c r="CE287" s="2" t="inlineStr">
        <is>
          <t>3|
3</t>
        </is>
      </c>
      <c r="CF287" s="2" t="inlineStr">
        <is>
          <t xml:space="preserve">|
</t>
        </is>
      </c>
      <c r="CG287" t="inlineStr">
        <is>
          <t/>
        </is>
      </c>
      <c r="CH287" s="2" t="inlineStr">
        <is>
          <t>bancă centrală națională</t>
        </is>
      </c>
      <c r="CI287" s="2" t="inlineStr">
        <is>
          <t>4</t>
        </is>
      </c>
      <c r="CJ287" s="2" t="inlineStr">
        <is>
          <t/>
        </is>
      </c>
      <c r="CK287" t="inlineStr">
        <is>
          <t/>
        </is>
      </c>
      <c r="CL287" s="2" t="inlineStr">
        <is>
          <t>národná centrálna banka|
NCB</t>
        </is>
      </c>
      <c r="CM287" s="2" t="inlineStr">
        <is>
          <t>3|
3</t>
        </is>
      </c>
      <c r="CN287" s="2" t="inlineStr">
        <is>
          <t xml:space="preserve">|
</t>
        </is>
      </c>
      <c r="CO287" t="inlineStr">
        <is>
          <t>centrálna banka členského štátu, ktorého menou je euro</t>
        </is>
      </c>
      <c r="CP287" s="2" t="inlineStr">
        <is>
          <t>nacionalna centralna banka</t>
        </is>
      </c>
      <c r="CQ287" s="2" t="inlineStr">
        <is>
          <t>3</t>
        </is>
      </c>
      <c r="CR287" s="2" t="inlineStr">
        <is>
          <t/>
        </is>
      </c>
      <c r="CS287" t="inlineStr">
        <is>
          <t>nacionalna centralna banka države članice, katere valuta je euro</t>
        </is>
      </c>
      <c r="CT287" s="2" t="inlineStr">
        <is>
          <t>nationell centralbank</t>
        </is>
      </c>
      <c r="CU287" s="2" t="inlineStr">
        <is>
          <t>3</t>
        </is>
      </c>
      <c r="CV287" s="2" t="inlineStr">
        <is>
          <t/>
        </is>
      </c>
      <c r="CW287" t="inlineStr">
        <is>
          <t>nationell centralbank i en medlemsstat som har euron som valuta</t>
        </is>
      </c>
    </row>
    <row r="288">
      <c r="A288" s="1" t="str">
        <f>HYPERLINK("https://iate.europa.eu/entry/result/3582991/all", "3582991")</f>
        <v>3582991</v>
      </c>
      <c r="B288" t="inlineStr">
        <is>
          <t>FINANCE</t>
        </is>
      </c>
      <c r="C288" t="inlineStr">
        <is>
          <t>FINANCE|financial institutions and credit</t>
        </is>
      </c>
      <c r="D288" t="inlineStr">
        <is>
          <t>yes</t>
        </is>
      </c>
      <c r="E288" t="inlineStr">
        <is>
          <t/>
        </is>
      </c>
      <c r="F288" t="inlineStr">
        <is>
          <t/>
        </is>
      </c>
      <c r="G288" t="inlineStr">
        <is>
          <t/>
        </is>
      </c>
      <c r="H288" t="inlineStr">
        <is>
          <t/>
        </is>
      </c>
      <c r="I288" t="inlineStr">
        <is>
          <t/>
        </is>
      </c>
      <c r="J288" t="inlineStr">
        <is>
          <t/>
        </is>
      </c>
      <c r="K288" t="inlineStr">
        <is>
          <t/>
        </is>
      </c>
      <c r="L288" t="inlineStr">
        <is>
          <t/>
        </is>
      </c>
      <c r="M288" t="inlineStr">
        <is>
          <t/>
        </is>
      </c>
      <c r="N288" t="inlineStr">
        <is>
          <t/>
        </is>
      </c>
      <c r="O288" t="inlineStr">
        <is>
          <t/>
        </is>
      </c>
      <c r="P288" t="inlineStr">
        <is>
          <t/>
        </is>
      </c>
      <c r="Q288" t="inlineStr">
        <is>
          <t/>
        </is>
      </c>
      <c r="R288" t="inlineStr">
        <is>
          <t/>
        </is>
      </c>
      <c r="S288" t="inlineStr">
        <is>
          <t/>
        </is>
      </c>
      <c r="T288" t="inlineStr">
        <is>
          <t/>
        </is>
      </c>
      <c r="U288" t="inlineStr">
        <is>
          <t/>
        </is>
      </c>
      <c r="V288" t="inlineStr">
        <is>
          <t/>
        </is>
      </c>
      <c r="W288" t="inlineStr">
        <is>
          <t/>
        </is>
      </c>
      <c r="X288" t="inlineStr">
        <is>
          <t/>
        </is>
      </c>
      <c r="Y288" t="inlineStr">
        <is>
          <t/>
        </is>
      </c>
      <c r="Z288" s="2" t="inlineStr">
        <is>
          <t>bail-inable liabilities</t>
        </is>
      </c>
      <c r="AA288" s="2" t="inlineStr">
        <is>
          <t>3</t>
        </is>
      </c>
      <c r="AB288" s="2" t="inlineStr">
        <is>
          <t/>
        </is>
      </c>
      <c r="AC288" t="inlineStr">
        <is>
          <t>liabilities and capital instruments that do not qualify as Common Equity Tier 1, Additional Tier 1 or Tier 2 instruments of an institution or entity referred to in point (b), (c) or (d) of Article 1(1) of the Directive 2014/59/EU and that are not excluded from the scope of the bail-in tool pursuant to Article 44(2) of the Directive 2014/59/EU</t>
        </is>
      </c>
      <c r="AD288" t="inlineStr">
        <is>
          <t/>
        </is>
      </c>
      <c r="AE288" t="inlineStr">
        <is>
          <t/>
        </is>
      </c>
      <c r="AF288" t="inlineStr">
        <is>
          <t/>
        </is>
      </c>
      <c r="AG288" t="inlineStr">
        <is>
          <t/>
        </is>
      </c>
      <c r="AH288" s="2" t="inlineStr">
        <is>
          <t>teisendatavad kohustused</t>
        </is>
      </c>
      <c r="AI288" s="2" t="inlineStr">
        <is>
          <t>3</t>
        </is>
      </c>
      <c r="AJ288" s="2" t="inlineStr">
        <is>
          <t/>
        </is>
      </c>
      <c r="AK288" t="inlineStr">
        <is>
          <t>finantsinstitutsiooni või [direktiivi 2014/59/EL] artikli 1 lõike 1 punktis b, c või d 
osutatud ettevõtja kohustused ja kapitaliinstrumendid, mis ei ole 
esimese taseme põhiomavahendite instrumendid, täiendavate esimese taseme
 omavahendite instrumendid või teise taseme omavahendite instrumendid ja
 mis ei ole [direktiivi 2014/59/EL] artikli 44 lõike 2 kohaselt kohustuste ja nõudeõiguste 
teisendamise vahendi rakendusalast välja jäetud</t>
        </is>
      </c>
      <c r="AL288" s="2" t="inlineStr">
        <is>
          <t>alentamiskelpoinen velka</t>
        </is>
      </c>
      <c r="AM288" s="2" t="inlineStr">
        <is>
          <t>3</t>
        </is>
      </c>
      <c r="AN288" s="2" t="inlineStr">
        <is>
          <t/>
        </is>
      </c>
      <c r="AO288" t="inlineStr">
        <is>
          <t/>
        </is>
      </c>
      <c r="AP288" t="inlineStr">
        <is>
          <t/>
        </is>
      </c>
      <c r="AQ288" t="inlineStr">
        <is>
          <t/>
        </is>
      </c>
      <c r="AR288" t="inlineStr">
        <is>
          <t/>
        </is>
      </c>
      <c r="AS288" t="inlineStr">
        <is>
          <t/>
        </is>
      </c>
      <c r="AT288" t="inlineStr">
        <is>
          <t/>
        </is>
      </c>
      <c r="AU288" t="inlineStr">
        <is>
          <t/>
        </is>
      </c>
      <c r="AV288" t="inlineStr">
        <is>
          <t/>
        </is>
      </c>
      <c r="AW288" t="inlineStr">
        <is>
          <t/>
        </is>
      </c>
      <c r="AX288" t="inlineStr">
        <is>
          <t/>
        </is>
      </c>
      <c r="AY288" t="inlineStr">
        <is>
          <t/>
        </is>
      </c>
      <c r="AZ288" t="inlineStr">
        <is>
          <t/>
        </is>
      </c>
      <c r="BA288" t="inlineStr">
        <is>
          <t/>
        </is>
      </c>
      <c r="BB288" t="inlineStr">
        <is>
          <t/>
        </is>
      </c>
      <c r="BC288" t="inlineStr">
        <is>
          <t/>
        </is>
      </c>
      <c r="BD288" t="inlineStr">
        <is>
          <t/>
        </is>
      </c>
      <c r="BE288" t="inlineStr">
        <is>
          <t/>
        </is>
      </c>
      <c r="BF288" t="inlineStr">
        <is>
          <t/>
        </is>
      </c>
      <c r="BG288" t="inlineStr">
        <is>
          <t/>
        </is>
      </c>
      <c r="BH288" t="inlineStr">
        <is>
          <t/>
        </is>
      </c>
      <c r="BI288" t="inlineStr">
        <is>
          <t/>
        </is>
      </c>
      <c r="BJ288" t="inlineStr">
        <is>
          <t/>
        </is>
      </c>
      <c r="BK288" t="inlineStr">
        <is>
          <t/>
        </is>
      </c>
      <c r="BL288" t="inlineStr">
        <is>
          <t/>
        </is>
      </c>
      <c r="BM288" t="inlineStr">
        <is>
          <t/>
        </is>
      </c>
      <c r="BN288" t="inlineStr">
        <is>
          <t/>
        </is>
      </c>
      <c r="BO288" t="inlineStr">
        <is>
          <t/>
        </is>
      </c>
      <c r="BP288" t="inlineStr">
        <is>
          <t/>
        </is>
      </c>
      <c r="BQ288" t="inlineStr">
        <is>
          <t/>
        </is>
      </c>
      <c r="BR288" t="inlineStr">
        <is>
          <t/>
        </is>
      </c>
      <c r="BS288" t="inlineStr">
        <is>
          <t/>
        </is>
      </c>
      <c r="BT288" t="inlineStr">
        <is>
          <t/>
        </is>
      </c>
      <c r="BU288" t="inlineStr">
        <is>
          <t/>
        </is>
      </c>
      <c r="BV288" t="inlineStr">
        <is>
          <t/>
        </is>
      </c>
      <c r="BW288" t="inlineStr">
        <is>
          <t/>
        </is>
      </c>
      <c r="BX288" t="inlineStr">
        <is>
          <t/>
        </is>
      </c>
      <c r="BY288" t="inlineStr">
        <is>
          <t/>
        </is>
      </c>
      <c r="BZ288" s="2" t="inlineStr">
        <is>
          <t>zobowiązania mogące podlegać umorzeniu lub konwersji</t>
        </is>
      </c>
      <c r="CA288" s="2" t="inlineStr">
        <is>
          <t>3</t>
        </is>
      </c>
      <c r="CB288" s="2" t="inlineStr">
        <is>
          <t/>
        </is>
      </c>
      <c r="CC288" t="inlineStr">
        <is>
          <t>zobowiązania i instrumenty kapitałowe, które nie kwalifikują się do instrumentów w kapitale podstawowym Tier I, instrumentów dodatkowych w Tier I lub instrumentów w Tier II instytucji lub podmiotu, o których mowa w art. 1 ust. 1 lit. b), c) lub d) dyrektywy 2014/59, i które nie są wyłączone z zakresu stosowania instrumentu umorzenia lub konwersji długu</t>
        </is>
      </c>
      <c r="CD288" s="2" t="inlineStr">
        <is>
          <t>passivos incluídos no âmbito da recapitalização interna</t>
        </is>
      </c>
      <c r="CE288" s="2" t="inlineStr">
        <is>
          <t>3</t>
        </is>
      </c>
      <c r="CF288" s="2" t="inlineStr">
        <is>
          <t/>
        </is>
      </c>
      <c r="CG288" t="inlineStr">
        <is>
          <t>Passivos e instrumentos de capital que não se qualificam como instrumentos de fundos próprios principais de nível 1, de fundos próprios adicionais de nível 1 ou de fundos próprios de nível 2 de uma instituição ou de uma entidade a que se refere o artigo 1.º, n.º 1, alíneas b), c) ou d), da Diretiva 2014/59/UE e não excluídos do âmbito de aplicação do instrumento de recapitalização interna por força do artigo 44.º, n.º 2, da mesma diretiva.</t>
        </is>
      </c>
      <c r="CH288" t="inlineStr">
        <is>
          <t/>
        </is>
      </c>
      <c r="CI288" t="inlineStr">
        <is>
          <t/>
        </is>
      </c>
      <c r="CJ288" t="inlineStr">
        <is>
          <t/>
        </is>
      </c>
      <c r="CK288" t="inlineStr">
        <is>
          <t/>
        </is>
      </c>
      <c r="CL288" s="2" t="inlineStr">
        <is>
          <t>záväzky použiteľné pri záchrane pomocou vnútorných zdrojov</t>
        </is>
      </c>
      <c r="CM288" s="2" t="inlineStr">
        <is>
          <t>3</t>
        </is>
      </c>
      <c r="CN288" s="2" t="inlineStr">
        <is>
          <t/>
        </is>
      </c>
      <c r="CO288" t="inlineStr">
        <is>
          <t>záväzky a kapitálové nástroje, ktoré nie sú kvalifikované ako nástroje vlastného kapitálu Tier 1, nástroje dodatočného kapitálu Tier 1 alebo kapitálu Tier 2 inštitúcie alebo subjektu uvedených v článku 1 ods. 1 písmene b), c) alebo d) smernice 2014/59/EÚ a ktoré nie sú podľa článku 44 ods. 2 smernice 2014/59/EÚ vylúčené z rámca nástroja záchrany pomocou vnútorných zdrojov</t>
        </is>
      </c>
      <c r="CP288" t="inlineStr">
        <is>
          <t/>
        </is>
      </c>
      <c r="CQ288" t="inlineStr">
        <is>
          <t/>
        </is>
      </c>
      <c r="CR288" t="inlineStr">
        <is>
          <t/>
        </is>
      </c>
      <c r="CS288" t="inlineStr">
        <is>
          <t/>
        </is>
      </c>
      <c r="CT288" s="2" t="inlineStr">
        <is>
          <t>nedskrivningsbara skulder</t>
        </is>
      </c>
      <c r="CU288" s="2" t="inlineStr">
        <is>
          <t>3</t>
        </is>
      </c>
      <c r="CV288" s="2" t="inlineStr">
        <is>
          <t/>
        </is>
      </c>
      <c r="CW288" t="inlineStr">
        <is>
          <t>skulder och kapitalinstrument som inte räknas som kärnprimärkapitalinstrument, övriga primärkapitalinstrument eller supplementärkapitalinstrument för ett institut eller enhet som avses i artikel 1.1 b, c eller d direktiv 2014759/EU och som inte är undantagna från tillämpningsområdet för skuldnedskrivningsverktyget enligt artikel 44.2 i direktiv 2014759/EU</t>
        </is>
      </c>
    </row>
    <row r="289">
      <c r="A289" s="1" t="str">
        <f>HYPERLINK("https://iate.europa.eu/entry/result/3537888/all", "3537888")</f>
        <v>3537888</v>
      </c>
      <c r="B289" t="inlineStr">
        <is>
          <t>FINANCE</t>
        </is>
      </c>
      <c r="C289" t="inlineStr">
        <is>
          <t>FINANCE|financial institutions and credit</t>
        </is>
      </c>
      <c r="D289" t="inlineStr">
        <is>
          <t>yes</t>
        </is>
      </c>
      <c r="E289" t="inlineStr">
        <is>
          <t/>
        </is>
      </c>
      <c r="F289" s="2" t="inlineStr">
        <is>
          <t>максимална сума за разпределяне|
МСР</t>
        </is>
      </c>
      <c r="G289" s="2" t="inlineStr">
        <is>
          <t>3|
3</t>
        </is>
      </c>
      <c r="H289" s="2" t="inlineStr">
        <is>
          <t xml:space="preserve">|
</t>
        </is>
      </c>
      <c r="I289" t="inlineStr">
        <is>
          <t/>
        </is>
      </c>
      <c r="J289" s="2" t="inlineStr">
        <is>
          <t>nejvyšší rozdělitelná částka</t>
        </is>
      </c>
      <c r="K289" s="2" t="inlineStr">
        <is>
          <t>3</t>
        </is>
      </c>
      <c r="L289" s="2" t="inlineStr">
        <is>
          <t/>
        </is>
      </c>
      <c r="M289" t="inlineStr">
        <is>
          <t/>
        </is>
      </c>
      <c r="N289" s="2" t="inlineStr">
        <is>
          <t>maksimalt udlodningsbeløb|
MUB</t>
        </is>
      </c>
      <c r="O289" s="2" t="inlineStr">
        <is>
          <t>3|
3</t>
        </is>
      </c>
      <c r="P289" s="2" t="inlineStr">
        <is>
          <t xml:space="preserve">|
</t>
        </is>
      </c>
      <c r="Q289" t="inlineStr">
        <is>
          <t/>
        </is>
      </c>
      <c r="R289" s="2" t="inlineStr">
        <is>
          <t>maximal ausschüttungsfähiger Betrag</t>
        </is>
      </c>
      <c r="S289" s="2" t="inlineStr">
        <is>
          <t>3</t>
        </is>
      </c>
      <c r="T289" s="2" t="inlineStr">
        <is>
          <t/>
        </is>
      </c>
      <c r="U289" t="inlineStr">
        <is>
          <t/>
        </is>
      </c>
      <c r="V289" s="2" t="inlineStr">
        <is>
          <t>μέγιστο διανεμητέο ποσό|
ΜΔΠ</t>
        </is>
      </c>
      <c r="W289" s="2" t="inlineStr">
        <is>
          <t>3|
3</t>
        </is>
      </c>
      <c r="X289" s="2" t="inlineStr">
        <is>
          <t xml:space="preserve">|
</t>
        </is>
      </c>
      <c r="Y289" t="inlineStr">
        <is>
          <t>το μέγιστο πόσο που μια τράπεζα επιτρέπεται να καταβάλλει, για παράδειγμα, για πριμ αποδοχών ή μερίσματα</t>
        </is>
      </c>
      <c r="Z289" s="2" t="inlineStr">
        <is>
          <t>maximum distributable amount|
MDA</t>
        </is>
      </c>
      <c r="AA289" s="2" t="inlineStr">
        <is>
          <t>3|
3</t>
        </is>
      </c>
      <c r="AB289" s="2" t="inlineStr">
        <is>
          <t xml:space="preserve">|
</t>
        </is>
      </c>
      <c r="AC289" t="inlineStr">
        <is>
          <t>maximum amount a bank is allowed to pay out, for example for bonuses or dividends</t>
        </is>
      </c>
      <c r="AD289" s="2" t="inlineStr">
        <is>
          <t>importe máximo distribuible|
IMD</t>
        </is>
      </c>
      <c r="AE289" s="2" t="inlineStr">
        <is>
          <t>3|
3</t>
        </is>
      </c>
      <c r="AF289" s="2" t="inlineStr">
        <is>
          <t xml:space="preserve">|
</t>
        </is>
      </c>
      <c r="AG289" t="inlineStr">
        <is>
          <t/>
        </is>
      </c>
      <c r="AH289" s="2" t="inlineStr">
        <is>
          <t>maksimaalne jaotatav summa</t>
        </is>
      </c>
      <c r="AI289" s="2" t="inlineStr">
        <is>
          <t>3</t>
        </is>
      </c>
      <c r="AJ289" s="2" t="inlineStr">
        <is>
          <t/>
        </is>
      </c>
      <c r="AK289" t="inlineStr">
        <is>
          <t/>
        </is>
      </c>
      <c r="AL289" s="2" t="inlineStr">
        <is>
          <t>jakokelpoinen enimmäismäärä</t>
        </is>
      </c>
      <c r="AM289" s="2" t="inlineStr">
        <is>
          <t>3</t>
        </is>
      </c>
      <c r="AN289" s="2" t="inlineStr">
        <is>
          <t/>
        </is>
      </c>
      <c r="AO289" t="inlineStr">
        <is>
          <t>enimmäismäärä, jonka pankki saa jakaa esimerkiksi osinkoina tai lisäetuina</t>
        </is>
      </c>
      <c r="AP289" s="2" t="inlineStr">
        <is>
          <t>montant maximal distribuable|
MMD</t>
        </is>
      </c>
      <c r="AQ289" s="2" t="inlineStr">
        <is>
          <t>3|
3</t>
        </is>
      </c>
      <c r="AR289" s="2" t="inlineStr">
        <is>
          <t xml:space="preserve">|
</t>
        </is>
      </c>
      <c r="AS289" t="inlineStr">
        <is>
          <t>somme maximale qu’une banque est autorisée à consacrer aux paiements, par exemple, des bonus et dividendes</t>
        </is>
      </c>
      <c r="AT289" s="2" t="inlineStr">
        <is>
          <t>uasmhéid indáilte|
MDA</t>
        </is>
      </c>
      <c r="AU289" s="2" t="inlineStr">
        <is>
          <t>3|
3</t>
        </is>
      </c>
      <c r="AV289" s="2" t="inlineStr">
        <is>
          <t xml:space="preserve">|
</t>
        </is>
      </c>
      <c r="AW289" t="inlineStr">
        <is>
          <t/>
        </is>
      </c>
      <c r="AX289" s="2" t="inlineStr">
        <is>
          <t>najveći raspodjeljivi iznos</t>
        </is>
      </c>
      <c r="AY289" s="2" t="inlineStr">
        <is>
          <t>3</t>
        </is>
      </c>
      <c r="AZ289" s="2" t="inlineStr">
        <is>
          <t/>
        </is>
      </c>
      <c r="BA289" t="inlineStr">
        <is>
          <t>najveći iznos koji banka smije isplatiti, npr. za bonuse ili dividende</t>
        </is>
      </c>
      <c r="BB289" s="2" t="inlineStr">
        <is>
          <t>maximálisan felosztható összeg|
MDA</t>
        </is>
      </c>
      <c r="BC289" s="2" t="inlineStr">
        <is>
          <t>4|
3</t>
        </is>
      </c>
      <c r="BD289" s="2" t="inlineStr">
        <is>
          <t xml:space="preserve">|
</t>
        </is>
      </c>
      <c r="BE289" t="inlineStr">
        <is>
          <t>a bank által például bónuszokra vagy osztalékra kifizethető összeg maximuma</t>
        </is>
      </c>
      <c r="BF289" s="2" t="inlineStr">
        <is>
          <t>ammontare massimo distribuibile|
AMD</t>
        </is>
      </c>
      <c r="BG289" s="2" t="inlineStr">
        <is>
          <t>3|
3</t>
        </is>
      </c>
      <c r="BH289" s="2" t="inlineStr">
        <is>
          <t xml:space="preserve">|
</t>
        </is>
      </c>
      <c r="BI289" t="inlineStr">
        <is>
          <t>importo massimo di utili che una banca può riconoscere, ad esempio, sotto forma di gratifiche o dividendi</t>
        </is>
      </c>
      <c r="BJ289" s="2" t="inlineStr">
        <is>
          <t>didžiausia galima paskirstyti suma|
DGPS</t>
        </is>
      </c>
      <c r="BK289" s="2" t="inlineStr">
        <is>
          <t>3|
3</t>
        </is>
      </c>
      <c r="BL289" s="2" t="inlineStr">
        <is>
          <t xml:space="preserve">|
</t>
        </is>
      </c>
      <c r="BM289" t="inlineStr">
        <is>
          <t>didžiausia suma, kurią bankui leidžiama išmokėti, pavyzdžiui, kaip premijas ar dividendus</t>
        </is>
      </c>
      <c r="BN289" s="2" t="inlineStr">
        <is>
          <t>maksimālā sadalāmā summa|
MSS</t>
        </is>
      </c>
      <c r="BO289" s="2" t="inlineStr">
        <is>
          <t>3|
3</t>
        </is>
      </c>
      <c r="BP289" s="2" t="inlineStr">
        <is>
          <t xml:space="preserve">|
</t>
        </is>
      </c>
      <c r="BQ289" t="inlineStr">
        <is>
          <t>maksimālā summa, ko bankai atļauts izmaksāt, piemēram, prēmijās vai dividendēs</t>
        </is>
      </c>
      <c r="BR289" s="2" t="inlineStr">
        <is>
          <t>ammont massimu distribwibbli|
AMD</t>
        </is>
      </c>
      <c r="BS289" s="2" t="inlineStr">
        <is>
          <t>3|
3</t>
        </is>
      </c>
      <c r="BT289" s="2" t="inlineStr">
        <is>
          <t xml:space="preserve">|
</t>
        </is>
      </c>
      <c r="BU289" t="inlineStr">
        <is>
          <t>ammont massimu li bank huwa awtorizzat li jiddedika għall-pagamenti, pereżempju għall-bonuses u għad-dividendi</t>
        </is>
      </c>
      <c r="BV289" s="2" t="inlineStr">
        <is>
          <t>maximaal uitkeerbaar bedrag|
MDA</t>
        </is>
      </c>
      <c r="BW289" s="2" t="inlineStr">
        <is>
          <t>3|
3</t>
        </is>
      </c>
      <c r="BX289" s="2" t="inlineStr">
        <is>
          <t xml:space="preserve">|
</t>
        </is>
      </c>
      <c r="BY289" t="inlineStr">
        <is>
          <t/>
        </is>
      </c>
      <c r="BZ289" s="2" t="inlineStr">
        <is>
          <t>maksymalna kwota podlegająca wypłacie|
MDA</t>
        </is>
      </c>
      <c r="CA289" s="2" t="inlineStr">
        <is>
          <t>3|
3</t>
        </is>
      </c>
      <c r="CB289" s="2" t="inlineStr">
        <is>
          <t xml:space="preserve">|
</t>
        </is>
      </c>
      <c r="CC289" t="inlineStr">
        <is>
          <t/>
        </is>
      </c>
      <c r="CD289" s="2" t="inlineStr">
        <is>
          <t>montante máximo distribuível|
MMD</t>
        </is>
      </c>
      <c r="CE289" s="2" t="inlineStr">
        <is>
          <t>3|
3</t>
        </is>
      </c>
      <c r="CF289" s="2" t="inlineStr">
        <is>
          <t xml:space="preserve">|
</t>
        </is>
      </c>
      <c r="CG289" t="inlineStr">
        <is>
          <t/>
        </is>
      </c>
      <c r="CH289" s="2" t="inlineStr">
        <is>
          <t>sumă maxim distribuibilă</t>
        </is>
      </c>
      <c r="CI289" s="2" t="inlineStr">
        <is>
          <t>3</t>
        </is>
      </c>
      <c r="CJ289" s="2" t="inlineStr">
        <is>
          <t/>
        </is>
      </c>
      <c r="CK289" t="inlineStr">
        <is>
          <t/>
        </is>
      </c>
      <c r="CL289" s="2" t="inlineStr">
        <is>
          <t>maximálna rozdeliteľná suma</t>
        </is>
      </c>
      <c r="CM289" s="2" t="inlineStr">
        <is>
          <t>3</t>
        </is>
      </c>
      <c r="CN289" s="2" t="inlineStr">
        <is>
          <t/>
        </is>
      </c>
      <c r="CO289" t="inlineStr">
        <is>
          <t>maximálny objem prostriedkov, ktoré môže banka vyplatiť, napríklad v podobe bonusov alebo dividend</t>
        </is>
      </c>
      <c r="CP289" s="2" t="inlineStr">
        <is>
          <t>maksimalni znesek za razdelitev|
največji znesek za razdelitev|
MDA</t>
        </is>
      </c>
      <c r="CQ289" s="2" t="inlineStr">
        <is>
          <t>3|
3|
3</t>
        </is>
      </c>
      <c r="CR289" s="2" t="inlineStr">
        <is>
          <t xml:space="preserve">|
|
</t>
        </is>
      </c>
      <c r="CS289" t="inlineStr">
        <is>
          <t/>
        </is>
      </c>
      <c r="CT289" s="2" t="inlineStr">
        <is>
          <t>högsta utdelningsbara belopp</t>
        </is>
      </c>
      <c r="CU289" s="2" t="inlineStr">
        <is>
          <t>3</t>
        </is>
      </c>
      <c r="CV289" s="2" t="inlineStr">
        <is>
          <t/>
        </is>
      </c>
      <c r="CW289" t="inlineStr">
        <is>
          <t/>
        </is>
      </c>
    </row>
    <row r="290">
      <c r="A290" s="1" t="str">
        <f>HYPERLINK("https://iate.europa.eu/entry/result/3584025/all", "3584025")</f>
        <v>3584025</v>
      </c>
      <c r="B290" t="inlineStr">
        <is>
          <t>LAW</t>
        </is>
      </c>
      <c r="C290" t="inlineStr">
        <is>
          <t>CJEU|LAW|Law on aliens</t>
        </is>
      </c>
      <c r="D290" t="inlineStr">
        <is>
          <t>yes</t>
        </is>
      </c>
      <c r="E290" t="inlineStr">
        <is>
          <t/>
        </is>
      </c>
      <c r="F290" s="2" t="inlineStr">
        <is>
          <t>дългосрочно пребиваване</t>
        </is>
      </c>
      <c r="G290" s="2" t="inlineStr">
        <is>
          <t>4</t>
        </is>
      </c>
      <c r="H290" s="2" t="inlineStr">
        <is>
          <t/>
        </is>
      </c>
      <c r="I290" t="inlineStr">
        <is>
          <t/>
        </is>
      </c>
      <c r="J290" s="2" t="inlineStr">
        <is>
          <t>dlouhodobý pobyt</t>
        </is>
      </c>
      <c r="K290" s="2" t="inlineStr">
        <is>
          <t>4</t>
        </is>
      </c>
      <c r="L290" s="2" t="inlineStr">
        <is>
          <t/>
        </is>
      </c>
      <c r="M290" t="inlineStr">
        <is>
          <t/>
        </is>
      </c>
      <c r="N290" s="2" t="inlineStr">
        <is>
          <t>længerevarende ophold</t>
        </is>
      </c>
      <c r="O290" s="2" t="inlineStr">
        <is>
          <t>4</t>
        </is>
      </c>
      <c r="P290" s="2" t="inlineStr">
        <is>
          <t/>
        </is>
      </c>
      <c r="Q290" t="inlineStr">
        <is>
          <t/>
        </is>
      </c>
      <c r="R290" s="2" t="inlineStr">
        <is>
          <t>langfristiger Aufenthalt|
längerfristiger Aufenthalt</t>
        </is>
      </c>
      <c r="S290" s="2" t="inlineStr">
        <is>
          <t>4|
4</t>
        </is>
      </c>
      <c r="T290" s="2" t="inlineStr">
        <is>
          <t>preferred|
admitted</t>
        </is>
      </c>
      <c r="U290" t="inlineStr">
        <is>
          <t/>
        </is>
      </c>
      <c r="V290" s="2" t="inlineStr">
        <is>
          <t>καθεστώς επί μακρόν διαμένοντος</t>
        </is>
      </c>
      <c r="W290" s="2" t="inlineStr">
        <is>
          <t>4</t>
        </is>
      </c>
      <c r="X290" s="2" t="inlineStr">
        <is>
          <t>preferred</t>
        </is>
      </c>
      <c r="Y290" t="inlineStr">
        <is>
          <t/>
        </is>
      </c>
      <c r="Z290" s="2" t="inlineStr">
        <is>
          <t>long-term residence|
settlement|
permanent residence</t>
        </is>
      </c>
      <c r="AA290" s="2" t="inlineStr">
        <is>
          <t>4|
4|
4</t>
        </is>
      </c>
      <c r="AB290" s="2" t="inlineStr">
        <is>
          <t xml:space="preserve">|
|
</t>
        </is>
      </c>
      <c r="AC290" t="inlineStr">
        <is>
          <t/>
        </is>
      </c>
      <c r="AD290" s="2" t="inlineStr">
        <is>
          <t>residencia de larga duración</t>
        </is>
      </c>
      <c r="AE290" s="2" t="inlineStr">
        <is>
          <t>4</t>
        </is>
      </c>
      <c r="AF290" s="2" t="inlineStr">
        <is>
          <t/>
        </is>
      </c>
      <c r="AG290" t="inlineStr">
        <is>
          <t/>
        </is>
      </c>
      <c r="AH290" s="2" t="inlineStr">
        <is>
          <t>pikaajaline elamine</t>
        </is>
      </c>
      <c r="AI290" s="2" t="inlineStr">
        <is>
          <t>4</t>
        </is>
      </c>
      <c r="AJ290" s="2" t="inlineStr">
        <is>
          <t/>
        </is>
      </c>
      <c r="AK290" t="inlineStr">
        <is>
          <t/>
        </is>
      </c>
      <c r="AL290" s="2" t="inlineStr">
        <is>
          <t>pitkään oleskelu|
pitkäaikainen oleskelu</t>
        </is>
      </c>
      <c r="AM290" s="2" t="inlineStr">
        <is>
          <t>4|
4</t>
        </is>
      </c>
      <c r="AN290" s="2" t="inlineStr">
        <is>
          <t xml:space="preserve">|
</t>
        </is>
      </c>
      <c r="AO290" t="inlineStr">
        <is>
          <t/>
        </is>
      </c>
      <c r="AP290" s="2" t="inlineStr">
        <is>
          <t>résidence de longue durée|
séjour de longue durée</t>
        </is>
      </c>
      <c r="AQ290" s="2" t="inlineStr">
        <is>
          <t>4|
4</t>
        </is>
      </c>
      <c r="AR290" s="2" t="inlineStr">
        <is>
          <t xml:space="preserve">admitted|
</t>
        </is>
      </c>
      <c r="AS290" t="inlineStr">
        <is>
          <t/>
        </is>
      </c>
      <c r="AT290" s="2" t="inlineStr">
        <is>
          <t>buanchónaí</t>
        </is>
      </c>
      <c r="AU290" s="2" t="inlineStr">
        <is>
          <t>4</t>
        </is>
      </c>
      <c r="AV290" s="2" t="inlineStr">
        <is>
          <t/>
        </is>
      </c>
      <c r="AW290" t="inlineStr">
        <is>
          <t/>
        </is>
      </c>
      <c r="AX290" t="inlineStr">
        <is>
          <t/>
        </is>
      </c>
      <c r="AY290" t="inlineStr">
        <is>
          <t/>
        </is>
      </c>
      <c r="AZ290" t="inlineStr">
        <is>
          <t/>
        </is>
      </c>
      <c r="BA290" t="inlineStr">
        <is>
          <t/>
        </is>
      </c>
      <c r="BB290" s="2" t="inlineStr">
        <is>
          <t>huzamos tartózkodás</t>
        </is>
      </c>
      <c r="BC290" s="2" t="inlineStr">
        <is>
          <t>4</t>
        </is>
      </c>
      <c r="BD290" s="2" t="inlineStr">
        <is>
          <t/>
        </is>
      </c>
      <c r="BE290" t="inlineStr">
        <is>
          <t/>
        </is>
      </c>
      <c r="BF290" s="2" t="inlineStr">
        <is>
          <t>soggiorno di lunga durata|
soggiorno di lungo periodo</t>
        </is>
      </c>
      <c r="BG290" s="2" t="inlineStr">
        <is>
          <t>4|
4</t>
        </is>
      </c>
      <c r="BH290" s="2" t="inlineStr">
        <is>
          <t xml:space="preserve">|
</t>
        </is>
      </c>
      <c r="BI290" t="inlineStr">
        <is>
          <t/>
        </is>
      </c>
      <c r="BJ290" s="2" t="inlineStr">
        <is>
          <t>ilgalaikis buvimas šalyje|
ilgalaikis gyvenimas šalyje</t>
        </is>
      </c>
      <c r="BK290" s="2" t="inlineStr">
        <is>
          <t>4|
4</t>
        </is>
      </c>
      <c r="BL290" s="2" t="inlineStr">
        <is>
          <t xml:space="preserve">admitted|
</t>
        </is>
      </c>
      <c r="BM290" t="inlineStr">
        <is>
          <t/>
        </is>
      </c>
      <c r="BN290" s="2" t="inlineStr">
        <is>
          <t>ilgtermiņa uzturēšanās|
pastāvīga uzturēšanās</t>
        </is>
      </c>
      <c r="BO290" s="2" t="inlineStr">
        <is>
          <t>4|
4</t>
        </is>
      </c>
      <c r="BP290" s="2" t="inlineStr">
        <is>
          <t>preferred|
admitted</t>
        </is>
      </c>
      <c r="BQ290" t="inlineStr">
        <is>
          <t/>
        </is>
      </c>
      <c r="BR290" s="2" t="inlineStr">
        <is>
          <t>residenza għat-tul|
residenza għal żmien twil</t>
        </is>
      </c>
      <c r="BS290" s="2" t="inlineStr">
        <is>
          <t>4|
4</t>
        </is>
      </c>
      <c r="BT290" s="2" t="inlineStr">
        <is>
          <t>|
preferred</t>
        </is>
      </c>
      <c r="BU290" t="inlineStr">
        <is>
          <t/>
        </is>
      </c>
      <c r="BV290" s="2" t="inlineStr">
        <is>
          <t>langdurig ingezetenschap|
verblijf van langere duur</t>
        </is>
      </c>
      <c r="BW290" s="2" t="inlineStr">
        <is>
          <t>4|
4</t>
        </is>
      </c>
      <c r="BX290" s="2" t="inlineStr">
        <is>
          <t xml:space="preserve">|
</t>
        </is>
      </c>
      <c r="BY290" t="inlineStr">
        <is>
          <t/>
        </is>
      </c>
      <c r="BZ290" s="2" t="inlineStr">
        <is>
          <t>pobyt długoterminowy</t>
        </is>
      </c>
      <c r="CA290" s="2" t="inlineStr">
        <is>
          <t>4</t>
        </is>
      </c>
      <c r="CB290" s="2" t="inlineStr">
        <is>
          <t/>
        </is>
      </c>
      <c r="CC290" t="inlineStr">
        <is>
          <t/>
        </is>
      </c>
      <c r="CD290" s="2" t="inlineStr">
        <is>
          <t>residência de longa duração</t>
        </is>
      </c>
      <c r="CE290" s="2" t="inlineStr">
        <is>
          <t>4</t>
        </is>
      </c>
      <c r="CF290" s="2" t="inlineStr">
        <is>
          <t/>
        </is>
      </c>
      <c r="CG290" t="inlineStr">
        <is>
          <t/>
        </is>
      </c>
      <c r="CH290" s="2" t="inlineStr">
        <is>
          <t>ședere pe termen lung</t>
        </is>
      </c>
      <c r="CI290" s="2" t="inlineStr">
        <is>
          <t>4</t>
        </is>
      </c>
      <c r="CJ290" s="2" t="inlineStr">
        <is>
          <t/>
        </is>
      </c>
      <c r="CK290" t="inlineStr">
        <is>
          <t/>
        </is>
      </c>
      <c r="CL290" s="2" t="inlineStr">
        <is>
          <t>dlhodobý pobyt</t>
        </is>
      </c>
      <c r="CM290" s="2" t="inlineStr">
        <is>
          <t>4</t>
        </is>
      </c>
      <c r="CN290" s="2" t="inlineStr">
        <is>
          <t/>
        </is>
      </c>
      <c r="CO290" t="inlineStr">
        <is>
          <t/>
        </is>
      </c>
      <c r="CP290" s="2" t="inlineStr">
        <is>
          <t>dolgotrajno prebivanje|
prebivanje za daljši čas</t>
        </is>
      </c>
      <c r="CQ290" s="2" t="inlineStr">
        <is>
          <t>4|
4</t>
        </is>
      </c>
      <c r="CR290" s="2" t="inlineStr">
        <is>
          <t xml:space="preserve">preferred|
</t>
        </is>
      </c>
      <c r="CS290" t="inlineStr">
        <is>
          <t/>
        </is>
      </c>
      <c r="CT290" s="2" t="inlineStr">
        <is>
          <t>varaktig bosättning</t>
        </is>
      </c>
      <c r="CU290" s="2" t="inlineStr">
        <is>
          <t>4</t>
        </is>
      </c>
      <c r="CV290" s="2" t="inlineStr">
        <is>
          <t>admitted</t>
        </is>
      </c>
      <c r="CW290" t="inlineStr">
        <is>
          <t/>
        </is>
      </c>
    </row>
    <row r="291">
      <c r="A291" s="1" t="str">
        <f>HYPERLINK("https://iate.europa.eu/entry/result/3504391/all", "3504391")</f>
        <v>3504391</v>
      </c>
      <c r="B291" t="inlineStr">
        <is>
          <t>FINANCE</t>
        </is>
      </c>
      <c r="C291" t="inlineStr">
        <is>
          <t>FINANCE</t>
        </is>
      </c>
      <c r="D291" t="inlineStr">
        <is>
          <t>yes</t>
        </is>
      </c>
      <c r="E291" t="inlineStr">
        <is>
          <t/>
        </is>
      </c>
      <c r="F291" s="2" t="inlineStr">
        <is>
          <t>оценка</t>
        </is>
      </c>
      <c r="G291" s="2" t="inlineStr">
        <is>
          <t>3</t>
        </is>
      </c>
      <c r="H291" s="2" t="inlineStr">
        <is>
          <t/>
        </is>
      </c>
      <c r="I291" t="inlineStr">
        <is>
          <t>определяне стойността на нещо</t>
        </is>
      </c>
      <c r="J291" t="inlineStr">
        <is>
          <t/>
        </is>
      </c>
      <c r="K291" t="inlineStr">
        <is>
          <t/>
        </is>
      </c>
      <c r="L291" t="inlineStr">
        <is>
          <t/>
        </is>
      </c>
      <c r="M291" t="inlineStr">
        <is>
          <t/>
        </is>
      </c>
      <c r="N291" t="inlineStr">
        <is>
          <t/>
        </is>
      </c>
      <c r="O291" t="inlineStr">
        <is>
          <t/>
        </is>
      </c>
      <c r="P291" t="inlineStr">
        <is>
          <t/>
        </is>
      </c>
      <c r="Q291" t="inlineStr">
        <is>
          <t/>
        </is>
      </c>
      <c r="R291" s="2" t="inlineStr">
        <is>
          <t>Bewertung</t>
        </is>
      </c>
      <c r="S291" s="2" t="inlineStr">
        <is>
          <t>3</t>
        </is>
      </c>
      <c r="T291" s="2" t="inlineStr">
        <is>
          <t/>
        </is>
      </c>
      <c r="U291" t="inlineStr">
        <is>
          <t>Einschätzung des Wertes oder der Bedeutung eines Sachverhaltes oder Gegenstandes</t>
        </is>
      </c>
      <c r="V291" s="2" t="inlineStr">
        <is>
          <t>αποτίμηση</t>
        </is>
      </c>
      <c r="W291" s="2" t="inlineStr">
        <is>
          <t>4</t>
        </is>
      </c>
      <c r="X291" s="2" t="inlineStr">
        <is>
          <t/>
        </is>
      </c>
      <c r="Y291" t="inlineStr">
        <is>
          <t/>
        </is>
      </c>
      <c r="Z291" s="2" t="inlineStr">
        <is>
          <t>valuation</t>
        </is>
      </c>
      <c r="AA291" s="2" t="inlineStr">
        <is>
          <t>3</t>
        </is>
      </c>
      <c r="AB291" s="2" t="inlineStr">
        <is>
          <t/>
        </is>
      </c>
      <c r="AC291" t="inlineStr">
        <is>
          <t>action of estimating or fixing the monetary value of something, especially by a professional valuator</t>
        </is>
      </c>
      <c r="AD291" s="2" t="inlineStr">
        <is>
          <t>valoración</t>
        </is>
      </c>
      <c r="AE291" s="2" t="inlineStr">
        <is>
          <t>2</t>
        </is>
      </c>
      <c r="AF291" s="2" t="inlineStr">
        <is>
          <t/>
        </is>
      </c>
      <c r="AG291" t="inlineStr">
        <is>
          <t>Estimación realizada por un perito del valor de mercado de un bien o título.</t>
        </is>
      </c>
      <c r="AH291" s="2" t="inlineStr">
        <is>
          <t>väärtuse hindamine</t>
        </is>
      </c>
      <c r="AI291" s="2" t="inlineStr">
        <is>
          <t>3</t>
        </is>
      </c>
      <c r="AJ291" s="2" t="inlineStr">
        <is>
          <t/>
        </is>
      </c>
      <c r="AK291" t="inlineStr">
        <is>
          <t/>
        </is>
      </c>
      <c r="AL291" s="2" t="inlineStr">
        <is>
          <t>arvonmääritys</t>
        </is>
      </c>
      <c r="AM291" s="2" t="inlineStr">
        <is>
          <t>2</t>
        </is>
      </c>
      <c r="AN291" s="2" t="inlineStr">
        <is>
          <t/>
        </is>
      </c>
      <c r="AO291" t="inlineStr">
        <is>
          <t/>
        </is>
      </c>
      <c r="AP291" s="2" t="inlineStr">
        <is>
          <t>évaluation|
valorisation</t>
        </is>
      </c>
      <c r="AQ291" s="2" t="inlineStr">
        <is>
          <t>3|
3</t>
        </is>
      </c>
      <c r="AR291" s="2" t="inlineStr">
        <is>
          <t xml:space="preserve">|
</t>
        </is>
      </c>
      <c r="AS291" t="inlineStr">
        <is>
          <t>action de déterminer la valeur d'une chose</t>
        </is>
      </c>
      <c r="AT291" s="2" t="inlineStr">
        <is>
          <t>luacháil</t>
        </is>
      </c>
      <c r="AU291" s="2" t="inlineStr">
        <is>
          <t>3</t>
        </is>
      </c>
      <c r="AV291" s="2" t="inlineStr">
        <is>
          <t/>
        </is>
      </c>
      <c r="AW291" t="inlineStr">
        <is>
          <t/>
        </is>
      </c>
      <c r="AX291" t="inlineStr">
        <is>
          <t/>
        </is>
      </c>
      <c r="AY291" t="inlineStr">
        <is>
          <t/>
        </is>
      </c>
      <c r="AZ291" t="inlineStr">
        <is>
          <t/>
        </is>
      </c>
      <c r="BA291" t="inlineStr">
        <is>
          <t/>
        </is>
      </c>
      <c r="BB291" s="2" t="inlineStr">
        <is>
          <t>értékmegállapítás</t>
        </is>
      </c>
      <c r="BC291" s="2" t="inlineStr">
        <is>
          <t>4</t>
        </is>
      </c>
      <c r="BD291" s="2" t="inlineStr">
        <is>
          <t/>
        </is>
      </c>
      <c r="BE291" t="inlineStr">
        <is>
          <t>Károk, vagyontárgyak és eszközök értékének megállapítása.</t>
        </is>
      </c>
      <c r="BF291" s="2" t="inlineStr">
        <is>
          <t>valutazione</t>
        </is>
      </c>
      <c r="BG291" s="2" t="inlineStr">
        <is>
          <t>3</t>
        </is>
      </c>
      <c r="BH291" s="2" t="inlineStr">
        <is>
          <t/>
        </is>
      </c>
      <c r="BI291" t="inlineStr">
        <is>
          <t>processo di stima o determinazione del valore monetario di un bene o un servizio sulla base di criteri riconosciuti e accettati</t>
        </is>
      </c>
      <c r="BJ291" s="2" t="inlineStr">
        <is>
          <t>vertinimas</t>
        </is>
      </c>
      <c r="BK291" s="2" t="inlineStr">
        <is>
          <t>3</t>
        </is>
      </c>
      <c r="BL291" s="2" t="inlineStr">
        <is>
          <t/>
        </is>
      </c>
      <c r="BM291" t="inlineStr">
        <is>
          <t/>
        </is>
      </c>
      <c r="BN291" s="2" t="inlineStr">
        <is>
          <t>novērtējums|
novērtēšana|
vērtējums</t>
        </is>
      </c>
      <c r="BO291" s="2" t="inlineStr">
        <is>
          <t>2|
2|
2</t>
        </is>
      </c>
      <c r="BP291" s="2" t="inlineStr">
        <is>
          <t xml:space="preserve">|
|
</t>
        </is>
      </c>
      <c r="BQ291" t="inlineStr">
        <is>
          <t>Preces, īpašuma vērtības, cenas noteikšana.</t>
        </is>
      </c>
      <c r="BR291" s="2" t="inlineStr">
        <is>
          <t>valwazzjoni|
valutazzjoni|
stima</t>
        </is>
      </c>
      <c r="BS291" s="2" t="inlineStr">
        <is>
          <t>3|
3|
3</t>
        </is>
      </c>
      <c r="BT291" s="2" t="inlineStr">
        <is>
          <t xml:space="preserve">preferred|
|
</t>
        </is>
      </c>
      <c r="BU291" t="inlineStr">
        <is>
          <t>kalkolu ta' kemm jiswa oġġett jew entità</t>
        </is>
      </c>
      <c r="BV291" s="2" t="inlineStr">
        <is>
          <t>waardering</t>
        </is>
      </c>
      <c r="BW291" s="2" t="inlineStr">
        <is>
          <t>3</t>
        </is>
      </c>
      <c r="BX291" s="2" t="inlineStr">
        <is>
          <t/>
        </is>
      </c>
      <c r="BY291" t="inlineStr">
        <is>
          <t/>
        </is>
      </c>
      <c r="BZ291" s="2" t="inlineStr">
        <is>
          <t>wycena</t>
        </is>
      </c>
      <c r="CA291" s="2" t="inlineStr">
        <is>
          <t>3</t>
        </is>
      </c>
      <c r="CB291" s="2" t="inlineStr">
        <is>
          <t/>
        </is>
      </c>
      <c r="CC291" t="inlineStr">
        <is>
          <t>określenie wartości materialnej czegoś</t>
        </is>
      </c>
      <c r="CD291" s="2" t="inlineStr">
        <is>
          <t>avaliação</t>
        </is>
      </c>
      <c r="CE291" s="2" t="inlineStr">
        <is>
          <t>3</t>
        </is>
      </c>
      <c r="CF291" s="2" t="inlineStr">
        <is>
          <t/>
        </is>
      </c>
      <c r="CG291" t="inlineStr">
        <is>
          <t/>
        </is>
      </c>
      <c r="CH291" s="2" t="inlineStr">
        <is>
          <t>evaluare</t>
        </is>
      </c>
      <c r="CI291" s="2" t="inlineStr">
        <is>
          <t>2</t>
        </is>
      </c>
      <c r="CJ291" s="2" t="inlineStr">
        <is>
          <t/>
        </is>
      </c>
      <c r="CK291" t="inlineStr">
        <is>
          <t>proces de stabilire a valorii unui activ</t>
        </is>
      </c>
      <c r="CL291" t="inlineStr">
        <is>
          <t/>
        </is>
      </c>
      <c r="CM291" t="inlineStr">
        <is>
          <t/>
        </is>
      </c>
      <c r="CN291" t="inlineStr">
        <is>
          <t/>
        </is>
      </c>
      <c r="CO291" t="inlineStr">
        <is>
          <t/>
        </is>
      </c>
      <c r="CP291" s="2" t="inlineStr">
        <is>
          <t>vrednotenje</t>
        </is>
      </c>
      <c r="CQ291" s="2" t="inlineStr">
        <is>
          <t>3</t>
        </is>
      </c>
      <c r="CR291" s="2" t="inlineStr">
        <is>
          <t/>
        </is>
      </c>
      <c r="CS291" t="inlineStr">
        <is>
          <t>postopek, pri katerem na podlagi uporabe posameznih metod ugotavljamo vrednost sredstva, obveznosti ali celega podjetja in jo izrazimo v obliki denarnega zneska</t>
        </is>
      </c>
      <c r="CT291" t="inlineStr">
        <is>
          <t/>
        </is>
      </c>
      <c r="CU291" t="inlineStr">
        <is>
          <t/>
        </is>
      </c>
      <c r="CV291" t="inlineStr">
        <is>
          <t/>
        </is>
      </c>
      <c r="CW291" t="inlineStr">
        <is>
          <t/>
        </is>
      </c>
    </row>
    <row r="292">
      <c r="A292" s="1" t="str">
        <f>HYPERLINK("https://iate.europa.eu/entry/result/1125502/all", "1125502")</f>
        <v>1125502</v>
      </c>
      <c r="B292" t="inlineStr">
        <is>
          <t>FINANCE</t>
        </is>
      </c>
      <c r="C292" t="inlineStr">
        <is>
          <t>FINANCE;FINANCE|insurance</t>
        </is>
      </c>
      <c r="D292" t="inlineStr">
        <is>
          <t>no</t>
        </is>
      </c>
      <c r="E292" t="inlineStr">
        <is>
          <t/>
        </is>
      </c>
      <c r="F292" s="2" t="inlineStr">
        <is>
          <t>пруденциално изискване|
изискване за предпазливост|
предпазно изискване</t>
        </is>
      </c>
      <c r="G292" s="2" t="inlineStr">
        <is>
          <t>3|
3|
3</t>
        </is>
      </c>
      <c r="H292" s="2" t="inlineStr">
        <is>
          <t xml:space="preserve">|
|
</t>
        </is>
      </c>
      <c r="I292" t="inlineStr">
        <is>
          <t/>
        </is>
      </c>
      <c r="J292" t="inlineStr">
        <is>
          <t/>
        </is>
      </c>
      <c r="K292" t="inlineStr">
        <is>
          <t/>
        </is>
      </c>
      <c r="L292" t="inlineStr">
        <is>
          <t/>
        </is>
      </c>
      <c r="M292" t="inlineStr">
        <is>
          <t/>
        </is>
      </c>
      <c r="N292" s="2" t="inlineStr">
        <is>
          <t>tilsynsmæssigt krav|
tilsynskrav</t>
        </is>
      </c>
      <c r="O292" s="2" t="inlineStr">
        <is>
          <t>4|
0</t>
        </is>
      </c>
      <c r="P292" s="2" t="inlineStr">
        <is>
          <t xml:space="preserve">|
</t>
        </is>
      </c>
      <c r="Q292" t="inlineStr">
        <is>
          <t/>
        </is>
      </c>
      <c r="R292" t="inlineStr">
        <is>
          <t/>
        </is>
      </c>
      <c r="S292" t="inlineStr">
        <is>
          <t/>
        </is>
      </c>
      <c r="T292" t="inlineStr">
        <is>
          <t/>
        </is>
      </c>
      <c r="U292" t="inlineStr">
        <is>
          <t/>
        </is>
      </c>
      <c r="V292" s="2" t="inlineStr">
        <is>
          <t>απαίτηση προληπτικής εποπτείας</t>
        </is>
      </c>
      <c r="W292" s="2" t="inlineStr">
        <is>
          <t>3</t>
        </is>
      </c>
      <c r="X292" s="2" t="inlineStr">
        <is>
          <t/>
        </is>
      </c>
      <c r="Y292" t="inlineStr">
        <is>
          <t/>
        </is>
      </c>
      <c r="Z292" s="2" t="inlineStr">
        <is>
          <t>prudential requirement|
prudential requirements</t>
        </is>
      </c>
      <c r="AA292" s="2" t="inlineStr">
        <is>
          <t>0|
1</t>
        </is>
      </c>
      <c r="AB292" s="2" t="inlineStr">
        <is>
          <t xml:space="preserve">|
</t>
        </is>
      </c>
      <c r="AC292" t="inlineStr">
        <is>
          <t/>
        </is>
      </c>
      <c r="AD292" t="inlineStr">
        <is>
          <t/>
        </is>
      </c>
      <c r="AE292" t="inlineStr">
        <is>
          <t/>
        </is>
      </c>
      <c r="AF292" t="inlineStr">
        <is>
          <t/>
        </is>
      </c>
      <c r="AG292" t="inlineStr">
        <is>
          <t/>
        </is>
      </c>
      <c r="AH292" t="inlineStr">
        <is>
          <t/>
        </is>
      </c>
      <c r="AI292" t="inlineStr">
        <is>
          <t/>
        </is>
      </c>
      <c r="AJ292" t="inlineStr">
        <is>
          <t/>
        </is>
      </c>
      <c r="AK292" t="inlineStr">
        <is>
          <t/>
        </is>
      </c>
      <c r="AL292" t="inlineStr">
        <is>
          <t/>
        </is>
      </c>
      <c r="AM292" t="inlineStr">
        <is>
          <t/>
        </is>
      </c>
      <c r="AN292" t="inlineStr">
        <is>
          <t/>
        </is>
      </c>
      <c r="AO292" t="inlineStr">
        <is>
          <t/>
        </is>
      </c>
      <c r="AP292" t="inlineStr">
        <is>
          <t/>
        </is>
      </c>
      <c r="AQ292" t="inlineStr">
        <is>
          <t/>
        </is>
      </c>
      <c r="AR292" t="inlineStr">
        <is>
          <t/>
        </is>
      </c>
      <c r="AS292" t="inlineStr">
        <is>
          <t/>
        </is>
      </c>
      <c r="AT292" t="inlineStr">
        <is>
          <t/>
        </is>
      </c>
      <c r="AU292" t="inlineStr">
        <is>
          <t/>
        </is>
      </c>
      <c r="AV292" t="inlineStr">
        <is>
          <t/>
        </is>
      </c>
      <c r="AW292" t="inlineStr">
        <is>
          <t/>
        </is>
      </c>
      <c r="AX292" t="inlineStr">
        <is>
          <t/>
        </is>
      </c>
      <c r="AY292" t="inlineStr">
        <is>
          <t/>
        </is>
      </c>
      <c r="AZ292" t="inlineStr">
        <is>
          <t/>
        </is>
      </c>
      <c r="BA292" t="inlineStr">
        <is>
          <t/>
        </is>
      </c>
      <c r="BB292" t="inlineStr">
        <is>
          <t/>
        </is>
      </c>
      <c r="BC292" t="inlineStr">
        <is>
          <t/>
        </is>
      </c>
      <c r="BD292" t="inlineStr">
        <is>
          <t/>
        </is>
      </c>
      <c r="BE292" t="inlineStr">
        <is>
          <t/>
        </is>
      </c>
      <c r="BF292" s="2" t="inlineStr">
        <is>
          <t>requisito prudenziale</t>
        </is>
      </c>
      <c r="BG292" s="2" t="inlineStr">
        <is>
          <t>3</t>
        </is>
      </c>
      <c r="BH292" s="2" t="inlineStr">
        <is>
          <t/>
        </is>
      </c>
      <c r="BI292" t="inlineStr">
        <is>
          <t>criterio prudenziale minimo che gli organi di vigilanza definiscono per limitare una imprudente assunzione di rischio da parte delle banche</t>
        </is>
      </c>
      <c r="BJ292" t="inlineStr">
        <is>
          <t/>
        </is>
      </c>
      <c r="BK292" t="inlineStr">
        <is>
          <t/>
        </is>
      </c>
      <c r="BL292" t="inlineStr">
        <is>
          <t/>
        </is>
      </c>
      <c r="BM292" t="inlineStr">
        <is>
          <t/>
        </is>
      </c>
      <c r="BN292" t="inlineStr">
        <is>
          <t/>
        </is>
      </c>
      <c r="BO292" t="inlineStr">
        <is>
          <t/>
        </is>
      </c>
      <c r="BP292" t="inlineStr">
        <is>
          <t/>
        </is>
      </c>
      <c r="BQ292" t="inlineStr">
        <is>
          <t/>
        </is>
      </c>
      <c r="BR292" t="inlineStr">
        <is>
          <t/>
        </is>
      </c>
      <c r="BS292" t="inlineStr">
        <is>
          <t/>
        </is>
      </c>
      <c r="BT292" t="inlineStr">
        <is>
          <t/>
        </is>
      </c>
      <c r="BU292" t="inlineStr">
        <is>
          <t/>
        </is>
      </c>
      <c r="BV292" s="2" t="inlineStr">
        <is>
          <t>prudentieel voorschrift</t>
        </is>
      </c>
      <c r="BW292" s="2" t="inlineStr">
        <is>
          <t>3</t>
        </is>
      </c>
      <c r="BX292" s="2" t="inlineStr">
        <is>
          <t/>
        </is>
      </c>
      <c r="BY292" t="inlineStr">
        <is>
          <t/>
        </is>
      </c>
      <c r="BZ292" s="2" t="inlineStr">
        <is>
          <t>wymóg ostrożnościowy</t>
        </is>
      </c>
      <c r="CA292" s="2" t="inlineStr">
        <is>
          <t>3</t>
        </is>
      </c>
      <c r="CB292" s="2" t="inlineStr">
        <is>
          <t/>
        </is>
      </c>
      <c r="CC292" t="inlineStr">
        <is>
          <t/>
        </is>
      </c>
      <c r="CD292" t="inlineStr">
        <is>
          <t/>
        </is>
      </c>
      <c r="CE292" t="inlineStr">
        <is>
          <t/>
        </is>
      </c>
      <c r="CF292" t="inlineStr">
        <is>
          <t/>
        </is>
      </c>
      <c r="CG292" t="inlineStr">
        <is>
          <t/>
        </is>
      </c>
      <c r="CH292" t="inlineStr">
        <is>
          <t/>
        </is>
      </c>
      <c r="CI292" t="inlineStr">
        <is>
          <t/>
        </is>
      </c>
      <c r="CJ292" t="inlineStr">
        <is>
          <t/>
        </is>
      </c>
      <c r="CK292" t="inlineStr">
        <is>
          <t/>
        </is>
      </c>
      <c r="CL292" t="inlineStr">
        <is>
          <t/>
        </is>
      </c>
      <c r="CM292" t="inlineStr">
        <is>
          <t/>
        </is>
      </c>
      <c r="CN292" t="inlineStr">
        <is>
          <t/>
        </is>
      </c>
      <c r="CO292" t="inlineStr">
        <is>
          <t/>
        </is>
      </c>
      <c r="CP292" t="inlineStr">
        <is>
          <t/>
        </is>
      </c>
      <c r="CQ292" t="inlineStr">
        <is>
          <t/>
        </is>
      </c>
      <c r="CR292" t="inlineStr">
        <is>
          <t/>
        </is>
      </c>
      <c r="CS292" t="inlineStr">
        <is>
          <t/>
        </is>
      </c>
      <c r="CT292" s="2" t="inlineStr">
        <is>
          <t>verksamhetskrav</t>
        </is>
      </c>
      <c r="CU292" s="2" t="inlineStr">
        <is>
          <t>3</t>
        </is>
      </c>
      <c r="CV292" s="2" t="inlineStr">
        <is>
          <t/>
        </is>
      </c>
      <c r="CW292" t="inlineStr">
        <is>
          <t/>
        </is>
      </c>
    </row>
    <row r="293">
      <c r="A293" s="1" t="str">
        <f>HYPERLINK("https://iate.europa.eu/entry/result/147001/all", "147001")</f>
        <v>147001</v>
      </c>
      <c r="B293" t="inlineStr">
        <is>
          <t>FINANCE</t>
        </is>
      </c>
      <c r="C293" t="inlineStr">
        <is>
          <t>FINANCE</t>
        </is>
      </c>
      <c r="D293" t="inlineStr">
        <is>
          <t>no</t>
        </is>
      </c>
      <c r="E293" t="inlineStr">
        <is>
          <t/>
        </is>
      </c>
      <c r="F293" t="inlineStr">
        <is>
          <t/>
        </is>
      </c>
      <c r="G293" t="inlineStr">
        <is>
          <t/>
        </is>
      </c>
      <c r="H293" t="inlineStr">
        <is>
          <t/>
        </is>
      </c>
      <c r="I293" t="inlineStr">
        <is>
          <t/>
        </is>
      </c>
      <c r="J293" t="inlineStr">
        <is>
          <t/>
        </is>
      </c>
      <c r="K293" t="inlineStr">
        <is>
          <t/>
        </is>
      </c>
      <c r="L293" t="inlineStr">
        <is>
          <t/>
        </is>
      </c>
      <c r="M293" t="inlineStr">
        <is>
          <t/>
        </is>
      </c>
      <c r="N293" s="2" t="inlineStr">
        <is>
          <t>afregningsfirma</t>
        </is>
      </c>
      <c r="O293" s="2" t="inlineStr">
        <is>
          <t>3</t>
        </is>
      </c>
      <c r="P293" s="2" t="inlineStr">
        <is>
          <t/>
        </is>
      </c>
      <c r="Q293" t="inlineStr">
        <is>
          <t/>
        </is>
      </c>
      <c r="R293" s="2" t="inlineStr">
        <is>
          <t>Verrechnungsstelle|
Zahlungsausgleichsagent</t>
        </is>
      </c>
      <c r="S293" s="2" t="inlineStr">
        <is>
          <t>3|
3</t>
        </is>
      </c>
      <c r="T293" s="2" t="inlineStr">
        <is>
          <t xml:space="preserve">|
</t>
        </is>
      </c>
      <c r="U293" t="inlineStr">
        <is>
          <t/>
        </is>
      </c>
      <c r="V293" s="2" t="inlineStr">
        <is>
          <t>διακανονιστής</t>
        </is>
      </c>
      <c r="W293" s="2" t="inlineStr">
        <is>
          <t>3</t>
        </is>
      </c>
      <c r="X293" s="2" t="inlineStr">
        <is>
          <t/>
        </is>
      </c>
      <c r="Y293" t="inlineStr">
        <is>
          <t/>
        </is>
      </c>
      <c r="Z293" s="2" t="inlineStr">
        <is>
          <t>settlement agent</t>
        </is>
      </c>
      <c r="AA293" s="2" t="inlineStr">
        <is>
          <t>3</t>
        </is>
      </c>
      <c r="AB293" s="2" t="inlineStr">
        <is>
          <t/>
        </is>
      </c>
      <c r="AC293" t="inlineStr">
        <is>
          <t/>
        </is>
      </c>
      <c r="AD293" s="2" t="inlineStr">
        <is>
          <t>agente de liquidación|
agente liquidador</t>
        </is>
      </c>
      <c r="AE293" s="2" t="inlineStr">
        <is>
          <t>3|
3</t>
        </is>
      </c>
      <c r="AF293" s="2" t="inlineStr">
        <is>
          <t xml:space="preserve">|
</t>
        </is>
      </c>
      <c r="AG293" t="inlineStr">
        <is>
          <t/>
        </is>
      </c>
      <c r="AH293" t="inlineStr">
        <is>
          <t/>
        </is>
      </c>
      <c r="AI293" t="inlineStr">
        <is>
          <t/>
        </is>
      </c>
      <c r="AJ293" t="inlineStr">
        <is>
          <t/>
        </is>
      </c>
      <c r="AK293" t="inlineStr">
        <is>
          <t/>
        </is>
      </c>
      <c r="AL293" s="2" t="inlineStr">
        <is>
          <t>selvitysosapuoli|
selvityskeskus</t>
        </is>
      </c>
      <c r="AM293" s="2" t="inlineStr">
        <is>
          <t>3|
3</t>
        </is>
      </c>
      <c r="AN293" s="2" t="inlineStr">
        <is>
          <t xml:space="preserve">|
</t>
        </is>
      </c>
      <c r="AO293" t="inlineStr">
        <is>
          <t/>
        </is>
      </c>
      <c r="AP293" s="2" t="inlineStr">
        <is>
          <t>organe de règlement|
agent de règlement</t>
        </is>
      </c>
      <c r="AQ293" s="2" t="inlineStr">
        <is>
          <t>3|
3</t>
        </is>
      </c>
      <c r="AR293" s="2" t="inlineStr">
        <is>
          <t xml:space="preserve">|
</t>
        </is>
      </c>
      <c r="AS293" t="inlineStr">
        <is>
          <t/>
        </is>
      </c>
      <c r="AT293" t="inlineStr">
        <is>
          <t/>
        </is>
      </c>
      <c r="AU293" t="inlineStr">
        <is>
          <t/>
        </is>
      </c>
      <c r="AV293" t="inlineStr">
        <is>
          <t/>
        </is>
      </c>
      <c r="AW293" t="inlineStr">
        <is>
          <t/>
        </is>
      </c>
      <c r="AX293" t="inlineStr">
        <is>
          <t/>
        </is>
      </c>
      <c r="AY293" t="inlineStr">
        <is>
          <t/>
        </is>
      </c>
      <c r="AZ293" t="inlineStr">
        <is>
          <t/>
        </is>
      </c>
      <c r="BA293" t="inlineStr">
        <is>
          <t/>
        </is>
      </c>
      <c r="BB293" s="2" t="inlineStr">
        <is>
          <t>teljesítési megbízott</t>
        </is>
      </c>
      <c r="BC293" s="2" t="inlineStr">
        <is>
          <t>2</t>
        </is>
      </c>
      <c r="BD293" s="2" t="inlineStr">
        <is>
          <t/>
        </is>
      </c>
      <c r="BE293" t="inlineStr">
        <is>
          <t/>
        </is>
      </c>
      <c r="BF293" s="2" t="inlineStr">
        <is>
          <t>agente di regolamento</t>
        </is>
      </c>
      <c r="BG293" s="2" t="inlineStr">
        <is>
          <t>3</t>
        </is>
      </c>
      <c r="BH293" s="2" t="inlineStr">
        <is>
          <t/>
        </is>
      </c>
      <c r="BI293" t="inlineStr">
        <is>
          <t/>
        </is>
      </c>
      <c r="BJ293" t="inlineStr">
        <is>
          <t/>
        </is>
      </c>
      <c r="BK293" t="inlineStr">
        <is>
          <t/>
        </is>
      </c>
      <c r="BL293" t="inlineStr">
        <is>
          <t/>
        </is>
      </c>
      <c r="BM293" t="inlineStr">
        <is>
          <t/>
        </is>
      </c>
      <c r="BN293" t="inlineStr">
        <is>
          <t/>
        </is>
      </c>
      <c r="BO293" t="inlineStr">
        <is>
          <t/>
        </is>
      </c>
      <c r="BP293" t="inlineStr">
        <is>
          <t/>
        </is>
      </c>
      <c r="BQ293" t="inlineStr">
        <is>
          <t/>
        </is>
      </c>
      <c r="BR293" t="inlineStr">
        <is>
          <t/>
        </is>
      </c>
      <c r="BS293" t="inlineStr">
        <is>
          <t/>
        </is>
      </c>
      <c r="BT293" t="inlineStr">
        <is>
          <t/>
        </is>
      </c>
      <c r="BU293" t="inlineStr">
        <is>
          <t/>
        </is>
      </c>
      <c r="BV293" s="2" t="inlineStr">
        <is>
          <t>afwikkelende instantie|
verevenende instantie</t>
        </is>
      </c>
      <c r="BW293" s="2" t="inlineStr">
        <is>
          <t>3|
3</t>
        </is>
      </c>
      <c r="BX293" s="2" t="inlineStr">
        <is>
          <t xml:space="preserve">|
</t>
        </is>
      </c>
      <c r="BY293" t="inlineStr">
        <is>
          <t/>
        </is>
      </c>
      <c r="BZ293" t="inlineStr">
        <is>
          <t/>
        </is>
      </c>
      <c r="CA293" t="inlineStr">
        <is>
          <t/>
        </is>
      </c>
      <c r="CB293" t="inlineStr">
        <is>
          <t/>
        </is>
      </c>
      <c r="CC293" t="inlineStr">
        <is>
          <t/>
        </is>
      </c>
      <c r="CD293" s="2" t="inlineStr">
        <is>
          <t>agente de liquidação</t>
        </is>
      </c>
      <c r="CE293" s="2" t="inlineStr">
        <is>
          <t>3</t>
        </is>
      </c>
      <c r="CF293" s="2" t="inlineStr">
        <is>
          <t/>
        </is>
      </c>
      <c r="CG293" t="inlineStr">
        <is>
          <t/>
        </is>
      </c>
      <c r="CH293" s="2" t="inlineStr">
        <is>
          <t>agent de decontare</t>
        </is>
      </c>
      <c r="CI293" s="2" t="inlineStr">
        <is>
          <t>3</t>
        </is>
      </c>
      <c r="CJ293" s="2" t="inlineStr">
        <is>
          <t/>
        </is>
      </c>
      <c r="CK293" t="inlineStr">
        <is>
          <t/>
        </is>
      </c>
      <c r="CL293" t="inlineStr">
        <is>
          <t/>
        </is>
      </c>
      <c r="CM293" t="inlineStr">
        <is>
          <t/>
        </is>
      </c>
      <c r="CN293" t="inlineStr">
        <is>
          <t/>
        </is>
      </c>
      <c r="CO293" t="inlineStr">
        <is>
          <t/>
        </is>
      </c>
      <c r="CP293" t="inlineStr">
        <is>
          <t/>
        </is>
      </c>
      <c r="CQ293" t="inlineStr">
        <is>
          <t/>
        </is>
      </c>
      <c r="CR293" t="inlineStr">
        <is>
          <t/>
        </is>
      </c>
      <c r="CS293" t="inlineStr">
        <is>
          <t/>
        </is>
      </c>
      <c r="CT293" s="2" t="inlineStr">
        <is>
          <t>avvecklingsagent</t>
        </is>
      </c>
      <c r="CU293" s="2" t="inlineStr">
        <is>
          <t>3</t>
        </is>
      </c>
      <c r="CV293" s="2" t="inlineStr">
        <is>
          <t/>
        </is>
      </c>
      <c r="CW293" t="inlineStr">
        <is>
          <t/>
        </is>
      </c>
    </row>
    <row r="294">
      <c r="A294" s="1" t="str">
        <f>HYPERLINK("https://iate.europa.eu/entry/result/3507695/all", "3507695")</f>
        <v>3507695</v>
      </c>
      <c r="B294" t="inlineStr">
        <is>
          <t>BUSINESS AND COMPETITION</t>
        </is>
      </c>
      <c r="C294" t="inlineStr">
        <is>
          <t>BUSINESS AND COMPETITION|accounting</t>
        </is>
      </c>
      <c r="D294" t="inlineStr">
        <is>
          <t>yes</t>
        </is>
      </c>
      <c r="E294" t="inlineStr">
        <is>
          <t/>
        </is>
      </c>
      <c r="F294" s="2" t="inlineStr">
        <is>
          <t>компенсиране|
нетиране</t>
        </is>
      </c>
      <c r="G294" s="2" t="inlineStr">
        <is>
          <t>3|
3</t>
        </is>
      </c>
      <c r="H294" s="2" t="inlineStr">
        <is>
          <t xml:space="preserve">|
</t>
        </is>
      </c>
      <c r="I294" t="inlineStr">
        <is>
          <t/>
        </is>
      </c>
      <c r="J294" s="2" t="inlineStr">
        <is>
          <t>započtení</t>
        </is>
      </c>
      <c r="K294" s="2" t="inlineStr">
        <is>
          <t>3</t>
        </is>
      </c>
      <c r="L294" s="2" t="inlineStr">
        <is>
          <t/>
        </is>
      </c>
      <c r="M294" t="inlineStr">
        <is>
          <t/>
        </is>
      </c>
      <c r="N294" s="2" t="inlineStr">
        <is>
          <t>modregning|
udligning</t>
        </is>
      </c>
      <c r="O294" s="2" t="inlineStr">
        <is>
          <t>3|
3</t>
        </is>
      </c>
      <c r="P294" s="2" t="inlineStr">
        <is>
          <t xml:space="preserve">|
</t>
        </is>
      </c>
      <c r="Q294" t="inlineStr">
        <is>
          <t/>
        </is>
      </c>
      <c r="R294" s="2" t="inlineStr">
        <is>
          <t>Verrechnung</t>
        </is>
      </c>
      <c r="S294" s="2" t="inlineStr">
        <is>
          <t>3</t>
        </is>
      </c>
      <c r="T294" s="2" t="inlineStr">
        <is>
          <t/>
        </is>
      </c>
      <c r="U294" t="inlineStr">
        <is>
          <t/>
        </is>
      </c>
      <c r="V294" s="2" t="inlineStr">
        <is>
          <t>συμψηφισμός</t>
        </is>
      </c>
      <c r="W294" s="2" t="inlineStr">
        <is>
          <t>3</t>
        </is>
      </c>
      <c r="X294" s="2" t="inlineStr">
        <is>
          <t/>
        </is>
      </c>
      <c r="Y294" t="inlineStr">
        <is>
          <t/>
        </is>
      </c>
      <c r="Z294" s="2" t="inlineStr">
        <is>
          <t>offsetting|
off-setting</t>
        </is>
      </c>
      <c r="AA294" s="2" t="inlineStr">
        <is>
          <t>3|
3</t>
        </is>
      </c>
      <c r="AB294" s="2" t="inlineStr">
        <is>
          <t xml:space="preserve">preferred|
</t>
        </is>
      </c>
      <c r="AC294" t="inlineStr">
        <is>
          <t>counterbalancing an accounting entry with an equal but opposite entry</t>
        </is>
      </c>
      <c r="AD294" s="2" t="inlineStr">
        <is>
          <t>compensación</t>
        </is>
      </c>
      <c r="AE294" s="2" t="inlineStr">
        <is>
          <t>3</t>
        </is>
      </c>
      <c r="AF294" s="2" t="inlineStr">
        <is>
          <t/>
        </is>
      </c>
      <c r="AG294" t="inlineStr">
        <is>
          <t/>
        </is>
      </c>
      <c r="AH294" s="2" t="inlineStr">
        <is>
          <t>tasaarveldamine</t>
        </is>
      </c>
      <c r="AI294" s="2" t="inlineStr">
        <is>
          <t>3</t>
        </is>
      </c>
      <c r="AJ294" s="2" t="inlineStr">
        <is>
          <t/>
        </is>
      </c>
      <c r="AK294" t="inlineStr">
        <is>
          <t/>
        </is>
      </c>
      <c r="AL294" s="2" t="inlineStr">
        <is>
          <t>kuittaaminen</t>
        </is>
      </c>
      <c r="AM294" s="2" t="inlineStr">
        <is>
          <t>3</t>
        </is>
      </c>
      <c r="AN294" s="2" t="inlineStr">
        <is>
          <t/>
        </is>
      </c>
      <c r="AO294" t="inlineStr">
        <is>
          <t/>
        </is>
      </c>
      <c r="AP294" s="2" t="inlineStr">
        <is>
          <t>compensation</t>
        </is>
      </c>
      <c r="AQ294" s="2" t="inlineStr">
        <is>
          <t>3</t>
        </is>
      </c>
      <c r="AR294" s="2" t="inlineStr">
        <is>
          <t/>
        </is>
      </c>
      <c r="AS294" t="inlineStr">
        <is>
          <t>opération comptable consistant à déduire l'un de l'autre des soldes de comptes qui s'opposent, par exemple dans le cas d'un actif financier et d'un passif financier, ou encore d'un profit et d'une perte, afin de les présenter sur la base du solde net après compensation</t>
        </is>
      </c>
      <c r="AT294" s="2" t="inlineStr">
        <is>
          <t>fritháireamh</t>
        </is>
      </c>
      <c r="AU294" s="2" t="inlineStr">
        <is>
          <t>3</t>
        </is>
      </c>
      <c r="AV294" s="2" t="inlineStr">
        <is>
          <t/>
        </is>
      </c>
      <c r="AW294" t="inlineStr">
        <is>
          <t/>
        </is>
      </c>
      <c r="AX294" s="2" t="inlineStr">
        <is>
          <t>prijeboj</t>
        </is>
      </c>
      <c r="AY294" s="2" t="inlineStr">
        <is>
          <t>3</t>
        </is>
      </c>
      <c r="AZ294" s="2" t="inlineStr">
        <is>
          <t/>
        </is>
      </c>
      <c r="BA294" t="inlineStr">
        <is>
          <t/>
        </is>
      </c>
      <c r="BB294" s="2" t="inlineStr">
        <is>
          <t>ellentételezés|
beszámítás|
nettósítás</t>
        </is>
      </c>
      <c r="BC294" s="2" t="inlineStr">
        <is>
          <t>3|
3|
3</t>
        </is>
      </c>
      <c r="BD294" s="2" t="inlineStr">
        <is>
          <t xml:space="preserve">|
|
</t>
        </is>
      </c>
      <c r="BE294" t="inlineStr">
        <is>
          <t>egy összeg ellentételezése, beszámítása, nettósítás útján történő elszámolása</t>
        </is>
      </c>
      <c r="BF294" s="2" t="inlineStr">
        <is>
          <t>compensazione</t>
        </is>
      </c>
      <c r="BG294" s="2" t="inlineStr">
        <is>
          <t>3</t>
        </is>
      </c>
      <c r="BH294" s="2" t="inlineStr">
        <is>
          <t/>
        </is>
      </c>
      <c r="BI294" t="inlineStr">
        <is>
          <t>modalità di estinzione dell'obbligazione derivante dalla reciproca elisione dei controcrediti per la parte corrispondente</t>
        </is>
      </c>
      <c r="BJ294" s="2" t="inlineStr">
        <is>
          <t>įskaitymas|
grąžintinų lėšų įskaitymas|
kompensavimas</t>
        </is>
      </c>
      <c r="BK294" s="2" t="inlineStr">
        <is>
          <t>3|
3|
2</t>
        </is>
      </c>
      <c r="BL294" s="2" t="inlineStr">
        <is>
          <t xml:space="preserve">|
|
</t>
        </is>
      </c>
      <c r="BM294" t="inlineStr">
        <is>
          <t>prievolės įvykdymas įskaitant priešpriešinį vienarūšį reikalavimą</t>
        </is>
      </c>
      <c r="BN294" s="2" t="inlineStr">
        <is>
          <t>savstarpējais ieskaits</t>
        </is>
      </c>
      <c r="BO294" s="2" t="inlineStr">
        <is>
          <t>2</t>
        </is>
      </c>
      <c r="BP294" s="2" t="inlineStr">
        <is>
          <t/>
        </is>
      </c>
      <c r="BQ294" t="inlineStr">
        <is>
          <t/>
        </is>
      </c>
      <c r="BR294" s="2" t="inlineStr">
        <is>
          <t>tpaċija</t>
        </is>
      </c>
      <c r="BS294" s="2" t="inlineStr">
        <is>
          <t>3</t>
        </is>
      </c>
      <c r="BT294" s="2" t="inlineStr">
        <is>
          <t/>
        </is>
      </c>
      <c r="BU294" t="inlineStr">
        <is>
          <t/>
        </is>
      </c>
      <c r="BV294" s="2" t="inlineStr">
        <is>
          <t>verrekening</t>
        </is>
      </c>
      <c r="BW294" s="2" t="inlineStr">
        <is>
          <t>4</t>
        </is>
      </c>
      <c r="BX294" s="2" t="inlineStr">
        <is>
          <t/>
        </is>
      </c>
      <c r="BY294" t="inlineStr">
        <is>
          <t>manier van voldoening van schulden waarbij de schuldenaar zijn schuld mag verrekenen als hij van de wederpartij een prestatie te vorderen heeft</t>
        </is>
      </c>
      <c r="BZ294" s="2" t="inlineStr">
        <is>
          <t>potrącenie|
zrównoważenie|
kompensowanie</t>
        </is>
      </c>
      <c r="CA294" s="2" t="inlineStr">
        <is>
          <t>3|
2|
3</t>
        </is>
      </c>
      <c r="CB294" s="2" t="inlineStr">
        <is>
          <t xml:space="preserve">preferred|
|
</t>
        </is>
      </c>
      <c r="CC294" t="inlineStr">
        <is>
          <t/>
        </is>
      </c>
      <c r="CD294" s="2" t="inlineStr">
        <is>
          <t>compensação</t>
        </is>
      </c>
      <c r="CE294" s="2" t="inlineStr">
        <is>
          <t>3</t>
        </is>
      </c>
      <c r="CF294" s="2" t="inlineStr">
        <is>
          <t/>
        </is>
      </c>
      <c r="CG294" t="inlineStr">
        <is>
          <t/>
        </is>
      </c>
      <c r="CH294" s="2" t="inlineStr">
        <is>
          <t>compensare</t>
        </is>
      </c>
      <c r="CI294" s="2" t="inlineStr">
        <is>
          <t>3</t>
        </is>
      </c>
      <c r="CJ294" s="2" t="inlineStr">
        <is>
          <t/>
        </is>
      </c>
      <c r="CK294" t="inlineStr">
        <is>
          <t/>
        </is>
      </c>
      <c r="CL294" s="2" t="inlineStr">
        <is>
          <t>započítanie|
vzájomné započítanie</t>
        </is>
      </c>
      <c r="CM294" s="2" t="inlineStr">
        <is>
          <t>3|
3</t>
        </is>
      </c>
      <c r="CN294" s="2" t="inlineStr">
        <is>
          <t xml:space="preserve">|
</t>
        </is>
      </c>
      <c r="CO294" t="inlineStr">
        <is>
          <t>spôsob zániku navzájom sa kryjúcich pohľadávok veriteľa a dlžníka</t>
        </is>
      </c>
      <c r="CP294" s="2" t="inlineStr">
        <is>
          <t>pobot</t>
        </is>
      </c>
      <c r="CQ294" s="2" t="inlineStr">
        <is>
          <t>3</t>
        </is>
      </c>
      <c r="CR294" s="2" t="inlineStr">
        <is>
          <t/>
        </is>
      </c>
      <c r="CS294" t="inlineStr">
        <is>
          <t/>
        </is>
      </c>
      <c r="CT294" s="2" t="inlineStr">
        <is>
          <t>avräkning</t>
        </is>
      </c>
      <c r="CU294" s="2" t="inlineStr">
        <is>
          <t>3</t>
        </is>
      </c>
      <c r="CV294" s="2" t="inlineStr">
        <is>
          <t/>
        </is>
      </c>
      <c r="CW294" t="inlineStr">
        <is>
          <t/>
        </is>
      </c>
    </row>
    <row r="295">
      <c r="A295" s="1" t="str">
        <f>HYPERLINK("https://iate.europa.eu/entry/result/3567548/all", "3567548")</f>
        <v>3567548</v>
      </c>
      <c r="B295" t="inlineStr">
        <is>
          <t>ECONOMICS;BUSINESS AND COMPETITION</t>
        </is>
      </c>
      <c r="C295" t="inlineStr">
        <is>
          <t>ECONOMICS|economic analysis;BUSINESS AND COMPETITION</t>
        </is>
      </c>
      <c r="D295" t="inlineStr">
        <is>
          <t>yes</t>
        </is>
      </c>
      <c r="E295" t="inlineStr">
        <is>
          <t/>
        </is>
      </c>
      <c r="F295" t="inlineStr">
        <is>
          <t/>
        </is>
      </c>
      <c r="G295" t="inlineStr">
        <is>
          <t/>
        </is>
      </c>
      <c r="H295" t="inlineStr">
        <is>
          <t/>
        </is>
      </c>
      <c r="I295" t="inlineStr">
        <is>
          <t/>
        </is>
      </c>
      <c r="J295" t="inlineStr">
        <is>
          <t/>
        </is>
      </c>
      <c r="K295" t="inlineStr">
        <is>
          <t/>
        </is>
      </c>
      <c r="L295" t="inlineStr">
        <is>
          <t/>
        </is>
      </c>
      <c r="M295" t="inlineStr">
        <is>
          <t/>
        </is>
      </c>
      <c r="N295" t="inlineStr">
        <is>
          <t/>
        </is>
      </c>
      <c r="O295" t="inlineStr">
        <is>
          <t/>
        </is>
      </c>
      <c r="P295" t="inlineStr">
        <is>
          <t/>
        </is>
      </c>
      <c r="Q295" t="inlineStr">
        <is>
          <t/>
        </is>
      </c>
      <c r="R295" s="2" t="inlineStr">
        <is>
          <t>Firmenpleite</t>
        </is>
      </c>
      <c r="S295" s="2" t="inlineStr">
        <is>
          <t>3</t>
        </is>
      </c>
      <c r="T295" s="2" t="inlineStr">
        <is>
          <t/>
        </is>
      </c>
      <c r="U295" t="inlineStr">
        <is>
          <t/>
        </is>
      </c>
      <c r="V295" t="inlineStr">
        <is>
          <t/>
        </is>
      </c>
      <c r="W295" t="inlineStr">
        <is>
          <t/>
        </is>
      </c>
      <c r="X295" t="inlineStr">
        <is>
          <t/>
        </is>
      </c>
      <c r="Y295" t="inlineStr">
        <is>
          <t/>
        </is>
      </c>
      <c r="Z295" s="2" t="inlineStr">
        <is>
          <t>business failure</t>
        </is>
      </c>
      <c r="AA295" s="2" t="inlineStr">
        <is>
          <t>3</t>
        </is>
      </c>
      <c r="AB295" s="2" t="inlineStr">
        <is>
          <t/>
        </is>
      </c>
      <c r="AC295" t="inlineStr">
        <is>
          <t>ceasing of business operations because a firm is unable to generate sufficient revenue to cover its expenses</t>
        </is>
      </c>
      <c r="AD295" t="inlineStr">
        <is>
          <t/>
        </is>
      </c>
      <c r="AE295" t="inlineStr">
        <is>
          <t/>
        </is>
      </c>
      <c r="AF295" t="inlineStr">
        <is>
          <t/>
        </is>
      </c>
      <c r="AG295" t="inlineStr">
        <is>
          <t/>
        </is>
      </c>
      <c r="AH295" t="inlineStr">
        <is>
          <t/>
        </is>
      </c>
      <c r="AI295" t="inlineStr">
        <is>
          <t/>
        </is>
      </c>
      <c r="AJ295" t="inlineStr">
        <is>
          <t/>
        </is>
      </c>
      <c r="AK295" t="inlineStr">
        <is>
          <t/>
        </is>
      </c>
      <c r="AL295" s="2" t="inlineStr">
        <is>
          <t>liiketoiminnan epäonnistuminen|
yritystoiminnan epäonnistuminen</t>
        </is>
      </c>
      <c r="AM295" s="2" t="inlineStr">
        <is>
          <t>3|
3</t>
        </is>
      </c>
      <c r="AN295" s="2" t="inlineStr">
        <is>
          <t xml:space="preserve">|
</t>
        </is>
      </c>
      <c r="AO295" t="inlineStr">
        <is>
          <t/>
        </is>
      </c>
      <c r="AP295" t="inlineStr">
        <is>
          <t/>
        </is>
      </c>
      <c r="AQ295" t="inlineStr">
        <is>
          <t/>
        </is>
      </c>
      <c r="AR295" t="inlineStr">
        <is>
          <t/>
        </is>
      </c>
      <c r="AS295" t="inlineStr">
        <is>
          <t/>
        </is>
      </c>
      <c r="AT295" s="2" t="inlineStr">
        <is>
          <t>cliseadh gnó</t>
        </is>
      </c>
      <c r="AU295" s="2" t="inlineStr">
        <is>
          <t>3</t>
        </is>
      </c>
      <c r="AV295" s="2" t="inlineStr">
        <is>
          <t/>
        </is>
      </c>
      <c r="AW295" t="inlineStr">
        <is>
          <t/>
        </is>
      </c>
      <c r="AX295" t="inlineStr">
        <is>
          <t/>
        </is>
      </c>
      <c r="AY295" t="inlineStr">
        <is>
          <t/>
        </is>
      </c>
      <c r="AZ295" t="inlineStr">
        <is>
          <t/>
        </is>
      </c>
      <c r="BA295" t="inlineStr">
        <is>
          <t/>
        </is>
      </c>
      <c r="BB295" t="inlineStr">
        <is>
          <t/>
        </is>
      </c>
      <c r="BC295" t="inlineStr">
        <is>
          <t/>
        </is>
      </c>
      <c r="BD295" t="inlineStr">
        <is>
          <t/>
        </is>
      </c>
      <c r="BE295" t="inlineStr">
        <is>
          <t/>
        </is>
      </c>
      <c r="BF295" s="2" t="inlineStr">
        <is>
          <t>fallimento aziendale|
fallimento delle imprese</t>
        </is>
      </c>
      <c r="BG295" s="2" t="inlineStr">
        <is>
          <t>3|
3</t>
        </is>
      </c>
      <c r="BH295" s="2" t="inlineStr">
        <is>
          <t xml:space="preserve">|
</t>
        </is>
      </c>
      <c r="BI295" t="inlineStr">
        <is>
          <t>cessazione dell’attività di un'impresa che non genera sufficienti profitti per coprire le perdite</t>
        </is>
      </c>
      <c r="BJ295" s="2" t="inlineStr">
        <is>
          <t>verslo žlugimas</t>
        </is>
      </c>
      <c r="BK295" s="2" t="inlineStr">
        <is>
          <t>3</t>
        </is>
      </c>
      <c r="BL295" s="2" t="inlineStr">
        <is>
          <t/>
        </is>
      </c>
      <c r="BM295" t="inlineStr">
        <is>
          <t>padėtis, kai įmonė nepajėgia gauti pakankamai pajamų savo išlaidoms padengti</t>
        </is>
      </c>
      <c r="BN295" t="inlineStr">
        <is>
          <t/>
        </is>
      </c>
      <c r="BO295" t="inlineStr">
        <is>
          <t/>
        </is>
      </c>
      <c r="BP295" t="inlineStr">
        <is>
          <t/>
        </is>
      </c>
      <c r="BQ295" t="inlineStr">
        <is>
          <t/>
        </is>
      </c>
      <c r="BR295" s="2" t="inlineStr">
        <is>
          <t>falliment tan-negozju</t>
        </is>
      </c>
      <c r="BS295" s="2" t="inlineStr">
        <is>
          <t>3</t>
        </is>
      </c>
      <c r="BT295" s="2" t="inlineStr">
        <is>
          <t/>
        </is>
      </c>
      <c r="BU295" t="inlineStr">
        <is>
          <t>twaqqif fl-operat ta' negozju peress li d-ditta ma tkunx kapaċi tiġġenera biżżejjed dħul biex tkopri l-ispejjeż</t>
        </is>
      </c>
      <c r="BV295" t="inlineStr">
        <is>
          <t/>
        </is>
      </c>
      <c r="BW295" t="inlineStr">
        <is>
          <t/>
        </is>
      </c>
      <c r="BX295" t="inlineStr">
        <is>
          <t/>
        </is>
      </c>
      <c r="BY295" t="inlineStr">
        <is>
          <t/>
        </is>
      </c>
      <c r="BZ295" s="2" t="inlineStr">
        <is>
          <t>niepowodzenie w działalności gospodarczej</t>
        </is>
      </c>
      <c r="CA295" s="2" t="inlineStr">
        <is>
          <t>3</t>
        </is>
      </c>
      <c r="CB295" s="2" t="inlineStr">
        <is>
          <t/>
        </is>
      </c>
      <c r="CC295" t="inlineStr">
        <is>
          <t>znalezienie się przez przedsiębiorcę w trudnej sytuacji finansowej</t>
        </is>
      </c>
      <c r="CD295" s="2" t="inlineStr">
        <is>
          <t>falência</t>
        </is>
      </c>
      <c r="CE295" s="2" t="inlineStr">
        <is>
          <t>3</t>
        </is>
      </c>
      <c r="CF295" s="2" t="inlineStr">
        <is>
          <t/>
        </is>
      </c>
      <c r="CG295" t="inlineStr">
        <is>
          <t>Situação jurídica decorrente de uma sentença decretatória proferida por um magistrado onde uma empresa ou sociedade comercial se omite quanto ao cumprimento de determinada obrigação patrimonial e sendo os seus bens alienados para satisfazer os credores.</t>
        </is>
      </c>
      <c r="CH295" s="2" t="inlineStr">
        <is>
          <t>eșec în afaceri</t>
        </is>
      </c>
      <c r="CI295" s="2" t="inlineStr">
        <is>
          <t>3</t>
        </is>
      </c>
      <c r="CJ295" s="2" t="inlineStr">
        <is>
          <t/>
        </is>
      </c>
      <c r="CK295" t="inlineStr">
        <is>
          <t/>
        </is>
      </c>
      <c r="CL295" t="inlineStr">
        <is>
          <t/>
        </is>
      </c>
      <c r="CM295" t="inlineStr">
        <is>
          <t/>
        </is>
      </c>
      <c r="CN295" t="inlineStr">
        <is>
          <t/>
        </is>
      </c>
      <c r="CO295" t="inlineStr">
        <is>
          <t/>
        </is>
      </c>
      <c r="CP295" s="2" t="inlineStr">
        <is>
          <t>poslovni neuspeh</t>
        </is>
      </c>
      <c r="CQ295" s="2" t="inlineStr">
        <is>
          <t>3</t>
        </is>
      </c>
      <c r="CR295" s="2" t="inlineStr">
        <is>
          <t/>
        </is>
      </c>
      <c r="CS295" t="inlineStr">
        <is>
          <t/>
        </is>
      </c>
      <c r="CT295" t="inlineStr">
        <is>
          <t/>
        </is>
      </c>
      <c r="CU295" t="inlineStr">
        <is>
          <t/>
        </is>
      </c>
      <c r="CV295" t="inlineStr">
        <is>
          <t/>
        </is>
      </c>
      <c r="CW295" t="inlineStr">
        <is>
          <t/>
        </is>
      </c>
    </row>
    <row r="296">
      <c r="A296" s="1" t="str">
        <f>HYPERLINK("https://iate.europa.eu/entry/result/3626826/all", "3626826")</f>
        <v>3626826</v>
      </c>
      <c r="B296" t="inlineStr">
        <is>
          <t>FINANCE</t>
        </is>
      </c>
      <c r="C296" t="inlineStr">
        <is>
          <t>FINANCE|financial institutions and credit</t>
        </is>
      </c>
      <c r="D296" t="inlineStr">
        <is>
          <t>yes</t>
        </is>
      </c>
      <c r="E296" t="inlineStr">
        <is>
          <t/>
        </is>
      </c>
      <c r="F296" t="inlineStr">
        <is>
          <t/>
        </is>
      </c>
      <c r="G296" t="inlineStr">
        <is>
          <t/>
        </is>
      </c>
      <c r="H296" t="inlineStr">
        <is>
          <t/>
        </is>
      </c>
      <c r="I296" t="inlineStr">
        <is>
          <t/>
        </is>
      </c>
      <c r="J296" s="2" t="inlineStr">
        <is>
          <t>využití řetězové vlastnické struktury</t>
        </is>
      </c>
      <c r="K296" s="2" t="inlineStr">
        <is>
          <t>3</t>
        </is>
      </c>
      <c r="L296" s="2" t="inlineStr">
        <is>
          <t/>
        </is>
      </c>
      <c r="M296" t="inlineStr">
        <is>
          <t>postup, v jehož rámci subjekt (např. banka), který je součástí &lt;a href="https://iate.europa.eu/entry/result/3571567" target="_blank"&gt;skupiny řešící krizi&lt;/a&gt; vydá kapitálové nástroje a závazky svému bezprostřednímu mateřskému subjektu za účelem splnění požadavků &lt;a href="https://iate.europa.eu/entry/result/3550579" target="_blank"&gt;MREL&lt;/a&gt; nebo &lt;a href="https://iate.europa.eu/entry/result/3568312" target="_blank"&gt;TLAC&lt;/a&gt;, a daný mateřský subjekt zase vydá tyto nástroje svému mateřskému subjektu, a tak dále až na úroveň samotného subjektu řešícího krizi</t>
        </is>
      </c>
      <c r="N296" s="2" t="inlineStr">
        <is>
          <t>kædestruktur</t>
        </is>
      </c>
      <c r="O296" s="2" t="inlineStr">
        <is>
          <t>3</t>
        </is>
      </c>
      <c r="P296" s="2" t="inlineStr">
        <is>
          <t/>
        </is>
      </c>
      <c r="Q296" t="inlineStr">
        <is>
          <t>struktur, hvor en enhed (f.eks. en bank) inden for en afviklingsenhed udsteder kapital- eller gældsinstrumenter til sit nærmeste moderselskab for at opfylde MREL-(minimumskravet til kapitalgrundlag og nedskrivningsrelevante passiver) og TLAC (den internationale standard for samlet tabsabsorberingskapacitet), og hvor det pågældende moderselskab igen udsteder sådanne instrumenter til sit moderselskab osv. op til selve afviklingsenheden</t>
        </is>
      </c>
      <c r="R296" s="2" t="inlineStr">
        <is>
          <t>Beteiligungsketten-Ansatz</t>
        </is>
      </c>
      <c r="S296" s="2" t="inlineStr">
        <is>
          <t>3</t>
        </is>
      </c>
      <c r="T296" s="2" t="inlineStr">
        <is>
          <t/>
        </is>
      </c>
      <c r="U296" t="inlineStr">
        <is>
          <t>Mechanismus, bei dem eine Einheit (i.d.R. eine Bank) innerhalb einer &lt;a href="https://iate.europa.eu/entry/result/3571567/all" target="_blank"&gt;Abwicklungsgruppe&lt;/a&gt; Kapitalinstrumente
oder Verbindlichkeiten zugunsten ihres unmittelbaren Mutterunternehmens begibt,
um die für dieses Mutterunternehmen geltende &lt;a href="https://iate.europa.eu/entry/result/3550579/all" target="_blank"&gt;Mindestanforderung an Eigenmittel und berücksichtigungsfähige Verbindlichkeiten (MREL)&lt;/a&gt; oder Anforderung an die &lt;a href="https://iate.europa.eu/entry/result/3568312/all" target="_blank"&gt;Gesamtverlustabsorptionsfähigkeit&lt;strong&gt; (&lt;/strong&gt;TLAC)&lt;/a&gt; zu erfüllen, und dieses Mutterunternehmen seinerseits dasselbe Verfahren zugunsten
seines unmittelbaren Mutterunternehmens anwendet usw. bis die Ebene der betreffenden
Abwicklungseinheit erreicht ist</t>
        </is>
      </c>
      <c r="V296" s="2" t="inlineStr">
        <is>
          <t>αλυσιδωτή δομή</t>
        </is>
      </c>
      <c r="W296" s="2" t="inlineStr">
        <is>
          <t>3</t>
        </is>
      </c>
      <c r="X296" s="2" t="inlineStr">
        <is>
          <t/>
        </is>
      </c>
      <c r="Y296" t="inlineStr">
        <is>
          <t/>
        </is>
      </c>
      <c r="Z296" s="2" t="inlineStr">
        <is>
          <t>daisy chain</t>
        </is>
      </c>
      <c r="AA296" s="2" t="inlineStr">
        <is>
          <t>3</t>
        </is>
      </c>
      <c r="AB296" s="2" t="inlineStr">
        <is>
          <t/>
        </is>
      </c>
      <c r="AC296" t="inlineStr">
        <is>
          <t>structure whereby an
entity (e.g. a bank) within a &lt;a href="https://iate.europa.eu/entry/result/3571567/en" target="_blank"&gt;resolution group&lt;/a&gt; issues capital
instruments and liabilities to its immediate parent entity to satisfy &lt;a href="https://iate.europa.eu/entry/result/3550579/en" target="_blank"&gt;MREL&lt;/a&gt; or &lt;a href="https://iate.europa.eu/entry/result/3568312/en" target="_blank"&gt;TLAC&lt;/a&gt; requirements, and that parent entity in turn issues such
instruments to its parent, and so on up to the level of the resolution entity
itself</t>
        </is>
      </c>
      <c r="AD296" s="2" t="inlineStr">
        <is>
          <t>cadena de suscripción indirecta|
cadena de filiales</t>
        </is>
      </c>
      <c r="AE296" s="2" t="inlineStr">
        <is>
          <t>4|
2</t>
        </is>
      </c>
      <c r="AF296" s="2" t="inlineStr">
        <is>
          <t xml:space="preserve">|
</t>
        </is>
      </c>
      <c r="AG296" t="inlineStr">
        <is>
          <t>Estructura por la cual una entidad integrada en un grupo de resolución emite instrumentos de capital y deuda a su entidad matriz inmediata con el fin de cumplir los requisitos en materia de &lt;a href="https://iate.europa.eu/entry/result/3550579/es" target="_blank"&gt;MREL&lt;/a&gt; o &lt;a href="https://iate.europa.eu/entry/result/3568312/es" target="_blank"&gt;TLAC&lt;/a&gt;. A su vez, dicha entidad matriz emite los instrumentos a su matriz, y así sucesivamente hasta llegar al nivel de la propia entidad de resolución.</t>
        </is>
      </c>
      <c r="AH296" t="inlineStr">
        <is>
          <t/>
        </is>
      </c>
      <c r="AI296" t="inlineStr">
        <is>
          <t/>
        </is>
      </c>
      <c r="AJ296" t="inlineStr">
        <is>
          <t/>
        </is>
      </c>
      <c r="AK296" t="inlineStr">
        <is>
          <t/>
        </is>
      </c>
      <c r="AL296" s="2" t="inlineStr">
        <is>
          <t>ketjutus</t>
        </is>
      </c>
      <c r="AM296" s="2" t="inlineStr">
        <is>
          <t>3</t>
        </is>
      </c>
      <c r="AN296" s="2" t="inlineStr">
        <is>
          <t/>
        </is>
      </c>
      <c r="AO296" t="inlineStr">
        <is>
          <t/>
        </is>
      </c>
      <c r="AP296" s="2" t="inlineStr">
        <is>
          <t>chaîne de souscription indirecte</t>
        </is>
      </c>
      <c r="AQ296" s="2" t="inlineStr">
        <is>
          <t>3</t>
        </is>
      </c>
      <c r="AR296" s="2" t="inlineStr">
        <is>
          <t/>
        </is>
      </c>
      <c r="AS296" t="inlineStr">
        <is>
          <t>mécanisme dans lequel une entité au sein d'un &lt;a href="https://iate.europa.eu/entry/result/3571567/fr" target="_blank"&gt;groupe de résolution&lt;/a&gt; émet des fonds propres ou des engagements en faveur de son entité-mère directe afin de satisfaire aux exigences en matière de fonds propres et d'engagements éligibles (&lt;a href="https://iate.europa.eu/entry/result/3550579/fr" target="_blank"&gt;MREL&lt;/a&gt;) ou de capacité totale d'absoption des pertes (&lt;a href="https://iate.europa.eu/entry/result/3568312/fr" target="_blank"&gt;TLAC&lt;/a&gt;), et cette entité-mère en fait de même en faveur de l'entité-mère dont elle dépend et ainsi de suite jusqu'au niveau de l'&lt;a href="https://iate.europa.eu/entry/result/3571565/fr" target="_blank"&gt;entité de résolution&lt;/a&gt; concernée</t>
        </is>
      </c>
      <c r="AT296" t="inlineStr">
        <is>
          <t/>
        </is>
      </c>
      <c r="AU296" t="inlineStr">
        <is>
          <t/>
        </is>
      </c>
      <c r="AV296" t="inlineStr">
        <is>
          <t/>
        </is>
      </c>
      <c r="AW296" t="inlineStr">
        <is>
          <t/>
        </is>
      </c>
      <c r="AX296" t="inlineStr">
        <is>
          <t/>
        </is>
      </c>
      <c r="AY296" t="inlineStr">
        <is>
          <t/>
        </is>
      </c>
      <c r="AZ296" t="inlineStr">
        <is>
          <t/>
        </is>
      </c>
      <c r="BA296" t="inlineStr">
        <is>
          <t/>
        </is>
      </c>
      <c r="BB296" s="2" t="inlineStr">
        <is>
          <t>jegyzési lánc</t>
        </is>
      </c>
      <c r="BC296" s="2" t="inlineStr">
        <is>
          <t>3</t>
        </is>
      </c>
      <c r="BD296" s="2" t="inlineStr">
        <is>
          <t/>
        </is>
      </c>
      <c r="BE296" t="inlineStr">
        <is>
          <t>olyan struktúra, amelynek keretében egy &lt;a href="https://iate.europa.eu/entry/result/3571567/hu" target="_blank"&gt;szanálás alá vonható csoporton&lt;/a&gt; belüli szervezet (pl. egy bank) tőkeinstrumentumokat és kötelezettségeket bocsát
ki a közvetlen anyavállalata javára, hogy eleget tegyen a szavatolótőkére és a
leírható, illetve átalakítható kötelezettségekre vonatkozó minimumkövetelményeknek
(&lt;a href="https://iate.europa.eu/entry/result/3550579/hu" target="_blank"&gt;MREL&lt;/a&gt;) vagy a teljes veszteségviselő képességre vonatkozó követelményeknek (&lt;a href="https://iate.europa.eu/entry/result/3568312/hu" target="_blank"&gt;TLAC&lt;/a&gt;),
az említett anyavállalat pedig maga is így tesz a saját anyavállalata felé,
egészen addig, amíg el nem érnek az érintett, &lt;a href="https://iate.europa.eu/entry/result/3571565/hu" target="_blank"&gt;szanálás alá vonható szervezetig&lt;/a&gt;</t>
        </is>
      </c>
      <c r="BF296" s="2" t="inlineStr">
        <is>
          <t>catena partecipativa</t>
        </is>
      </c>
      <c r="BG296" s="2" t="inlineStr">
        <is>
          <t>3</t>
        </is>
      </c>
      <c r="BH296" s="2" t="inlineStr">
        <is>
          <t/>
        </is>
      </c>
      <c r="BI296" t="inlineStr">
        <is>
          <t>struttura in cui un'entità (per esempio una banca) all'interno di un gruppo soggetto a risoluzione emette strumenti e passività per la sua impresa madre diretta al fine di soddisfare i requisiti &lt;a href="https://iate.europa.eu/entry/result/3550579/it" target="_blank"&gt;MREL &lt;/a&gt;o &lt;a href="https://iate.europa.eu/entry/result/3568312/it" target="_blank"&gt;TLAC&lt;/a&gt;, e quest'ultima emette a sua volta tali strumenti per la sua impresa madre, fino a raggiungere il livello dell'entità soggetta a risoluzione</t>
        </is>
      </c>
      <c r="BJ296" s="2" t="inlineStr">
        <is>
          <t>netiesioginio pasirašymo grandinė</t>
        </is>
      </c>
      <c r="BK296" s="2" t="inlineStr">
        <is>
          <t>3</t>
        </is>
      </c>
      <c r="BL296" s="2" t="inlineStr">
        <is>
          <t/>
        </is>
      </c>
      <c r="BM296" t="inlineStr">
        <is>
          <t>mechanizmas, pagal kurį &lt;a href="https://iate.europa.eu/entry/result/3571567/lt" target="_blank"&gt;pertvarkytinai grupei&lt;/a&gt; priklausantis subjektas išleidžia kapitalo priemones ir įsipareigojimus savo tiesioginei patronuojančiajai įmonei, kad įvykdytų &lt;a href="https://iate.europa.eu/entry/result/3550579/lt" target="_blank"&gt;MREL&lt;/a&gt; ar &lt;a href="https://iate.europa.eu/entry/result/3568312/lt" target="_blank"&gt;TLAC&lt;/a&gt; reikalavimus, o ta patronuojančioji įmonė savo ruožtu išleidžia tokias priemones savo patronuojančiajai įmonei, iki pat pertvarkytino subjekto lygmens</t>
        </is>
      </c>
      <c r="BN296" s="2" t="inlineStr">
        <is>
          <t>savstarpēji saistītu noregulējuma grupas vienību ķēdes struktūra</t>
        </is>
      </c>
      <c r="BO296" s="2" t="inlineStr">
        <is>
          <t>2</t>
        </is>
      </c>
      <c r="BP296" s="2" t="inlineStr">
        <is>
          <t/>
        </is>
      </c>
      <c r="BQ296" t="inlineStr">
        <is>
          <t/>
        </is>
      </c>
      <c r="BR296" s="2" t="inlineStr">
        <is>
          <t>Daisy Chain</t>
        </is>
      </c>
      <c r="BS296" s="2" t="inlineStr">
        <is>
          <t>3</t>
        </is>
      </c>
      <c r="BT296" s="2" t="inlineStr">
        <is>
          <t/>
        </is>
      </c>
      <c r="BU296" t="inlineStr">
        <is>
          <t>struttura li permezz tagħha entità (bħal bank) fi grupp ta' riżoluzzjoni toħroġ strumenti kapitali u obbligazzjonijet lill-entità omm immedjata tagħha biex tissodisfa r-rekwiżiti MREL jew TLAC, u dik l-entità omm toħroġ strumenti bħal dawn lill-entità omm tagħha, u dan jibqa' sejjer sal-entità ta' riżoluzzjoni nnifisha</t>
        </is>
      </c>
      <c r="BV296" s="2" t="inlineStr">
        <is>
          <t>daisychainmechanisme</t>
        </is>
      </c>
      <c r="BW296" s="2" t="inlineStr">
        <is>
          <t>3</t>
        </is>
      </c>
      <c r="BX296" s="2" t="inlineStr">
        <is>
          <t/>
        </is>
      </c>
      <c r="BY296" t="inlineStr">
        <is>
          <t>mechanisme waarbij een entiteit (b.v. een bank) binnen een &lt;a href="https://iate.europa.eu/entry/result/3571567/nl" target="_blank"&gt;afwikkelingsgroep &lt;/a&gt;kapitaalinstrumenten en passiva uitgeeft aan haar directe moederonderneming om aan de MREL- of TLAC-vereisten te voldoen, en die moederonderneming op haar beurt dergelijke instrumenten uitgeeft aan haar moederonderneming, en zo voort tot het niveau van de afwikkelingsentiteit zelf</t>
        </is>
      </c>
      <c r="BZ296" s="2" t="inlineStr">
        <is>
          <t>połączenie łańcuchowe</t>
        </is>
      </c>
      <c r="CA296" s="2" t="inlineStr">
        <is>
          <t>3</t>
        </is>
      </c>
      <c r="CB296" s="2" t="inlineStr">
        <is>
          <t/>
        </is>
      </c>
      <c r="CC296" t="inlineStr">
        <is>
          <t/>
        </is>
      </c>
      <c r="CD296" s="2" t="inlineStr">
        <is>
          <t>cadeia de subscrição indireta</t>
        </is>
      </c>
      <c r="CE296" s="2" t="inlineStr">
        <is>
          <t>3</t>
        </is>
      </c>
      <c r="CF296" s="2" t="inlineStr">
        <is>
          <t/>
        </is>
      </c>
      <c r="CG296" t="inlineStr">
        <is>
          <t>Mecanismo pelo qual uma entidade de um &lt;a href="https://iate.europa.eu/entry/result/3571567/pt" target="_blank"&gt;grupo de resolução&lt;/a&gt; emite, para satisfazer requisitos de fundos próprios e passivos elegíveis (MREL) ou de capacidade total de absorção das perdas (TLAC), instrumentos elegíveis para o efeito à sua entidade-mãe direta, que por sua vez emite tais instrumentos à sua própria entidade-mãe e assim sucessivamente até ao nível da &lt;a href="https://iate.europa.eu/entry/result/3571565/pt" target="_blank"&gt;entidade de resolução&lt;/a&gt;.</t>
        </is>
      </c>
      <c r="CH296" s="2" t="inlineStr">
        <is>
          <t>subscrieri în serie</t>
        </is>
      </c>
      <c r="CI296" s="2" t="inlineStr">
        <is>
          <t>3</t>
        </is>
      </c>
      <c r="CJ296" s="2" t="inlineStr">
        <is>
          <t/>
        </is>
      </c>
      <c r="CK296" t="inlineStr">
        <is>
          <t>structură de subscrieri menită să satisfacă cerințe MREL sau TLAC, prin care o entitate din cadrul unui &lt;a href="https://iate.europa.eu/entry/result/3571567/ro" target="_blank"&gt;grup de rezoluție&lt;/a&gt; emite instrumente de capital și datorii către societatea-mamă imediată, iar aceasta din urmă emite la rândul său astfel de instrumente către societatea sa mamă, ajungându-se în acest mod până la nivelul &lt;a href="https://iate.europa.eu/entry/result/3571565/ro" target="_blank"&gt;entității de rezoluție&lt;/a&gt; în cauză</t>
        </is>
      </c>
      <c r="CL296" s="2" t="inlineStr">
        <is>
          <t>reťazový prístup</t>
        </is>
      </c>
      <c r="CM296" s="2" t="inlineStr">
        <is>
          <t>3</t>
        </is>
      </c>
      <c r="CN296" s="2" t="inlineStr">
        <is>
          <t/>
        </is>
      </c>
      <c r="CO296" t="inlineStr">
        <is>
          <t/>
        </is>
      </c>
      <c r="CP296" s="2" t="inlineStr">
        <is>
          <t>verižni vpis</t>
        </is>
      </c>
      <c r="CQ296" s="2" t="inlineStr">
        <is>
          <t>3</t>
        </is>
      </c>
      <c r="CR296" s="2" t="inlineStr">
        <is>
          <t/>
        </is>
      </c>
      <c r="CS296" t="inlineStr">
        <is>
          <t/>
        </is>
      </c>
      <c r="CT296" s="2" t="inlineStr">
        <is>
          <t>kedjestruktur</t>
        </is>
      </c>
      <c r="CU296" s="2" t="inlineStr">
        <is>
          <t>3</t>
        </is>
      </c>
      <c r="CV296" s="2" t="inlineStr">
        <is>
          <t/>
        </is>
      </c>
      <c r="CW296" t="inlineStr">
        <is>
          <t>struktur där en enhet (t.ex. en bank) inom en &lt;a href="https://iate.europa.eu/entry/result/3571567/sv" target="_blank"&gt;resolutionsgrupp&lt;/a&gt; utfärdar kapital- eller skuldinstrument till sin närmaste moderenhet för att uppfylla &lt;a href="https://iate.europa.eu/entry/result/3550579/sv" target="_blank"&gt;minimikravet för kapitalbas och kvalificerade skulder&lt;/a&gt; (MREL-kravet) eller kraven enligt den internationella standarden för &lt;a href="https://iate.europa.eu/entry/result/3568312/en" target="_blank"&gt;total förlustabsorberingskapacitet&lt;/a&gt; (TLAC-standarden) och där den moderenheten i sin tur utfärdar sådana instrument till sin moderenhet och så vidare upp till &lt;a href="https://iate.europa.eu/entry/result/3571565/sv" target="_blank"&gt;resolutionsenheten&lt;/a&gt; själv</t>
        </is>
      </c>
    </row>
    <row r="297">
      <c r="A297" s="1" t="str">
        <f>HYPERLINK("https://iate.europa.eu/entry/result/3561704/all", "3561704")</f>
        <v>3561704</v>
      </c>
      <c r="B297" t="inlineStr">
        <is>
          <t>FINANCE;BUSINESS AND COMPETITION</t>
        </is>
      </c>
      <c r="C297" t="inlineStr">
        <is>
          <t>FINANCE|financial institutions and credit;BUSINESS AND COMPETITION|business organisation</t>
        </is>
      </c>
      <c r="D297" t="inlineStr">
        <is>
          <t>yes</t>
        </is>
      </c>
      <c r="E297" t="inlineStr">
        <is>
          <t/>
        </is>
      </c>
      <c r="F297" s="2" t="inlineStr">
        <is>
          <t>правомощие за обезценяване и преобразуване</t>
        </is>
      </c>
      <c r="G297" s="2" t="inlineStr">
        <is>
          <t>3</t>
        </is>
      </c>
      <c r="H297" s="2" t="inlineStr">
        <is>
          <t/>
        </is>
      </c>
      <c r="I297" t="inlineStr">
        <is>
          <t/>
        </is>
      </c>
      <c r="J297" s="2" t="inlineStr">
        <is>
          <t>pravomoc k odpisu a konverzi</t>
        </is>
      </c>
      <c r="K297" s="2" t="inlineStr">
        <is>
          <t>3</t>
        </is>
      </c>
      <c r="L297" s="2" t="inlineStr">
        <is>
          <t/>
        </is>
      </c>
      <c r="M297" t="inlineStr">
        <is>
          <t>pravomoc k odpisu příslušných kapitálových nástrojů nebo k jejich konverzi na akcie nebo jiné nástroje účasti dané instituce nebo subjektu; pravomoc snížit, případně až na nulu, jistinu způsobilých závazků instituce v režimu řešení krize nebo splatnou neuhrazenou částku ve vztahu k nim; pravomoc uložit instituci v režimu řešení krize nebo relevantní mateřské instituci, aby vydala nové akcie nebo jiné nástroje účasti nebo jiné kapitálové nástroje, včetně prioritních akcií a podmíněných konvertibilních nástrojů</t>
        </is>
      </c>
      <c r="N297" s="2" t="inlineStr">
        <is>
          <t>gældsnedskrivnings- og konverteringsbeføjelse</t>
        </is>
      </c>
      <c r="O297" s="2" t="inlineStr">
        <is>
          <t>3</t>
        </is>
      </c>
      <c r="P297" s="2" t="inlineStr">
        <is>
          <t/>
        </is>
      </c>
      <c r="Q297" t="inlineStr">
        <is>
          <t>beføjelse til at nedskrive eller konvertere de relevante kapitalinstrumenter til aktier eller andre ejerskabsinstrumenter i institutter og enheder, beføjelse til at nedbringe, herunder til nul, hovedstolen eller det udestående beløb, der skal erlægges i forhold til de nedskrivningsrelevante passiver i et institut under afvikling, beføjelse til at konvertere nedskrivningsrelevante passiver i et institut under afvikling til ordinære aktier eller andre ejerskabsinstrumenter i dette institut eller i denne enhed, et relevant moderinstitut eller et broinstitut, hvortil aktiverne, rettighederne eller passiverne i instituttet eller enheden overføres</t>
        </is>
      </c>
      <c r="R297" s="2" t="inlineStr">
        <is>
          <t>Herabschreibungs- und Umwandlungsbefugnis</t>
        </is>
      </c>
      <c r="S297" s="2" t="inlineStr">
        <is>
          <t>3</t>
        </is>
      </c>
      <c r="T297" s="2" t="inlineStr">
        <is>
          <t/>
        </is>
      </c>
      <c r="U297" t="inlineStr">
        <is>
          <t>Befugnis, relevante Kapitalinstrumente herabzuschreiben oder in Anteile oder andere Eigentumstitel der Institute und Unternehmen umzuwandeln</t>
        </is>
      </c>
      <c r="V297" s="2" t="inlineStr">
        <is>
          <t>εξουσίες απομείωσης και μετατροπής</t>
        </is>
      </c>
      <c r="W297" s="2" t="inlineStr">
        <is>
          <t>3</t>
        </is>
      </c>
      <c r="X297" s="2" t="inlineStr">
        <is>
          <t/>
        </is>
      </c>
      <c r="Y297" t="inlineStr">
        <is>
          <t>η εξουσία των κρατών μελών να απομειώνουν ή να μετατρέπουν τα σχετικά κεφαλαιακά μέσα σε μετοχές ή άλλα μέσα ιδιοκτησίας ιδρυμάτων και οντοτήτων· η εξουσία να μειώνουν, συμπεριλαμβανομένου του μηδενισμού, την αξία -ή το οφειλόμενο ανεξόφλητο υπόλοιπο- των επιλέξιμων υποχρεώσεων ενός ιδρύματος υπό εξυγίανση· η εξουσία να απαιτούν από ένα ίδρυμα υπό εξυγίανση ή από σχετικό μητρικό ίδρυμα να εκδώσει νέες μετοχές ή άλλα μέσα ιδιοκτησίας ή άλλα κεφαλαιακά μέσα, συμπεριλαμβανομένων των προνομιούχων μετοχών και των υπό αίρεση μετατρέψιμων μέσων</t>
        </is>
      </c>
      <c r="Z297" s="2" t="inlineStr">
        <is>
          <t>write-down and conversion power|
write down and conversion power</t>
        </is>
      </c>
      <c r="AA297" s="2" t="inlineStr">
        <is>
          <t>3|
1</t>
        </is>
      </c>
      <c r="AB297" s="2" t="inlineStr">
        <is>
          <t xml:space="preserve">|
</t>
        </is>
      </c>
      <c r="AC297" t="inlineStr">
        <is>
          <t>power to: write down or convert relevant capital instruments into shares or other instruments of ownership of institutions and entities; reduce, including to zero, an institution under resolution's principal or outstanding amount due in respect of eligible liabilities; require an institution under resolution or a relevant parent institution to issue new shares or other instruments of ownership or capital instruments, including preference shares and contingent convertible instruments</t>
        </is>
      </c>
      <c r="AD297" s="2" t="inlineStr">
        <is>
          <t>competencia de amortización y conversión</t>
        </is>
      </c>
      <c r="AE297" s="2" t="inlineStr">
        <is>
          <t>3</t>
        </is>
      </c>
      <c r="AF297" s="2" t="inlineStr">
        <is>
          <t/>
        </is>
      </c>
      <c r="AG297" t="inlineStr">
        <is>
          <t>En el marco de la
&lt;a href="https://iate.europa.eu/entry/result/3510811/es" target="_blank"&gt;resolución&lt;/a&gt; de una entidad de crédito o una empresa de inversión, potestad de la
autoridad de resolución para: &lt;div&gt; - reducir, incluso
a cero, el importe del principal o del saldo pendiente de determinados pasivos de
la entidad objeto de resolución; &lt;/div&gt;&lt;div&gt; - convertir determinados
pasivos de dicha entidad en acciones ordinarias u otros
instrumentos de propiedad de la entidad, de su entidad matriz o de la entidad
puente a la que se transmitan activos, derechos o pasivos de la entidad ; &lt;/div&gt;&lt;div&gt;- cancelar
instrumentos de deuda emitidos por la entidad objeto de resolución, exceptuados
determinados pasivos garantizados; &lt;/div&gt;&lt;div&gt;- reducir, incluso
a cero, el importe nominal de acciones u otros instrumentos de propiedad de la
entidad objeto de resolución y cancelar dichas acciones o instrumentos; &lt;/div&gt;&lt;div&gt; - obligar a la entidad objeto de resolución o a su entidad matriz pertinente
a emitir nuevas acciones u otros instrumentos de propiedad o de capital.&lt;/div&gt;</t>
        </is>
      </c>
      <c r="AH297" s="2" t="inlineStr">
        <is>
          <t>allahindamise ja konverteerimise õigus</t>
        </is>
      </c>
      <c r="AI297" s="2" t="inlineStr">
        <is>
          <t>3</t>
        </is>
      </c>
      <c r="AJ297" s="2" t="inlineStr">
        <is>
          <t/>
        </is>
      </c>
      <c r="AK297" t="inlineStr">
        <is>
          <t/>
        </is>
      </c>
      <c r="AL297" s="2" t="inlineStr">
        <is>
          <t>alaskirjaus- ja muuntamisvaltuus</t>
        </is>
      </c>
      <c r="AM297" s="2" t="inlineStr">
        <is>
          <t>3</t>
        </is>
      </c>
      <c r="AN297" s="2" t="inlineStr">
        <is>
          <t/>
        </is>
      </c>
      <c r="AO297" t="inlineStr">
        <is>
          <t>- valtuudet alaskirjata tai muuntaa kyseeseen tulevat pääomainstrumentit laitosten tai yhteisöjen osakkeiksi tai muiksi omistusinstrumenteiksi 
&lt;br&gt;- valtuudet vähentää, myös nollaan, kriisinratkaisun kohteena olevan laitoksen hyväksyttävien velkojen pääoma tai maksamatta oleva määrä 
&lt;br&gt;- valtuudet vaatia kriisinratkaisun kohteena olevaa laitosta tai asianomaista emoyrityksenä toimivaa laitosta laskemaan liikkeeseen uusia osakkeita tai muita omistusinstrumentteja taikka muita pääomainstrumentteja, mukaan lukien etuoikeutetut osakkeet ja ehdolliset vaihtokelpoiset instrumentit</t>
        </is>
      </c>
      <c r="AP297" s="2" t="inlineStr">
        <is>
          <t>pouvoir de dépréciation ou de conversion</t>
        </is>
      </c>
      <c r="AQ297" s="2" t="inlineStr">
        <is>
          <t>2</t>
        </is>
      </c>
      <c r="AR297" s="2" t="inlineStr">
        <is>
          <t/>
        </is>
      </c>
      <c r="AS297" t="inlineStr">
        <is>
          <t>pouvoir de déprécier ou de convertir les instruments de fonds propres pertinents en actions ou autres titres de propriété de certains établissements et entités</t>
        </is>
      </c>
      <c r="AT297" s="2" t="inlineStr">
        <is>
          <t>cumhacht díluachála agus chomhshó</t>
        </is>
      </c>
      <c r="AU297" s="2" t="inlineStr">
        <is>
          <t>3</t>
        </is>
      </c>
      <c r="AV297" s="2" t="inlineStr">
        <is>
          <t/>
        </is>
      </c>
      <c r="AW297" t="inlineStr">
        <is>
          <t/>
        </is>
      </c>
      <c r="AX297" s="2" t="inlineStr">
        <is>
          <t>ovlast otpisa i konverzije</t>
        </is>
      </c>
      <c r="AY297" s="2" t="inlineStr">
        <is>
          <t>3</t>
        </is>
      </c>
      <c r="AZ297" s="2" t="inlineStr">
        <is>
          <t/>
        </is>
      </c>
      <c r="BA297" t="inlineStr">
        <is>
          <t>ovlast za smanjivanje, uključujući smanjivanje na nulu, nominalnog iznosa dionica ili drugih vlasničkih instrumenata institucije u sanaciji i za poništenje tih dionica ili drugih vlasničkih instrumenata; ovlast zahtijevanja od institucije u sanaciji ili relevantne matične institucije da izda nove dionice, druge vlasničke instrumente ili druge instrumente kapitala, uključujući povlaštene dionice i uvjetovane zamjenjive instrumente;</t>
        </is>
      </c>
      <c r="BB297" s="2" t="inlineStr">
        <is>
          <t>leírási és átalakítási hatáskör</t>
        </is>
      </c>
      <c r="BC297" s="2" t="inlineStr">
        <is>
          <t>3</t>
        </is>
      </c>
      <c r="BD297" s="2" t="inlineStr">
        <is>
          <t/>
        </is>
      </c>
      <c r="BE297" t="inlineStr">
        <is>
          <t>a 2014/59/EU irányelv 59. cikke (2) bekezdésében és 63. cikke (1) bekezdésének e)–i) pontjaiban előírt hatáskörök</t>
        </is>
      </c>
      <c r="BF297" s="2" t="inlineStr">
        <is>
          <t>potere di svalutazione e di conversione</t>
        </is>
      </c>
      <c r="BG297" s="2" t="inlineStr">
        <is>
          <t>3</t>
        </is>
      </c>
      <c r="BH297" s="2" t="inlineStr">
        <is>
          <t/>
        </is>
      </c>
      <c r="BI297" t="inlineStr">
        <is>
          <t>facoltà delle autorità di risoluzione di ridurre il valore delle azioni e di alcuni crediti o di convertirli in azioni per assorbire le perdite e ricapitalizzare la banca in misura sufficiente a ripristinare un’adeguata capitalizzazione e a mantenere la fiducia del mercato</t>
        </is>
      </c>
      <c r="BJ297" s="2" t="inlineStr">
        <is>
          <t>nurašymo ir konvertavimo įgaliojimas</t>
        </is>
      </c>
      <c r="BK297" s="2" t="inlineStr">
        <is>
          <t>3</t>
        </is>
      </c>
      <c r="BL297" s="2" t="inlineStr">
        <is>
          <t/>
        </is>
      </c>
      <c r="BM297" t="inlineStr">
        <is>
          <t>įgaliojimas nurašyti atitinkamas kapitalo priemones arba jas konvertuoti į akcijas ar kitas įstaigų nuosavybės priemones</t>
        </is>
      </c>
      <c r="BN297" s="2" t="inlineStr">
        <is>
          <t>norakstīšanas un konvertācijas pilnvaras</t>
        </is>
      </c>
      <c r="BO297" s="2" t="inlineStr">
        <is>
          <t>3</t>
        </is>
      </c>
      <c r="BP297" s="2" t="inlineStr">
        <is>
          <t/>
        </is>
      </c>
      <c r="BQ297" t="inlineStr">
        <is>
          <t>pilnvaras norakstīt vai konvertēt attiecīgos kapitāla instrumentus par iestāžu un vienību akcijām vai citiem īpašumtiesību instrumentiem; pilnvaras samazināt, tostarp līdz nullei, noregulējamās iestādes atbilstīgo saistību pamatsummu vai nesamaksāto summu attiecībā uz tām; pilnvaras likt noregulējamai iestādei vai attiecīgai mātes iestādei emitēt jaunas akcijas vai citus īpašumtiesību instrumentus, vai citus kapitāla instrumentus, tostarp priekšrocību akcijas un ar nosacījumiem konvertējamus instrumentus</t>
        </is>
      </c>
      <c r="BR297" s="2" t="inlineStr">
        <is>
          <t>setgħa ta' valwazzjoni negattiva u ta' konverżjoni</t>
        </is>
      </c>
      <c r="BS297" s="2" t="inlineStr">
        <is>
          <t>3</t>
        </is>
      </c>
      <c r="BT297" s="2" t="inlineStr">
        <is>
          <t/>
        </is>
      </c>
      <c r="BU297" t="inlineStr">
        <is>
          <t>is-setgħa ta' awtorità ta' riżoluzzjoni li tnaqqas il-valur tal-ishma u ta' ċerti krediti jew li tikkonvertihom f'ishma biex jassorbu t-telf u li tirrikapitalizza l-bank b'tali mod li jkun suffiċjenti biex tirrestawra kapitalizzazzjoni adegwata u żżomm il-fiduċja fis-suq</t>
        </is>
      </c>
      <c r="BV297" s="2" t="inlineStr">
        <is>
          <t>afschrijvings- en omzettingbevoegdheid</t>
        </is>
      </c>
      <c r="BW297" s="2" t="inlineStr">
        <is>
          <t>3</t>
        </is>
      </c>
      <c r="BX297" s="2" t="inlineStr">
        <is>
          <t/>
        </is>
      </c>
      <c r="BY297" t="inlineStr">
        <is>
          <t>bevoegdheid om de relevante kapitaalinstrumenten af te schrijven of om te zetten in aandelen of andere eigendomsinstrumenten van instellingen en entiteiten uit hoofde van artikel 1, lid 1, onder b), c) en d) van van Richtlijn 2014/59/EU</t>
        </is>
      </c>
      <c r="BZ297" s="2" t="inlineStr">
        <is>
          <t>uprawnienie do umorzenia i konwersji</t>
        </is>
      </c>
      <c r="CA297" s="2" t="inlineStr">
        <is>
          <t>3</t>
        </is>
      </c>
      <c r="CB297" s="2" t="inlineStr">
        <is>
          <t/>
        </is>
      </c>
      <c r="CC297" t="inlineStr">
        <is>
          <t>uprawnienie do obniżenia, w tym obniżenia do zera, wysokości kwoty głównej lub pozostającej do spłaty kwoty zobowiązań kwalifikowalnych instytucji objętej restrukturyzacją i uporządkowaną likwidacją; uprawnienie do konwersji zobowiązań kwalifikowalnych instytucji objętej restrukturyzacją i uporządkowaną likwidacją na akcje zwykłe lub inne instrumenty właścicielskie tej instytucji lub podmiotu, o którym mowa w art. 1 ust. 1 lit. b), c) lub d) dyrektywy 2014/59/UE, właściwej instytucji dominującej lub instytucji pomostowej, na rzecz których dokonano przeniesienia aktywów, praw lub zobowiązań danej instytucji lub podmiotu, o którym mowa w art. 1 ust. 1 lit. b), c) lub d) dyrektywy 2014/59/UE; uprawnienie do umorzenia instrumentów dłużnych wyemitowanych przez instytucję objętą restrukturyzacją i uporządkowaną likwidacją, z wyjątkiem zobowiązań zabezpieczonych podlegających art. 44 ust. 2 dyrektywy 2014/59/UE; uprawnienie do obniżenia, w tym obniżenia do zera, wysokości kwoty nominalnej akcji lub innych instrumentów właścicielskich instytucji objętej restrukturyzacją i uporządkowaną likwidacją oraz umorzenie takich akcji lub innych instrumentów właścicielskich; uprawnienie do zażądania od instytucji objętej restrukturyzacją i uporządkowaną likwidacją lub właściwej instytucji dominującej wyemitowania nowych akcji lub innych instrumentów właścicielskich lub innych instrumentów kapitałowych, w tym akcji uprzywilejowanych oraz warunkowych instrumentów zamiennych</t>
        </is>
      </c>
      <c r="CD297" s="2" t="inlineStr">
        <is>
          <t>poder de redução e de conversão</t>
        </is>
      </c>
      <c r="CE297" s="2" t="inlineStr">
        <is>
          <t>3</t>
        </is>
      </c>
      <c r="CF297" s="2" t="inlineStr">
        <is>
          <t/>
        </is>
      </c>
      <c r="CG297" t="inlineStr">
        <is>
          <t/>
        </is>
      </c>
      <c r="CH297" s="2" t="inlineStr">
        <is>
          <t>competență de reducere a valorii sau de conversie</t>
        </is>
      </c>
      <c r="CI297" s="2" t="inlineStr">
        <is>
          <t>3</t>
        </is>
      </c>
      <c r="CJ297" s="2" t="inlineStr">
        <is>
          <t/>
        </is>
      </c>
      <c r="CK297" t="inlineStr">
        <is>
          <t/>
        </is>
      </c>
      <c r="CL297" s="2" t="inlineStr">
        <is>
          <t>právomoc odpísať dlh a právomoc vykonať konverziu|
právomoc odpísať a právomoc vykonať konverziu</t>
        </is>
      </c>
      <c r="CM297" s="2" t="inlineStr">
        <is>
          <t>3|
3</t>
        </is>
      </c>
      <c r="CN297" s="2" t="inlineStr">
        <is>
          <t xml:space="preserve">|
</t>
        </is>
      </c>
      <c r="CO297" t="inlineStr">
        <is>
          <t>právomoc: 
&lt;br&gt;odpísať alebo konvertovať príslušné kapitálové nástroje na akcie alebo iné nástroje vlastníctva inštitúcií a subjektov; 
&lt;br&gt;znížiť, a to až na nulu, sumu istiny alebo splatnú neuhradenú sumu; 
&lt;br&gt;vykonať konverziu oprávnených záväzkov inštitúcie, ktorej krízová situácia sa rieši, na kmeňové akcie alebo iné nástroje vlastníctva; 
&lt;br&gt;zrušiť dlhový nástroj; 
&lt;br&gt;znížiť nominálnu hodnotu akcií alebo iných nástrojov vlastníctva; 
&lt;br&gt;vydať nové akcie alebo iné nástroje vlastníctva</t>
        </is>
      </c>
      <c r="CP297" s="2" t="inlineStr">
        <is>
          <t>pooblastilo za odpis in konverzijo</t>
        </is>
      </c>
      <c r="CQ297" s="2" t="inlineStr">
        <is>
          <t>3</t>
        </is>
      </c>
      <c r="CR297" s="2" t="inlineStr">
        <is>
          <t/>
        </is>
      </c>
      <c r="CS297" t="inlineStr">
        <is>
          <t/>
        </is>
      </c>
      <c r="CT297" s="2" t="inlineStr">
        <is>
          <t>nedskrivnings- och konverteringsbefogenheter</t>
        </is>
      </c>
      <c r="CU297" s="2" t="inlineStr">
        <is>
          <t>3</t>
        </is>
      </c>
      <c r="CV297" s="2" t="inlineStr">
        <is>
          <t/>
        </is>
      </c>
      <c r="CW297" t="inlineStr">
        <is>
          <t/>
        </is>
      </c>
    </row>
    <row r="298">
      <c r="A298" s="1" t="str">
        <f>HYPERLINK("https://iate.europa.eu/entry/result/3571567/all", "3571567")</f>
        <v>3571567</v>
      </c>
      <c r="B298" t="inlineStr">
        <is>
          <t>FINANCE</t>
        </is>
      </c>
      <c r="C298" t="inlineStr">
        <is>
          <t>FINANCE|financial institutions and credit</t>
        </is>
      </c>
      <c r="D298" t="inlineStr">
        <is>
          <t>yes</t>
        </is>
      </c>
      <c r="E298" t="inlineStr">
        <is>
          <t/>
        </is>
      </c>
      <c r="F298" s="2" t="inlineStr">
        <is>
          <t>група за преструктуриране</t>
        </is>
      </c>
      <c r="G298" s="2" t="inlineStr">
        <is>
          <t>3</t>
        </is>
      </c>
      <c r="H298" s="2" t="inlineStr">
        <is>
          <t/>
        </is>
      </c>
      <c r="I298" t="inlineStr">
        <is>
          <t>субект за преструктуриране и неговите дъщерни предприятия, които не са субекти за преструктуриране и не са дъщерни предприятия на друг субект за преструктуриране</t>
        </is>
      </c>
      <c r="J298" s="2" t="inlineStr">
        <is>
          <t>skupina řešící krizi</t>
        </is>
      </c>
      <c r="K298" s="2" t="inlineStr">
        <is>
          <t>2</t>
        </is>
      </c>
      <c r="L298" s="2" t="inlineStr">
        <is>
          <t/>
        </is>
      </c>
      <c r="M298" t="inlineStr">
        <is>
          <t>subjekt řešící krizi a jeho dceřiné podniky, které samy o sobě nepředstavují subjekty řešící krizi, ani nejsou dceřinými podniky jiného subjektu řešícího krizi</t>
        </is>
      </c>
      <c r="N298" s="2" t="inlineStr">
        <is>
          <t>afviklingskoncern</t>
        </is>
      </c>
      <c r="O298" s="2" t="inlineStr">
        <is>
          <t>3</t>
        </is>
      </c>
      <c r="P298" s="2" t="inlineStr">
        <is>
          <t/>
        </is>
      </c>
      <c r="Q298" t="inlineStr">
        <is>
          <t>koncern af enheder identificeret af Afviklingsinstansen i henhold til artikel 8, der omfatter afviklingsenheden og dens datterselskaber, der ikke selv er afviklingsenheder og ikke er datterselskaber af en anden afviklingsenhed</t>
        </is>
      </c>
      <c r="R298" s="2" t="inlineStr">
        <is>
          <t>Abwicklungsgruppe</t>
        </is>
      </c>
      <c r="S298" s="2" t="inlineStr">
        <is>
          <t>3</t>
        </is>
      </c>
      <c r="T298" s="2" t="inlineStr">
        <is>
          <t/>
        </is>
      </c>
      <c r="U298" t="inlineStr">
        <is>
          <t>eine vom Ausschuss nach Artikel 8 bestimmte Gruppe von Unternehmen, die sich aus einer Abwicklungseinheit und ihren Tochterunternehmen, die ihrerseits keine Abwicklungseinheiten oder Tochterunternehmen einer anderen Abwicklungseinheit sind, zusammensetzt</t>
        </is>
      </c>
      <c r="V298" s="2" t="inlineStr">
        <is>
          <t>όμιλος εξυγίανσης</t>
        </is>
      </c>
      <c r="W298" s="2" t="inlineStr">
        <is>
          <t>3</t>
        </is>
      </c>
      <c r="X298" s="2" t="inlineStr">
        <is>
          <t/>
        </is>
      </c>
      <c r="Y298" t="inlineStr">
        <is>
          <t>ομάδα από οντότητες η οποία αποτελείται από την οντότητα εξυγίανσης και τις θυγατρικές της που οι ίδιες δεν αποτελούν οντότητες εξυγίανσης και δεν είναι θυγατρικές άλλης οντότητας εξυγίανσης</t>
        </is>
      </c>
      <c r="Z298" s="2" t="inlineStr">
        <is>
          <t>resolution group</t>
        </is>
      </c>
      <c r="AA298" s="2" t="inlineStr">
        <is>
          <t>3</t>
        </is>
      </c>
      <c r="AB298" s="2" t="inlineStr">
        <is>
          <t/>
        </is>
      </c>
      <c r="AC298" t="inlineStr">
        <is>
          <t>resolution entity and its subsidiaries that are not resolution entities themselves and that are not subsidiaries of another resolution entity</t>
        </is>
      </c>
      <c r="AD298" s="2" t="inlineStr">
        <is>
          <t>grupo de resolución</t>
        </is>
      </c>
      <c r="AE298" s="2" t="inlineStr">
        <is>
          <t>3</t>
        </is>
      </c>
      <c r="AF298" s="2" t="inlineStr">
        <is>
          <t/>
        </is>
      </c>
      <c r="AG298" t="inlineStr">
        <is>
          <t>Grupo de entidades identificadas por la Junta Única de Resolución [ &lt;a href="/entry/result/3551172/all" id="ENTRY_TO_ENTRY_CONVERTER" target="_blank"&gt;IATE:3551172&lt;/a&gt; ], de conformidad con el artículo 8 del Reglamento nº 806/2014, compuesto por la entidad de resolución y sus filiales que no sean entidades de resolución y no sean filiales de otra entidad de resolución</t>
        </is>
      </c>
      <c r="AH298" s="2" t="inlineStr">
        <is>
          <t>kriisilahendusalune grupp</t>
        </is>
      </c>
      <c r="AI298" s="2" t="inlineStr">
        <is>
          <t>3</t>
        </is>
      </c>
      <c r="AJ298" s="2" t="inlineStr">
        <is>
          <t/>
        </is>
      </c>
      <c r="AK298" t="inlineStr">
        <is>
          <t>kriisilahendusalune ettevõtja ja selle tütarettevõtjad, mis ei ole ise kriisilahendusalused ettevõtjad ega teise kriisilahendusaluse ettevõtja tütarettevõtjad</t>
        </is>
      </c>
      <c r="AL298" s="2" t="inlineStr">
        <is>
          <t>kriisinratkaisun kohteena oleva konserni</t>
        </is>
      </c>
      <c r="AM298" s="2" t="inlineStr">
        <is>
          <t>3</t>
        </is>
      </c>
      <c r="AN298" s="2" t="inlineStr">
        <is>
          <t/>
        </is>
      </c>
      <c r="AO298" t="inlineStr">
        <is>
          <t>kriisinratkaisun kohteena oleva yhteisö ja sen tytäryritykset jotka eivät ole kriisinratkaisun kohteena olevia yhteisöjä eivätkä toisen kriisinratkaisun kohteena olevan yhteisön tytäryhtiöitä</t>
        </is>
      </c>
      <c r="AP298" s="2" t="inlineStr">
        <is>
          <t>groupe de résolution</t>
        </is>
      </c>
      <c r="AQ298" s="2" t="inlineStr">
        <is>
          <t>3</t>
        </is>
      </c>
      <c r="AR298" s="2" t="inlineStr">
        <is>
          <t/>
        </is>
      </c>
      <c r="AS298" t="inlineStr">
        <is>
          <t>groupe d’entités désignées par le [conseil de résolution unique] conformément à l’article 8, qui se compose d’une entité de résolution et de ses filiales, qui ne sont pas elles-mêmes des entités de résolution ni des filiales d’une autre entité de résolution</t>
        </is>
      </c>
      <c r="AT298" s="2" t="inlineStr">
        <is>
          <t>grúpa réitigh</t>
        </is>
      </c>
      <c r="AU298" s="2" t="inlineStr">
        <is>
          <t>3</t>
        </is>
      </c>
      <c r="AV298" s="2" t="inlineStr">
        <is>
          <t/>
        </is>
      </c>
      <c r="AW298" t="inlineStr">
        <is>
          <t>grúpa eititeas arna shainaithint ag an mBord i gcomhréir le hAirteagal 8 arb é atá ann eintiteas réitigh agus a fhochuideachtaí nach eintitis réitigh iad féin iad agus nach fochuideachtaí de chuid eintitis réitigh eile iad</t>
        </is>
      </c>
      <c r="AX298" s="2" t="inlineStr">
        <is>
          <t>grupa u sanaciji</t>
        </is>
      </c>
      <c r="AY298" s="2" t="inlineStr">
        <is>
          <t>3</t>
        </is>
      </c>
      <c r="AZ298" s="2" t="inlineStr">
        <is>
          <t/>
        </is>
      </c>
      <c r="BA298" t="inlineStr">
        <is>
          <t>subjekt u sanaciji i njegova društva kćeri koja sama po sebi nisu subjekti u sanaciji niti su društva kćeri drugog subjekta u sanaciji</t>
        </is>
      </c>
      <c r="BB298" s="2" t="inlineStr">
        <is>
          <t>szanálás alá vonható csoport</t>
        </is>
      </c>
      <c r="BC298" s="2" t="inlineStr">
        <is>
          <t>3</t>
        </is>
      </c>
      <c r="BD298" s="2" t="inlineStr">
        <is>
          <t/>
        </is>
      </c>
      <c r="BE298" t="inlineStr">
        <is>
          <t>a 806/2014/EU rendelet 8. cikke alapján azonosított olyan csoport, amely valamely szanálandó szervezetből és annak olyan leányvállalataiból áll, melyek maguk nem szanálandó szervezetek, és nem leányvállalatai egy másik szanálandó szervezetnek</t>
        </is>
      </c>
      <c r="BF298" s="2" t="inlineStr">
        <is>
          <t>gruppo di risoluzione</t>
        </is>
      </c>
      <c r="BG298" s="2" t="inlineStr">
        <is>
          <t>3</t>
        </is>
      </c>
      <c r="BH298" s="2" t="inlineStr">
        <is>
          <t/>
        </is>
      </c>
      <c r="BI298" t="inlineStr">
        <is>
          <t>entità di risoluzione e relative filiazioni che non sono né entità di risoluzione né filiazioni di un'altra entità di risoluzione</t>
        </is>
      </c>
      <c r="BJ298" s="2" t="inlineStr">
        <is>
          <t>pertvarkytina grupė</t>
        </is>
      </c>
      <c r="BK298" s="2" t="inlineStr">
        <is>
          <t>3</t>
        </is>
      </c>
      <c r="BL298" s="2" t="inlineStr">
        <is>
          <t/>
        </is>
      </c>
      <c r="BM298" t="inlineStr">
        <is>
          <t>Valdybos nurodytų subjektų grupė, kurią sudaro pertvarkytinas subjektas ir jo patronuojamosios įmonės, kurios pačios nėra pertvarkytini subjektai ir nėra kito pertvarkytino subjekto patronuojamosios įmonės</t>
        </is>
      </c>
      <c r="BN298" s="2" t="inlineStr">
        <is>
          <t>noregulējuma grupa</t>
        </is>
      </c>
      <c r="BO298" s="2" t="inlineStr">
        <is>
          <t>2</t>
        </is>
      </c>
      <c r="BP298" s="2" t="inlineStr">
        <is>
          <t/>
        </is>
      </c>
      <c r="BQ298" t="inlineStr">
        <is>
          <t>tādu vienību grupa, ko Valde ir identificējusi saskaņā ar 8. pantu un kas sastāv no noregulējuma vienības un tās meitasuzņēmumiem, kuri paši nav noregulējuma vienības un kuri nav citas noregulējuma vienības meitasuzņēmumi</t>
        </is>
      </c>
      <c r="BR298" s="2" t="inlineStr">
        <is>
          <t>grupp ta' riżoluzzjoni</t>
        </is>
      </c>
      <c r="BS298" s="2" t="inlineStr">
        <is>
          <t>3</t>
        </is>
      </c>
      <c r="BT298" s="2" t="inlineStr">
        <is>
          <t/>
        </is>
      </c>
      <c r="BU298" t="inlineStr">
        <is>
          <t>entità ta’ riżoluzzjoni u s-sussidjarji tagħha li ma jkunux entitajiet ta’ riżoluzzjoni huma stess u li ma jkunux sussidjarji ta’ entità ta’ riżoluzzjoni oħra</t>
        </is>
      </c>
      <c r="BV298" s="2" t="inlineStr">
        <is>
          <t>afwikkelingsgroep</t>
        </is>
      </c>
      <c r="BW298" s="2" t="inlineStr">
        <is>
          <t>3</t>
        </is>
      </c>
      <c r="BX298" s="2" t="inlineStr">
        <is>
          <t/>
        </is>
      </c>
      <c r="BY298" t="inlineStr">
        <is>
          <t>afwikkelingsentiteit en haar dochterondernemingen die zelf geen afwikkelingsentiteiten zijn en die geen dochterondernemingen van een andere afwikkelingsentiteit zijn</t>
        </is>
      </c>
      <c r="BZ298" s="2" t="inlineStr">
        <is>
          <t>grupa objęta planem restrukturyzacji i uporządkowanej likwidacji</t>
        </is>
      </c>
      <c r="CA298" s="2" t="inlineStr">
        <is>
          <t>3</t>
        </is>
      </c>
      <c r="CB298" s="2" t="inlineStr">
        <is>
          <t/>
        </is>
      </c>
      <c r="CC298" t="inlineStr">
        <is>
          <t>grupa podmiotów wskazanych przez organ ds. restrukturyzacji i uporządkowanej likwidacji, składająca się z podmiotu objętego planem restrukturyzacji i uporządkowanej likwidacji oraz jego jednostek zależnych, które same nie są podmiotami objętymi planem restrukturyzacji i uporządkowanej likwidacji oraz nie są jednostkami zależnymi innego podmiotu objętego planem restrukturyzacji i uporządkowanej likwidacji</t>
        </is>
      </c>
      <c r="CD298" s="2" t="inlineStr">
        <is>
          <t>grupo de resolução</t>
        </is>
      </c>
      <c r="CE298" s="2" t="inlineStr">
        <is>
          <t>3</t>
        </is>
      </c>
      <c r="CF298" s="2" t="inlineStr">
        <is>
          <t/>
        </is>
      </c>
      <c r="CG298" t="inlineStr">
        <is>
          <t>Grupo de entidades constituído por uma entidade de resolução e pelas suas filiais que não sejam:&lt;br&gt;i) elas próprias entidades de resolução,&lt;br&gt;ii) filiais de outras entidades de resolução, ou&lt;br&gt;iii) entidades estabelecidas num país terceiro que não estejam incluídas no grupo de resolução ao abrigo do plano de resolução e respetivas filiais.</t>
        </is>
      </c>
      <c r="CH298" s="2" t="inlineStr">
        <is>
          <t>grup de rezoluție</t>
        </is>
      </c>
      <c r="CI298" s="2" t="inlineStr">
        <is>
          <t>3</t>
        </is>
      </c>
      <c r="CJ298" s="2" t="inlineStr">
        <is>
          <t/>
        </is>
      </c>
      <c r="CK298" t="inlineStr">
        <is>
          <t>o &lt;a href="https://iate.europa.eu/entry/result/3571565" target="_blank"&gt;entitate de rezoluție&lt;/a&gt; și filialele sale care nu sunt la rândul lor entități de rezoluție și nici filiale ale unei alte entități de rezoluție</t>
        </is>
      </c>
      <c r="CL298" s="2" t="inlineStr">
        <is>
          <t>skupina, ktorej krízová situácia sa rieši</t>
        </is>
      </c>
      <c r="CM298" s="2" t="inlineStr">
        <is>
          <t>3</t>
        </is>
      </c>
      <c r="CN298" s="2" t="inlineStr">
        <is>
          <t/>
        </is>
      </c>
      <c r="CO298" t="inlineStr">
        <is>
          <t>a) subjekt, ktorého krízová situácia sa rieši, a jeho dcérske spoločnosti, ktoré nie sú: 
&lt;div&gt;
 i) samy subjektmi, ktorých krízová situácia sa rieši;&lt;/div&gt; 
&lt;div&gt;
 ii) dcérskymi spoločnosťami iných subjektov, ktorých krízová situácia sa rieši; alebo &lt;/div&gt; 
&lt;div&gt;
 iii) subjektmi usadenými v tretej krajine, ktoré nie sú súčasťou skupiny, ktorej krízová situácia sa rieši, v súlade s plánom riešenia krízovej situácie, ani ich dcérskymi spoločnosťami; alebo&lt;/div&gt; 
&lt;div&gt;
 b) úverové inštitúcie, ktoré sú trvalo pridružené k ústrednému orgánu a samotný ústredný orgán, ak aspoň jedna z týchto úverových inštitúcií alebo ústredný orgán je subjektom, ktorého krízová situácia sa rieši, a ich príslušné dcérske spoločnosti&lt;/div&gt;</t>
        </is>
      </c>
      <c r="CP298" s="2" t="inlineStr">
        <is>
          <t>skupina v postopku reševanja</t>
        </is>
      </c>
      <c r="CQ298" s="2" t="inlineStr">
        <is>
          <t>3</t>
        </is>
      </c>
      <c r="CR298" s="2" t="inlineStr">
        <is>
          <t/>
        </is>
      </c>
      <c r="CS298" t="inlineStr">
        <is>
          <t>skupina subjektov, ki jo opredeli Enotni odbor za reševanje 
&lt;sup&gt;1&lt;/sup&gt; v skladu s členom 8 ter jo sestavljajo subjekt v postopku reševanja 
&lt;sup&gt;2&lt;/sup&gt; in njegove podrejene družbe, ki same niso subjekti v postopku reševanja, in niso podrejene družbe drugega subjekta v postopku reševanja 
&lt;p&gt;&lt;sup&gt;1&lt;/sup&gt; Enotni odbor za reševanje: &lt;a href="/entry/result/3551172/all" id="ENTRY_TO_ENTRY_CONVERTER" target="_blank"&gt;IATE:3551172&lt;/a&gt; &lt;br&gt;&lt;sup&gt;2&lt;/sup&gt; subjekt v postopku reševanja: &lt;a href="/entry/result/3571565&lt;&gt;&lt;&gt;&lt;&gt;&lt;&gt;&lt;&gt;&lt;&gt;&lt;&gt;&lt;&gt;&lt;&gt;&lt;&gt;&lt;&gt;&lt;&gt;&lt;&gt;&lt;&gt;&lt;&gt;&lt;&gt;&lt;&gt;&lt;&gt;&lt;&gt;&lt;/all" id="ENTRY_TO_ENTRY_CONVERTER" target="_blank"&gt;IATE:3571565&amp;lt;&amp;gt;&amp;lt;&amp;gt;&amp;lt;&amp;gt;&amp;lt;&amp;gt;&amp;lt;&amp;gt;&amp;lt;&amp;gt;&amp;lt;&amp;gt;&amp;lt;&amp;gt;&amp;lt;&amp;gt;&amp;lt;&amp;gt;&amp;lt;&amp;gt;&amp;lt;&amp;gt;&amp;lt;&amp;gt;&amp;lt;&amp;gt;&amp;lt;&amp;gt;&amp;lt;&amp;gt;&amp;lt;&amp;gt;&amp;lt;&amp;gt;&amp;lt;&amp;gt;&amp;lt;&lt;/a&gt;&amp;gt;&lt;/p&gt;</t>
        </is>
      </c>
      <c r="CT298" s="2" t="inlineStr">
        <is>
          <t>resolutionsgrupp</t>
        </is>
      </c>
      <c r="CU298" s="2" t="inlineStr">
        <is>
          <t>3</t>
        </is>
      </c>
      <c r="CV298" s="2" t="inlineStr">
        <is>
          <t/>
        </is>
      </c>
      <c r="CW298" t="inlineStr">
        <is>
          <t>en grupp av enheter, bestående av en resolutionsenhet och dess dotterföretag som inte själva utgör resolutionsenheter och som inte är dotterföretag till en annan resolutionsenhet</t>
        </is>
      </c>
    </row>
    <row r="299">
      <c r="A299" s="1" t="str">
        <f>HYPERLINK("https://iate.europa.eu/entry/result/1128119/all", "1128119")</f>
        <v>1128119</v>
      </c>
      <c r="B299" t="inlineStr">
        <is>
          <t>LAW</t>
        </is>
      </c>
      <c r="C299" t="inlineStr">
        <is>
          <t>LAW</t>
        </is>
      </c>
      <c r="D299" t="inlineStr">
        <is>
          <t>no</t>
        </is>
      </c>
      <c r="E299" t="inlineStr">
        <is>
          <t/>
        </is>
      </c>
      <c r="F299" t="inlineStr">
        <is>
          <t/>
        </is>
      </c>
      <c r="G299" t="inlineStr">
        <is>
          <t/>
        </is>
      </c>
      <c r="H299" t="inlineStr">
        <is>
          <t/>
        </is>
      </c>
      <c r="I299" t="inlineStr">
        <is>
          <t/>
        </is>
      </c>
      <c r="J299" t="inlineStr">
        <is>
          <t/>
        </is>
      </c>
      <c r="K299" t="inlineStr">
        <is>
          <t/>
        </is>
      </c>
      <c r="L299" t="inlineStr">
        <is>
          <t/>
        </is>
      </c>
      <c r="M299" t="inlineStr">
        <is>
          <t/>
        </is>
      </c>
      <c r="N299" s="2" t="inlineStr">
        <is>
          <t>erhvervet rettighed</t>
        </is>
      </c>
      <c r="O299" s="2" t="inlineStr">
        <is>
          <t>3</t>
        </is>
      </c>
      <c r="P299" s="2" t="inlineStr">
        <is>
          <t/>
        </is>
      </c>
      <c r="Q299" t="inlineStr">
        <is>
          <t/>
        </is>
      </c>
      <c r="R299" s="2" t="inlineStr">
        <is>
          <t>erworbener Anspruch</t>
        </is>
      </c>
      <c r="S299" s="2" t="inlineStr">
        <is>
          <t>3</t>
        </is>
      </c>
      <c r="T299" s="2" t="inlineStr">
        <is>
          <t/>
        </is>
      </c>
      <c r="U299" t="inlineStr">
        <is>
          <t/>
        </is>
      </c>
      <c r="V299" s="2" t="inlineStr">
        <is>
          <t>κεκτημένο δικαίωμα</t>
        </is>
      </c>
      <c r="W299" s="2" t="inlineStr">
        <is>
          <t>3</t>
        </is>
      </c>
      <c r="X299" s="2" t="inlineStr">
        <is>
          <t/>
        </is>
      </c>
      <c r="Y299" t="inlineStr">
        <is>
          <t/>
        </is>
      </c>
      <c r="Z299" s="2" t="inlineStr">
        <is>
          <t>vested interest|
established rights|
vested right|
established right</t>
        </is>
      </c>
      <c r="AA299" s="2" t="inlineStr">
        <is>
          <t>3|
3|
3|
3</t>
        </is>
      </c>
      <c r="AB299" s="2" t="inlineStr">
        <is>
          <t xml:space="preserve">|
|
|
</t>
        </is>
      </c>
      <c r="AC299" t="inlineStr">
        <is>
          <t>a legal claim or right to the present or future enjoyment of some property or activity</t>
        </is>
      </c>
      <c r="AD299" s="2" t="inlineStr">
        <is>
          <t>derechos adquiridos|
derechos consolidados</t>
        </is>
      </c>
      <c r="AE299" s="2" t="inlineStr">
        <is>
          <t>3|
3</t>
        </is>
      </c>
      <c r="AF299" s="2" t="inlineStr">
        <is>
          <t xml:space="preserve">|
</t>
        </is>
      </c>
      <c r="AG299" t="inlineStr">
        <is>
          <t/>
        </is>
      </c>
      <c r="AH299" t="inlineStr">
        <is>
          <t/>
        </is>
      </c>
      <c r="AI299" t="inlineStr">
        <is>
          <t/>
        </is>
      </c>
      <c r="AJ299" t="inlineStr">
        <is>
          <t/>
        </is>
      </c>
      <c r="AK299" t="inlineStr">
        <is>
          <t/>
        </is>
      </c>
      <c r="AL299" s="2" t="inlineStr">
        <is>
          <t>saatu oikeus</t>
        </is>
      </c>
      <c r="AM299" s="2" t="inlineStr">
        <is>
          <t>3</t>
        </is>
      </c>
      <c r="AN299" s="2" t="inlineStr">
        <is>
          <t/>
        </is>
      </c>
      <c r="AO299" t="inlineStr">
        <is>
          <t/>
        </is>
      </c>
      <c r="AP299" s="2" t="inlineStr">
        <is>
          <t>droit acquis|
intérêt en cause</t>
        </is>
      </c>
      <c r="AQ299" s="2" t="inlineStr">
        <is>
          <t>3|
3</t>
        </is>
      </c>
      <c r="AR299" s="2" t="inlineStr">
        <is>
          <t xml:space="preserve">|
</t>
        </is>
      </c>
      <c r="AS299" t="inlineStr">
        <is>
          <t/>
        </is>
      </c>
      <c r="AT299" t="inlineStr">
        <is>
          <t/>
        </is>
      </c>
      <c r="AU299" t="inlineStr">
        <is>
          <t/>
        </is>
      </c>
      <c r="AV299" t="inlineStr">
        <is>
          <t/>
        </is>
      </c>
      <c r="AW299" t="inlineStr">
        <is>
          <t/>
        </is>
      </c>
      <c r="AX299" t="inlineStr">
        <is>
          <t/>
        </is>
      </c>
      <c r="AY299" t="inlineStr">
        <is>
          <t/>
        </is>
      </c>
      <c r="AZ299" t="inlineStr">
        <is>
          <t/>
        </is>
      </c>
      <c r="BA299" t="inlineStr">
        <is>
          <t/>
        </is>
      </c>
      <c r="BB299" t="inlineStr">
        <is>
          <t/>
        </is>
      </c>
      <c r="BC299" t="inlineStr">
        <is>
          <t/>
        </is>
      </c>
      <c r="BD299" t="inlineStr">
        <is>
          <t/>
        </is>
      </c>
      <c r="BE299" t="inlineStr">
        <is>
          <t/>
        </is>
      </c>
      <c r="BF299" s="2" t="inlineStr">
        <is>
          <t>diritto acquisito|
interesse acquisito</t>
        </is>
      </c>
      <c r="BG299" s="2" t="inlineStr">
        <is>
          <t>3|
3</t>
        </is>
      </c>
      <c r="BH299" s="2" t="inlineStr">
        <is>
          <t xml:space="preserve">|
</t>
        </is>
      </c>
      <c r="BI299" t="inlineStr">
        <is>
          <t/>
        </is>
      </c>
      <c r="BJ299" s="2" t="inlineStr">
        <is>
          <t>įtvirtinta teisė</t>
        </is>
      </c>
      <c r="BK299" s="2" t="inlineStr">
        <is>
          <t>2</t>
        </is>
      </c>
      <c r="BL299" s="2" t="inlineStr">
        <is>
          <t/>
        </is>
      </c>
      <c r="BM299" t="inlineStr">
        <is>
          <t/>
        </is>
      </c>
      <c r="BN299" s="2" t="inlineStr">
        <is>
          <t>iegūtās tiesības</t>
        </is>
      </c>
      <c r="BO299" s="2" t="inlineStr">
        <is>
          <t>3</t>
        </is>
      </c>
      <c r="BP299" s="2" t="inlineStr">
        <is>
          <t/>
        </is>
      </c>
      <c r="BQ299" t="inlineStr">
        <is>
          <t/>
        </is>
      </c>
      <c r="BR299" s="2" t="inlineStr">
        <is>
          <t>dritt akkwiżit</t>
        </is>
      </c>
      <c r="BS299" s="2" t="inlineStr">
        <is>
          <t>3</t>
        </is>
      </c>
      <c r="BT299" s="2" t="inlineStr">
        <is>
          <t/>
        </is>
      </c>
      <c r="BU299" t="inlineStr">
        <is>
          <t>dritt miksub taħt liġi preċedenti</t>
        </is>
      </c>
      <c r="BV299" s="2" t="inlineStr">
        <is>
          <t>verworven rechten|
verkregen recht</t>
        </is>
      </c>
      <c r="BW299" s="2" t="inlineStr">
        <is>
          <t>3|
3</t>
        </is>
      </c>
      <c r="BX299" s="2" t="inlineStr">
        <is>
          <t xml:space="preserve">|
</t>
        </is>
      </c>
      <c r="BY299" t="inlineStr">
        <is>
          <t/>
        </is>
      </c>
      <c r="BZ299" t="inlineStr">
        <is>
          <t/>
        </is>
      </c>
      <c r="CA299" t="inlineStr">
        <is>
          <t/>
        </is>
      </c>
      <c r="CB299" t="inlineStr">
        <is>
          <t/>
        </is>
      </c>
      <c r="CC299" t="inlineStr">
        <is>
          <t/>
        </is>
      </c>
      <c r="CD299" s="2" t="inlineStr">
        <is>
          <t>direito adquirido</t>
        </is>
      </c>
      <c r="CE299" s="2" t="inlineStr">
        <is>
          <t>3</t>
        </is>
      </c>
      <c r="CF299" s="2" t="inlineStr">
        <is>
          <t/>
        </is>
      </c>
      <c r="CG299" t="inlineStr">
        <is>
          <t/>
        </is>
      </c>
      <c r="CH299" t="inlineStr">
        <is>
          <t/>
        </is>
      </c>
      <c r="CI299" t="inlineStr">
        <is>
          <t/>
        </is>
      </c>
      <c r="CJ299" t="inlineStr">
        <is>
          <t/>
        </is>
      </c>
      <c r="CK299" t="inlineStr">
        <is>
          <t/>
        </is>
      </c>
      <c r="CL299" t="inlineStr">
        <is>
          <t/>
        </is>
      </c>
      <c r="CM299" t="inlineStr">
        <is>
          <t/>
        </is>
      </c>
      <c r="CN299" t="inlineStr">
        <is>
          <t/>
        </is>
      </c>
      <c r="CO299" t="inlineStr">
        <is>
          <t/>
        </is>
      </c>
      <c r="CP299" t="inlineStr">
        <is>
          <t/>
        </is>
      </c>
      <c r="CQ299" t="inlineStr">
        <is>
          <t/>
        </is>
      </c>
      <c r="CR299" t="inlineStr">
        <is>
          <t/>
        </is>
      </c>
      <c r="CS299" t="inlineStr">
        <is>
          <t/>
        </is>
      </c>
      <c r="CT299" s="2" t="inlineStr">
        <is>
          <t>hävdvunnen rätt</t>
        </is>
      </c>
      <c r="CU299" s="2" t="inlineStr">
        <is>
          <t>3</t>
        </is>
      </c>
      <c r="CV299" s="2" t="inlineStr">
        <is>
          <t/>
        </is>
      </c>
      <c r="CW299" t="inlineStr">
        <is>
          <t/>
        </is>
      </c>
    </row>
    <row r="300">
      <c r="A300" s="1" t="str">
        <f>HYPERLINK("https://iate.europa.eu/entry/result/3567491/all", "3567491")</f>
        <v>3567491</v>
      </c>
      <c r="B300" t="inlineStr">
        <is>
          <t>SOCIAL QUESTIONS</t>
        </is>
      </c>
      <c r="C300" t="inlineStr">
        <is>
          <t>SOCIAL QUESTIONS</t>
        </is>
      </c>
      <c r="D300" t="inlineStr">
        <is>
          <t>yes</t>
        </is>
      </c>
      <c r="E300" t="inlineStr">
        <is>
          <t/>
        </is>
      </c>
      <c r="F300" s="2" t="inlineStr">
        <is>
          <t>грижи в общността|
грижи, предлагани в общността|
грижи в рамките на общността</t>
        </is>
      </c>
      <c r="G300" s="2" t="inlineStr">
        <is>
          <t>3|
3|
3</t>
        </is>
      </c>
      <c r="H300" s="2" t="inlineStr">
        <is>
          <t xml:space="preserve">|
|
</t>
        </is>
      </c>
      <c r="I300" t="inlineStr">
        <is>
          <t>спектър
от
услуги
, 
които
дават
възможност
на
хората с увреждания и психични проблеми и на 
възрастните хора да
живеят
в
общността
и, когато
става
дума
за
деца, да
растат
в
семейна
среда, вместо
в
институция</t>
        </is>
      </c>
      <c r="J300" s="2" t="inlineStr">
        <is>
          <t>komunitní péče|
neinstitucionální péče|
neústavní péče|
služby poskytované v komunitě</t>
        </is>
      </c>
      <c r="K300" s="2" t="inlineStr">
        <is>
          <t>3|
3|
3|
3</t>
        </is>
      </c>
      <c r="L300" s="2" t="inlineStr">
        <is>
          <t xml:space="preserve">|
|
|
</t>
        </is>
      </c>
      <c r="M300" t="inlineStr">
        <is>
          <t>spektrum služeb umožňujících jednotlivcům žít v komunitě. V případě dětí je to možnost vyrůstat v rodinném prostředí (narozdíl od ústavní péče)</t>
        </is>
      </c>
      <c r="N300" s="2" t="inlineStr">
        <is>
          <t>pleje i nærmiljøet</t>
        </is>
      </c>
      <c r="O300" s="2" t="inlineStr">
        <is>
          <t>3</t>
        </is>
      </c>
      <c r="P300" s="2" t="inlineStr">
        <is>
          <t/>
        </is>
      </c>
      <c r="Q300" t="inlineStr">
        <is>
          <t>&lt;a href="https://iate.europa.eu/entry/result/3628917/da" target="_blank"&gt;formel langtidspleje&lt;/a&gt;, som ydes og tilrettelægges i lokalsamfundet, f.eks. i form af dagtilbud for voksne eller &lt;a href="https://iate.europa.eu/entry/result/1911587/da" target="_blank"&gt;aflastning&lt;/a&gt;</t>
        </is>
      </c>
      <c r="R300" s="2" t="inlineStr">
        <is>
          <t>Betreuung in der lokalen Gemeinschaft</t>
        </is>
      </c>
      <c r="S300" s="2" t="inlineStr">
        <is>
          <t>3</t>
        </is>
      </c>
      <c r="T300" s="2" t="inlineStr">
        <is>
          <t/>
        </is>
      </c>
      <c r="U300" t="inlineStr">
        <is>
          <t>Dienstleistungen, die es Personen ungeachtet der von ihnen benötigten Unterstützung (etwa aufgrund ihrer Behinderung oder ihres Alters) ermöglichen, in der Gemeinschaft anstatt in einer Betreuungseinrichtung zu leben</t>
        </is>
      </c>
      <c r="V300" s="2" t="inlineStr">
        <is>
          <t>υπηρεσίες φροντίδας που βασίζονται στις τοπικές κοινότητες|
φροντίδα σε επίπεδο τοπικής κοινότητας</t>
        </is>
      </c>
      <c r="W300" s="2" t="inlineStr">
        <is>
          <t>3|
3</t>
        </is>
      </c>
      <c r="X300" s="2" t="inlineStr">
        <is>
          <t xml:space="preserve">|
</t>
        </is>
      </c>
      <c r="Y300" t="inlineStr">
        <is>
          <t/>
        </is>
      </c>
      <c r="Z300" s="2" t="inlineStr">
        <is>
          <t>community-based care|
community-based social care|
non-institutional care|
community-based services</t>
        </is>
      </c>
      <c r="AA300" s="2" t="inlineStr">
        <is>
          <t>3|
1|
3|
3</t>
        </is>
      </c>
      <c r="AB300" s="2" t="inlineStr">
        <is>
          <t xml:space="preserve">|
|
|
</t>
        </is>
      </c>
      <c r="AC300" t="inlineStr">
        <is>
          <t>spectrum of services that enable individuals to live in the community and, in the case of children, to grow up in a family environment as opposed to an institution</t>
        </is>
      </c>
      <c r="AD300" s="2" t="inlineStr">
        <is>
          <t>cuidados basados en la comunidad|
cuidados comunitarios|
cuidados no institucionales</t>
        </is>
      </c>
      <c r="AE300" s="2" t="inlineStr">
        <is>
          <t>3|
3|
3</t>
        </is>
      </c>
      <c r="AF300" s="2" t="inlineStr">
        <is>
          <t xml:space="preserve">|
|
</t>
        </is>
      </c>
      <c r="AG300" t="inlineStr">
        <is>
          <t>Cuidados prestados a las personas con discapacidad, las personas con problemas de salud mental, las personas de edad avanzada o los niños desamparados que permiten que estas personas vivan integradas físicamente en su comunidad y no separadas de ella mediante su ingreso en instituciones.</t>
        </is>
      </c>
      <c r="AH300" s="2" t="inlineStr">
        <is>
          <t>kogukonnapõhine hooldus</t>
        </is>
      </c>
      <c r="AI300" s="2" t="inlineStr">
        <is>
          <t>3</t>
        </is>
      </c>
      <c r="AJ300" s="2" t="inlineStr">
        <is>
          <t/>
        </is>
      </c>
      <c r="AK300" t="inlineStr">
        <is>
          <t>ametlik pikaajaline hooldus, mida pakutakse ja korraldatakse kogukonna tasandil, näiteks täiskasvanute päevahoiuteenuste või ajutise hooldusena</t>
        </is>
      </c>
      <c r="AL300" s="2" t="inlineStr">
        <is>
          <t>yhteisöperustainen hoito|
avohoito|
yhteisöllinen hoitomuoto|
lähiyhteisössä järjestetty hoito</t>
        </is>
      </c>
      <c r="AM300" s="2" t="inlineStr">
        <is>
          <t>3|
3|
2|
2</t>
        </is>
      </c>
      <c r="AN300" s="2" t="inlineStr">
        <is>
          <t xml:space="preserve">|
|
|
</t>
        </is>
      </c>
      <c r="AO300" t="inlineStr">
        <is>
          <t>lähelle asiakasta tuotua ja asiakkaan tarpeisiin perustuvaa yksilöllistä tukea ja palveluja</t>
        </is>
      </c>
      <c r="AP300" s="2" t="inlineStr">
        <is>
          <t>prise en charge de proximité|
services de soin de proximité|
services à la personne|
services de proximité</t>
        </is>
      </c>
      <c r="AQ300" s="2" t="inlineStr">
        <is>
          <t>3|
3|
3|
3</t>
        </is>
      </c>
      <c r="AR300" s="2" t="inlineStr">
        <is>
          <t xml:space="preserve">|
|
|
</t>
        </is>
      </c>
      <c r="AS300" t="inlineStr">
        <is>
          <t>activités qui s’adressent à des particuliers en vue de préserver l'autonomie de ces derniers et sont effectuées à leur domicile (ménage, garde d’enfants…) ou dans l’environnement immédiat de leur domicile (transport, livraison…) et qui peuvent couvrir divers services</t>
        </is>
      </c>
      <c r="AT300" s="2" t="inlineStr">
        <is>
          <t>cúram pobalbhunaithe</t>
        </is>
      </c>
      <c r="AU300" s="2" t="inlineStr">
        <is>
          <t>3</t>
        </is>
      </c>
      <c r="AV300" s="2" t="inlineStr">
        <is>
          <t/>
        </is>
      </c>
      <c r="AW300" t="inlineStr">
        <is>
          <t/>
        </is>
      </c>
      <c r="AX300" s="2" t="inlineStr">
        <is>
          <t>skrb u zajednici</t>
        </is>
      </c>
      <c r="AY300" s="2" t="inlineStr">
        <is>
          <t>3</t>
        </is>
      </c>
      <c r="AZ300" s="2" t="inlineStr">
        <is>
          <t/>
        </is>
      </c>
      <c r="BA300" t="inlineStr">
        <is>
          <t>skup različitih primarno socijalnih i zdravstvenih usluga koje omogućuju pojedincima život u zajednici te ako je riječ o djeci, odrastanje u obiteljskome okruženju suprotno od skrbi u ustanovama</t>
        </is>
      </c>
      <c r="BB300" s="2" t="inlineStr">
        <is>
          <t>közösségi gondozás|
intézményen kívüli gondozás</t>
        </is>
      </c>
      <c r="BC300" s="2" t="inlineStr">
        <is>
          <t>3|
3</t>
        </is>
      </c>
      <c r="BD300" s="2" t="inlineStr">
        <is>
          <t xml:space="preserve">|
</t>
        </is>
      </c>
      <c r="BE300" t="inlineStr">
        <is>
          <t>az egyének számára elérhető közösségi szolgáltatások széles spektruma</t>
        </is>
      </c>
      <c r="BF300" s="2" t="inlineStr">
        <is>
          <t>assistenza sul territorio|
assistenza basata sulla comunità|
assistenza non istituzionale</t>
        </is>
      </c>
      <c r="BG300" s="2" t="inlineStr">
        <is>
          <t>3|
3|
3</t>
        </is>
      </c>
      <c r="BH300" s="2" t="inlineStr">
        <is>
          <t xml:space="preserve">preferred|
|
</t>
        </is>
      </c>
      <c r="BI300" t="inlineStr">
        <is>
          <t>insieme dei servizi che consentono a una persona anziana o disabile di vivere in una comunità locale o a un bambino di vivere in un ambiente familiare anziché in un istituto</t>
        </is>
      </c>
      <c r="BJ300" s="2" t="inlineStr">
        <is>
          <t>bendruomeninė globa</t>
        </is>
      </c>
      <c r="BK300" s="2" t="inlineStr">
        <is>
          <t>3</t>
        </is>
      </c>
      <c r="BL300" s="2" t="inlineStr">
        <is>
          <t/>
        </is>
      </c>
      <c r="BM300" t="inlineStr">
        <is>
          <t>alternatyvios institucinei globai įvairių formų ir rūšių, aukštos kokybės bendruomenėje teikiamos paslaugos, kurios užtikrina asmens galimybę gyventi bendruomenėje, o vaikui – augti šeimos aplinkoje</t>
        </is>
      </c>
      <c r="BN300" s="2" t="inlineStr">
        <is>
          <t>kopienā balstīta aprūpe</t>
        </is>
      </c>
      <c r="BO300" s="2" t="inlineStr">
        <is>
          <t>3</t>
        </is>
      </c>
      <c r="BP300" s="2" t="inlineStr">
        <is>
          <t/>
        </is>
      </c>
      <c r="BQ300" t="inlineStr">
        <is>
          <t/>
        </is>
      </c>
      <c r="BR300" s="2" t="inlineStr">
        <is>
          <t>kura bbażata fil-komunità|
kura mhux istituzzjonali</t>
        </is>
      </c>
      <c r="BS300" s="2" t="inlineStr">
        <is>
          <t>3|
3</t>
        </is>
      </c>
      <c r="BT300" s="2" t="inlineStr">
        <is>
          <t xml:space="preserve">|
</t>
        </is>
      </c>
      <c r="BU300" t="inlineStr">
        <is>
          <t>firxa ta' servizzi li jippermettu lill-individwi jgħixu f'komunità u, fil-każ tat-tfal, jikbru f'ambjent ta' familja u mhux ta' istituzzjoni</t>
        </is>
      </c>
      <c r="BV300" s="2" t="inlineStr">
        <is>
          <t>zorg in gemeenschapsverband|
gemeenschapsgebaseerde zorg|
niet-institutionele zorg</t>
        </is>
      </c>
      <c r="BW300" s="2" t="inlineStr">
        <is>
          <t>3|
3|
3</t>
        </is>
      </c>
      <c r="BX300" s="2" t="inlineStr">
        <is>
          <t xml:space="preserve">|
|
</t>
        </is>
      </c>
      <c r="BY300" t="inlineStr">
        <is>
          <t>diensten waardoor een persoon deel van de gemeenschap kan blijven uitmaken in plaats van in een instelling zorg te krijgen</t>
        </is>
      </c>
      <c r="BZ300" s="2" t="inlineStr">
        <is>
          <t>opieka świadczona na poziomie społeczności lokalnych|
opieka oparta na społeczności|
opieka środowiskowa</t>
        </is>
      </c>
      <c r="CA300" s="2" t="inlineStr">
        <is>
          <t>3|
3|
3</t>
        </is>
      </c>
      <c r="CB300" s="2" t="inlineStr">
        <is>
          <t xml:space="preserve">|
|
</t>
        </is>
      </c>
      <c r="CC300" t="inlineStr">
        <is>
          <t>usługi socjalne (np. pomoc społeczna) pozwalające na życie w społeczności i, w przypadku dzieci, na dorastanie w środowisku rodzinnym, a nie w otoczeniu instytucjonalnym</t>
        </is>
      </c>
      <c r="CD300" s="2" t="inlineStr">
        <is>
          <t>cuidados de proximidade</t>
        </is>
      </c>
      <c r="CE300" s="2" t="inlineStr">
        <is>
          <t>3</t>
        </is>
      </c>
      <c r="CF300" s="2" t="inlineStr">
        <is>
          <t/>
        </is>
      </c>
      <c r="CG300" t="inlineStr">
        <is>
          <t>---</t>
        </is>
      </c>
      <c r="CH300" s="2" t="inlineStr">
        <is>
          <t>îngrijire în comunitate|
îngrijire comunitară</t>
        </is>
      </c>
      <c r="CI300" s="2" t="inlineStr">
        <is>
          <t>3|
3</t>
        </is>
      </c>
      <c r="CJ300" s="2" t="inlineStr">
        <is>
          <t xml:space="preserve">|
</t>
        </is>
      </c>
      <c r="CK300" t="inlineStr">
        <is>
          <t>ansamblul îngrijirilor acordate persoanelor bolnave, cu dependență fizică și/sau mintală, în afara instituțiilor cu paturi (spitale sau cămine), în comunitate, la domiciliul persoanei sau în structuri de îngrijire zise alternative</t>
        </is>
      </c>
      <c r="CL300" s="2" t="inlineStr">
        <is>
          <t>komunitná starostlivosť|
komunitné služby starostlivosti|
komunitné služby</t>
        </is>
      </c>
      <c r="CM300" s="2" t="inlineStr">
        <is>
          <t>3|
3|
3</t>
        </is>
      </c>
      <c r="CN300" s="2" t="inlineStr">
        <is>
          <t xml:space="preserve">|
|
</t>
        </is>
      </c>
      <c r="CO300" t="inlineStr">
        <is>
          <t>formálna dlhodobá starostlivosť poskytovaná a organizovaná na úrovni spoločenstva, napríklad vo forme denných služieb pre dospelých alebo respitnej starostlivosti</t>
        </is>
      </c>
      <c r="CP300" s="2" t="inlineStr">
        <is>
          <t>oskrba v skupnosti</t>
        </is>
      </c>
      <c r="CQ300" s="2" t="inlineStr">
        <is>
          <t>3</t>
        </is>
      </c>
      <c r="CR300" s="2" t="inlineStr">
        <is>
          <t/>
        </is>
      </c>
      <c r="CS300" t="inlineStr">
        <is>
          <t>splet storitev v geografsko opredeljenem okolju, ki zmanjšuje potrebo po oskrbi v ustanovah</t>
        </is>
      </c>
      <c r="CT300" s="2" t="inlineStr">
        <is>
          <t>samhällsbaserad vård|
samhällsbaserad vårdtjänst</t>
        </is>
      </c>
      <c r="CU300" s="2" t="inlineStr">
        <is>
          <t>3|
3</t>
        </is>
      </c>
      <c r="CV300" s="2" t="inlineStr">
        <is>
          <t xml:space="preserve">|
</t>
        </is>
      </c>
      <c r="CW300" t="inlineStr">
        <is>
          <t>vård som ges i det öppna samhället i motsats till institutionsbaserad vård</t>
        </is>
      </c>
    </row>
    <row r="301">
      <c r="A301" s="1" t="str">
        <f>HYPERLINK("https://iate.europa.eu/entry/result/134995/all", "134995")</f>
        <v>134995</v>
      </c>
      <c r="B301" t="inlineStr">
        <is>
          <t>EUROPEAN UNION;BUSINESS AND COMPETITION</t>
        </is>
      </c>
      <c r="C301" t="inlineStr">
        <is>
          <t>EUROPEAN UNION|EU finance|EU financing;BUSINESS AND COMPETITION|business organisation</t>
        </is>
      </c>
      <c r="D301" t="inlineStr">
        <is>
          <t>yes</t>
        </is>
      </c>
      <c r="E301" t="inlineStr">
        <is>
          <t/>
        </is>
      </c>
      <c r="F301" s="2" t="inlineStr">
        <is>
          <t>преместване</t>
        </is>
      </c>
      <c r="G301" s="2" t="inlineStr">
        <is>
          <t>3</t>
        </is>
      </c>
      <c r="H301" s="2" t="inlineStr">
        <is>
          <t/>
        </is>
      </c>
      <c r="I301" t="inlineStr">
        <is>
          <t>прехвърляне на същата или подобна дейност или част от нея от предприятие в една от договарящите страни по Споразумението за ЕИП към предприятие на територията на друга договаряща страна по Споразумението за ЕИП, в което предприятие, по смисъла на законодателството за държавните помощи, се извършват подпомагани инвестиции</t>
        </is>
      </c>
      <c r="J301" s="2" t="inlineStr">
        <is>
          <t>přemístění</t>
        </is>
      </c>
      <c r="K301" s="2" t="inlineStr">
        <is>
          <t>3</t>
        </is>
      </c>
      <c r="L301" s="2" t="inlineStr">
        <is>
          <t/>
        </is>
      </c>
      <c r="M301" t="inlineStr">
        <is>
          <t>převedení stejné nebo podobné činnosti, nebo její části z provozovny v jedné smluvní straně Dohody o EHP (původní provozovny) do provozovny, ve které se podporovaná investice uskutečňuje v jiné smluvní straně Dohody o EHP (podporované provozovny)</t>
        </is>
      </c>
      <c r="N301" s="2" t="inlineStr">
        <is>
          <t>flytning</t>
        </is>
      </c>
      <c r="O301" s="2" t="inlineStr">
        <is>
          <t>3</t>
        </is>
      </c>
      <c r="P301" s="2" t="inlineStr">
        <is>
          <t/>
        </is>
      </c>
      <c r="Q301" t="inlineStr">
        <is>
          <t>overførsel af den samme eller lignende aktivitet eller en del heraf fra en virksomhedsenhed i én kontraherende part til EØS-aftalen (oprindelig virksomhedsenhed) til den virksomhedsenhed, hvor de støttede investeringer finder sted i en anden kontraherende part i EØS-aftalen (støttet virksomhedsenhed)</t>
        </is>
      </c>
      <c r="R301" s="2" t="inlineStr">
        <is>
          <t>Verlagerung</t>
        </is>
      </c>
      <c r="S301" s="2" t="inlineStr">
        <is>
          <t>3</t>
        </is>
      </c>
      <c r="T301" s="2" t="inlineStr">
        <is>
          <t/>
        </is>
      </c>
      <c r="U301" t="inlineStr">
        <is>
          <t>Übertragung derselben oder einer ähnlichen Tätigkeit oder eines Teils davon von einer im Gebiet einer Vertragspartei des EWR-Abkommens gelegenen Betriebsstätte zu der im Gebiet einer anderen Vertragspartei des EWR-Abkommens gelegenen Betriebsstätte</t>
        </is>
      </c>
      <c r="V301" s="2" t="inlineStr">
        <is>
          <t>μετεγκατάσταση</t>
        </is>
      </c>
      <c r="W301" s="2" t="inlineStr">
        <is>
          <t>3</t>
        </is>
      </c>
      <c r="X301" s="2" t="inlineStr">
        <is>
          <t/>
        </is>
      </c>
      <c r="Y301" t="inlineStr">
        <is>
          <t>στο πλαίσιο της ενωσιακής νομοθεσίας για τις κρατικές ενισχύσεις, η μεταφορά της ίδιας ή παρεμφερούς δραστηριότητας ή μέρους αυτής από επιχειρηματική εγκατάσταση στο έδαφος συμβαλλόμενου μέρους της συμφωνίας ΕΟΧ (αρχική εγκατάσταση) σε επιχειρηματική εγκατάσταση στην οποία πραγματοποιείται η ενισχυόμενη επένδυση στο έδαφος άλλου συμβαλλόμενου μέρους της συμφωνίας ΕΟΧ (ενισχυόμενη εγκατάσταση)</t>
        </is>
      </c>
      <c r="Z301" s="2" t="inlineStr">
        <is>
          <t>relocation</t>
        </is>
      </c>
      <c r="AA301" s="2" t="inlineStr">
        <is>
          <t>3</t>
        </is>
      </c>
      <c r="AB301" s="2" t="inlineStr">
        <is>
          <t/>
        </is>
      </c>
      <c r="AC301" t="inlineStr">
        <is>
          <t>in terms of EU State aid law, transfer of the same or similar activity or part thereof from an establishment in one contracting party to the EEA Agreement to the establishment in another contracting party to the EEA Agreement</t>
        </is>
      </c>
      <c r="AD301" s="2" t="inlineStr">
        <is>
          <t>reubicación</t>
        </is>
      </c>
      <c r="AE301" s="2" t="inlineStr">
        <is>
          <t>3</t>
        </is>
      </c>
      <c r="AF301" s="2" t="inlineStr">
        <is>
          <t/>
        </is>
      </c>
      <c r="AG301" t="inlineStr">
        <is>
          <t>Traslado de la misma actividad o similar de o parte de la misma de un 
establecimiento en una Parte contratante del Acuerdo EEE (establecimiento inicial) al establecimiento en el que se lleve a cabo 
la inversión objeto de la ayuda en otra Parte contratante del Acuerdo 
EEE (establecimiento beneficiario).</t>
        </is>
      </c>
      <c r="AH301" s="2" t="inlineStr">
        <is>
          <t>ümberpaigutamine</t>
        </is>
      </c>
      <c r="AI301" s="2" t="inlineStr">
        <is>
          <t>3</t>
        </is>
      </c>
      <c r="AJ301" s="2" t="inlineStr">
        <is>
          <t/>
        </is>
      </c>
      <c r="AK301" t="inlineStr">
        <is>
          <t>sama või sarnase tegevuse või selle osa üleviimine ühest EMP lepingu osalisriigi ettevõttest (algne ettevõte) teise EMP lepingu muus osalisriigis asuvasse ettevõttesse, kuhu toetatav investeering tehakse (toetatav ettevõte)</t>
        </is>
      </c>
      <c r="AL301" s="2" t="inlineStr">
        <is>
          <t>siirtäminen</t>
        </is>
      </c>
      <c r="AM301" s="2" t="inlineStr">
        <is>
          <t>3</t>
        </is>
      </c>
      <c r="AN301" s="2" t="inlineStr">
        <is>
          <t/>
        </is>
      </c>
      <c r="AO301" t="inlineStr">
        <is>
          <t>toiminnan tai sen osan lakkauttaminen ETA-sopimuksen yhden sopimuspuolen alueella sijaitsevassa toimipaikassa ja saman tai samankaltaisen toiminnan tai sen osan käynnistäminen ETA-sopimuksen toisen sopimuspuolen alueella sijaitsevassa toimipaikassa</t>
        </is>
      </c>
      <c r="AP301" s="2" t="inlineStr">
        <is>
          <t>délocalisation</t>
        </is>
      </c>
      <c r="AQ301" s="2" t="inlineStr">
        <is>
          <t>3</t>
        </is>
      </c>
      <c r="AR301" s="2" t="inlineStr">
        <is>
          <t/>
        </is>
      </c>
      <c r="AS301" t="inlineStr">
        <is>
          <t>au regard du droit de l’Union relatif aux aides d’État, tansfert, en tout ou en partie, d'une activité identique ou similaire d'un établissement situé sur le territoire d'une partie contractante à l'accord sur l'&lt;i&gt;Espace économique européen&lt;/i&gt; [ &lt;a href="/entry/result/1163206/all" id="ENTRY_TO_ENTRY_CONVERTER" target="_blank"&gt;IATE:1163206&lt;/a&gt; ] (établissement initial) vers l'établissement dans lequel est effectué l'investissement bénéficiant d'une aide sur le territoire d'une autre partie contractante à l'accord EEE (établissement bénéficiant de l'aide)</t>
        </is>
      </c>
      <c r="AT301" s="2" t="inlineStr">
        <is>
          <t>athshocrú</t>
        </is>
      </c>
      <c r="AU301" s="2" t="inlineStr">
        <is>
          <t>3</t>
        </is>
      </c>
      <c r="AV301" s="2" t="inlineStr">
        <is>
          <t/>
        </is>
      </c>
      <c r="AW301" t="inlineStr">
        <is>
          <t/>
        </is>
      </c>
      <c r="AX301" s="2" t="inlineStr">
        <is>
          <t>premještanje</t>
        </is>
      </c>
      <c r="AY301" s="2" t="inlineStr">
        <is>
          <t>3</t>
        </is>
      </c>
      <c r="AZ301" s="2" t="inlineStr">
        <is>
          <t/>
        </is>
      </c>
      <c r="BA301" t="inlineStr">
        <is>
          <t>transfer iste ili slične djelatnosti ili njezina dijela iz objekta u jednoj ugovornoj stranci Sporazuma o EGP-u (početni objekt) u objekt u kojemu se ulaganje odvija u drugoj ugovornoj stranci Sporazuma o EGP-u (objekt kojemu je dodijeljena potpora)</t>
        </is>
      </c>
      <c r="BB301" s="2" t="inlineStr">
        <is>
          <t>áttelepítés</t>
        </is>
      </c>
      <c r="BC301" s="2" t="inlineStr">
        <is>
          <t>3</t>
        </is>
      </c>
      <c r="BD301" s="2" t="inlineStr">
        <is>
          <t/>
        </is>
      </c>
      <c r="BE301" t="inlineStr">
        <is>
          <t>egy azonos vagy hasonló tevékenységnek vagy annak egy részének áthelyezése az EGT-megállapodás egyik szerződő felének területén található létesítményből az EGT-megállapodás egy másik szerződő felének területén található azon létesítménybe, ahol a támogatott beruházásra sor kerül</t>
        </is>
      </c>
      <c r="BF301" s="2" t="inlineStr">
        <is>
          <t>delocalizzazione</t>
        </is>
      </c>
      <c r="BG301" s="2" t="inlineStr">
        <is>
          <t>3</t>
        </is>
      </c>
      <c r="BH301" s="2" t="inlineStr">
        <is>
          <t/>
        </is>
      </c>
      <c r="BI301" t="inlineStr">
        <is>
          <t>in materia di aiuti di Stato, trasferimento della stessa attività o attività analoga o di una loro parte da uno stabilimento situato in una parte contraente dell'accordo SEE verso lo stabilimento situato in un'altra parte contraente dell'accordo SEE</t>
        </is>
      </c>
      <c r="BJ301" s="2" t="inlineStr">
        <is>
          <t>perkėlimas</t>
        </is>
      </c>
      <c r="BK301" s="2" t="inlineStr">
        <is>
          <t>3</t>
        </is>
      </c>
      <c r="BL301" s="2" t="inlineStr">
        <is>
          <t/>
        </is>
      </c>
      <c r="BM301" t="inlineStr">
        <is>
          <t>tapačios ar panašios veiklos arba jos dalies perkėlimas iš vienoje EEE susitarimo susitariančiojoje šalyje esančios įmonės (pradinė įmonė) į kitoje EEE susitarimo susitariančiojoje šalyje esančią įmonę, kuriai teikiama remiama investicija (remiamoji įmonė)</t>
        </is>
      </c>
      <c r="BN301" s="2" t="inlineStr">
        <is>
          <t>pārcelšana</t>
        </is>
      </c>
      <c r="BO301" s="2" t="inlineStr">
        <is>
          <t>3</t>
        </is>
      </c>
      <c r="BP301" s="2" t="inlineStr">
        <is>
          <t/>
        </is>
      </c>
      <c r="BQ301" t="inlineStr">
        <is>
          <t>ES valsts atbalsta tiesību aktos – tādas pašas vai līdzīgas darbības vai tās daļas pārvietošana no uzņēmējdarbības vietas vienā EEZ līguma līgumslēdzējā pusē uz uzņēmējdarbības vietu citā EEZ līguma līgumslēdzējā pusē</t>
        </is>
      </c>
      <c r="BR301" s="2" t="inlineStr">
        <is>
          <t>rilokazzjoni</t>
        </is>
      </c>
      <c r="BS301" s="2" t="inlineStr">
        <is>
          <t>3</t>
        </is>
      </c>
      <c r="BT301" s="2" t="inlineStr">
        <is>
          <t/>
        </is>
      </c>
      <c r="BU301" t="inlineStr">
        <is>
          <t>f'termini ta' għajnuna mill-Istat tal-UE, it-trasferiment tal-istess attività jew waħda simili jew parti minnha minn stabbiliment f'pajjiż kontraenti għall-Ftehim ŻEE għal stabbiliment f'parti kontraenti oħra għall-Ftehim ŻEE</t>
        </is>
      </c>
      <c r="BV301" s="2" t="inlineStr">
        <is>
          <t>verplaatsing</t>
        </is>
      </c>
      <c r="BW301" s="2" t="inlineStr">
        <is>
          <t>3</t>
        </is>
      </c>
      <c r="BX301" s="2" t="inlineStr">
        <is>
          <t/>
        </is>
      </c>
      <c r="BY301" t="inlineStr">
        <is>
          <t>in de context van de EU-staatssteunregels: overbrenging van dezelfde of een vergelijkbare activiteit (of een deel daarvan) van een vestiging in een overeenkomstsluitende partij bij de EER-overeenkomst (initiële vestiging) naar de vestiging in een andere overeenkomstsluitende partij bij de EER-overeenkomst waar de gesteunde investering plaatsvindt (gesteunde vestiging)</t>
        </is>
      </c>
      <c r="BZ301" s="2" t="inlineStr">
        <is>
          <t>przeniesienie|
przenoszenie produkcji|
delokalizacja</t>
        </is>
      </c>
      <c r="CA301" s="2" t="inlineStr">
        <is>
          <t>3|
3|
3</t>
        </is>
      </c>
      <c r="CB301" s="2" t="inlineStr">
        <is>
          <t xml:space="preserve">|
preferred|
</t>
        </is>
      </c>
      <c r="CC301" t="inlineStr">
        <is>
          <t>przeniesienie tej samej lub podobnej działalności lub jej części z zakładu na terenie jednej umawiającej się strony Porozumienia EOG (zakład pierwotny) do zakładu, w którym dokonuje się inwestycji objętej pomocą i który znajduje się na terenie innej umawiającej się strony Porozumienia EOG (zakład objęty pomocą)</t>
        </is>
      </c>
      <c r="CD301" s="2" t="inlineStr">
        <is>
          <t>relocalização</t>
        </is>
      </c>
      <c r="CE301" s="2" t="inlineStr">
        <is>
          <t>3</t>
        </is>
      </c>
      <c r="CF301" s="2" t="inlineStr">
        <is>
          <t/>
        </is>
      </c>
      <c r="CG301" t="inlineStr">
        <is>
          <t>No contexto dos auxílios estatais, transferência da mesma atividade, de atividade semelhante ou de parte dessa atividade de um estabelecimento numa parte contratante do Acordo EEE (estabelecimento inicial) para o estabelecimento objeto do auxílio noutra parte contratante do Acordo EEE (estabelecimento auxiliado).</t>
        </is>
      </c>
      <c r="CH301" s="2" t="inlineStr">
        <is>
          <t>relocare</t>
        </is>
      </c>
      <c r="CI301" s="2" t="inlineStr">
        <is>
          <t>3</t>
        </is>
      </c>
      <c r="CJ301" s="2" t="inlineStr">
        <is>
          <t/>
        </is>
      </c>
      <c r="CK301" t="inlineStr">
        <is>
          <t>transferul unei activități identice sau similare sau a unei părți a acesteia de la o unitate a uneia dintre părțile contractante la Acordul privind SEE (unitatea inițială) către unitatea unei alte părți contractante la Acordul privind SEE unde are loc investiția care beneficiază de ajutor (unitatea care beneficiază de ajutor)</t>
        </is>
      </c>
      <c r="CL301" s="2" t="inlineStr">
        <is>
          <t>premiestnenie</t>
        </is>
      </c>
      <c r="CM301" s="2" t="inlineStr">
        <is>
          <t>3</t>
        </is>
      </c>
      <c r="CN301" s="2" t="inlineStr">
        <is>
          <t/>
        </is>
      </c>
      <c r="CO301" t="inlineStr">
        <is>
          <t>pokiaľ ide o právo EÚ v oblasti štátnej pomoci, presun rovnakej alebo podobnej činnosti alebo jej časti z prevádzkarne na území jednej zmluvnej strany Dohody o EHP do prevádzkarne na území inej zmluvnej strany Dohody o EHP</t>
        </is>
      </c>
      <c r="CP301" s="2" t="inlineStr">
        <is>
          <t>premestitev</t>
        </is>
      </c>
      <c r="CQ301" s="2" t="inlineStr">
        <is>
          <t>3</t>
        </is>
      </c>
      <c r="CR301" s="2" t="inlineStr">
        <is>
          <t/>
        </is>
      </c>
      <c r="CS301" t="inlineStr">
        <is>
          <t>na področju državnih pomoči EU prenos enake ali podobne dejavnosti ali njenega dela iz poslovne enote v eni pogodbenici Sporazuma EGP (začetna poslovna enota) v poslovno enoto v drugi pogodbenici Sporazuma EGP, v kateri se izvede naložba, ki prejme pomoč (poslovna enota, ki prejme pomoč)</t>
        </is>
      </c>
      <c r="CT301" s="2" t="inlineStr">
        <is>
          <t>omlokalisering</t>
        </is>
      </c>
      <c r="CU301" s="2" t="inlineStr">
        <is>
          <t>3</t>
        </is>
      </c>
      <c r="CV301" s="2" t="inlineStr">
        <is>
          <t/>
        </is>
      </c>
      <c r="CW301" t="inlineStr">
        <is>
          <t/>
        </is>
      </c>
    </row>
    <row r="302">
      <c r="A302" s="1" t="str">
        <f>HYPERLINK("https://iate.europa.eu/entry/result/3571565/all", "3571565")</f>
        <v>3571565</v>
      </c>
      <c r="B302" t="inlineStr">
        <is>
          <t>FINANCE</t>
        </is>
      </c>
      <c r="C302" t="inlineStr">
        <is>
          <t>FINANCE|financial institutions and credit</t>
        </is>
      </c>
      <c r="D302" t="inlineStr">
        <is>
          <t>yes</t>
        </is>
      </c>
      <c r="E302" t="inlineStr">
        <is>
          <t/>
        </is>
      </c>
      <c r="F302" s="2" t="inlineStr">
        <is>
          <t>субект за преструктуриране</t>
        </is>
      </c>
      <c r="G302" s="2" t="inlineStr">
        <is>
          <t>3</t>
        </is>
      </c>
      <c r="H302" s="2" t="inlineStr">
        <is>
          <t/>
        </is>
      </c>
      <c r="I302" t="inlineStr">
        <is>
          <t>установен в Съюза субект, определен от Съвета за преструктуриране в съответствие с член 8 като субект, по отношение на който в плана за преструктуриране се предвиждат действия по преструктуриране</t>
        </is>
      </c>
      <c r="J302" s="2" t="inlineStr">
        <is>
          <t>subjekt řešící krizi</t>
        </is>
      </c>
      <c r="K302" s="2" t="inlineStr">
        <is>
          <t>2</t>
        </is>
      </c>
      <c r="L302" s="2" t="inlineStr">
        <is>
          <t/>
        </is>
      </c>
      <c r="M302" t="inlineStr">
        <is>
          <t>subjekt usazený v Unii, který je orgánem příslušným k řešení krize v souladu s článkem 12 směrnice 2014/59/EU identifikován jakožto subjekt, s ohledem na něhož plán řešení krize stanoví opatření k řešení krize</t>
        </is>
      </c>
      <c r="N302" s="2" t="inlineStr">
        <is>
          <t>afviklingsenhed</t>
        </is>
      </c>
      <c r="O302" s="2" t="inlineStr">
        <is>
          <t>3</t>
        </is>
      </c>
      <c r="P302" s="2" t="inlineStr">
        <is>
          <t/>
        </is>
      </c>
      <c r="Q302" t="inlineStr">
        <is>
          <t>enhed, der er etableret i Unionen, og som er identificeret af Afviklingsinstansen i henhold til artikel 8 [i forordning (EU) nr. 806/2014] som en enhed, der er omfattet af afviklingsforanstaltningerne i handlingsplanen</t>
        </is>
      </c>
      <c r="R302" s="2" t="inlineStr">
        <is>
          <t>Abwicklungseinheit</t>
        </is>
      </c>
      <c r="S302" s="2" t="inlineStr">
        <is>
          <t>3</t>
        </is>
      </c>
      <c r="T302" s="2" t="inlineStr">
        <is>
          <t/>
        </is>
      </c>
      <c r="U302" t="inlineStr">
        <is>
          <t>eine in der Union niedergelassene Einheit, die vom Ausschuss nach Artikel 8 als ein Unternehmen bestimmt wurde, für das im Abwicklungsplan Abwicklungsmaßnahmen vorgesehen sind</t>
        </is>
      </c>
      <c r="V302" s="2" t="inlineStr">
        <is>
          <t>οντότητα εξυγίανσης</t>
        </is>
      </c>
      <c r="W302" s="2" t="inlineStr">
        <is>
          <t>3</t>
        </is>
      </c>
      <c r="X302" s="2" t="inlineStr">
        <is>
          <t/>
        </is>
      </c>
      <c r="Y302" t="inlineStr">
        <is>
          <t>οντότητα που έχει συσταθεί στην Ένωση και έχει αναγνωριστεί από το Συμβούλιο Εξυγίανσης σύμφωνα με το άρθρο 8 ως οντότητα ως προς την οποία το σχέδιο εξυγίανσης προβλέπει δράση εξυγίανσης</t>
        </is>
      </c>
      <c r="Z302" s="2" t="inlineStr">
        <is>
          <t>resolution entity</t>
        </is>
      </c>
      <c r="AA302" s="2" t="inlineStr">
        <is>
          <t>3</t>
        </is>
      </c>
      <c r="AB302" s="2" t="inlineStr">
        <is>
          <t/>
        </is>
      </c>
      <c r="AC302" t="inlineStr">
        <is>
          <t>entity established in the EU, identified by the Single Resolution Board 
&lt;sup&gt;1&lt;/sup&gt; in accordance with Article 8 of Regulation (EU) No 806/2014 as an entity in respect of which the resolution plan 
&lt;sup&gt;2&lt;/sup&gt; provides for resolution action 
&lt;sup&gt;3&lt;/sup&gt; 
&lt;p&gt;&lt;sup&gt;1&lt;/sup&gt; &lt;a href="https://iate.europa.eu/entry/result/3551172/all" target="_blank"&gt;Single Resolution Board&lt;/a&gt;&lt;br&gt; &lt;sup&gt;2&lt;/sup&gt; &lt;a href="https://iate.europa.eu/entry/result/3527931/all" target="_blank"&gt;resolution plan&lt;/a&gt; &lt;br&gt; &lt;sup&gt;3&lt;/sup&gt; &lt;a href="https://iate.europa.eu/entry/result/3552830/all" target="_blank"&gt;resolution action&lt;/a&gt;&lt;/p&gt;</t>
        </is>
      </c>
      <c r="AD302" s="2" t="inlineStr">
        <is>
          <t>entidad de resolución</t>
        </is>
      </c>
      <c r="AE302" s="2" t="inlineStr">
        <is>
          <t>3</t>
        </is>
      </c>
      <c r="AF302" s="2" t="inlineStr">
        <is>
          <t/>
        </is>
      </c>
      <c r="AG302" t="inlineStr">
        <is>
          <t>Entidad establecida en la Unión identificada por la Junta Única de Resolución [ &lt;a href="/entry/result/3551172/all" id="ENTRY_TO_ENTRY_CONVERTER" target="_blank"&gt;IATE:3551172&lt;/a&gt; ], de conformidad con el artículo 8 del Reglamento nº 806/2014, como entidad para la que el plan de resolución prevé una acción de resolución</t>
        </is>
      </c>
      <c r="AH302" s="2" t="inlineStr">
        <is>
          <t>kriisilahendussubjekt</t>
        </is>
      </c>
      <c r="AI302" s="2" t="inlineStr">
        <is>
          <t>3</t>
        </is>
      </c>
      <c r="AJ302" s="2" t="inlineStr">
        <is>
          <t/>
        </is>
      </c>
      <c r="AK302" t="inlineStr">
        <is>
          <t>liidus asutatud juriidiline isik, keda kriisilahendusasutus käsitab ettevõtjana, kelle suhtes on kriisilahenduse kavas ette nähtud kriisilahenduse meede</t>
        </is>
      </c>
      <c r="AL302" s="2" t="inlineStr">
        <is>
          <t>kriisinratkaisun kohteena oleva yhteisö</t>
        </is>
      </c>
      <c r="AM302" s="2" t="inlineStr">
        <is>
          <t>3</t>
        </is>
      </c>
      <c r="AN302" s="2" t="inlineStr">
        <is>
          <t/>
        </is>
      </c>
      <c r="AO302" t="inlineStr">
        <is>
          <t>unioniin sijoittautunut yhteisö, jonka kriisinratkaisuneuvosto 
&lt;sup&gt;1&lt;/sup&gt; on 8 artiklan mukaisesti määrittänyt yhteisöksi, johon kriisinratkaisusuunnitelmassa 
&lt;sup&gt;2&lt;/sup&gt; kohdistetaan kriisinratkaisutoimia 
&lt;sup&gt;3&lt;/sup&gt; 
&lt;p&gt;&lt;sup&gt;1&lt;/sup&gt; kriisinratkaisuneuvosto: &lt;a href="/entry/result/3551172/all" id="ENTRY_TO_ENTRY_CONVERTER" target="_blank"&gt;IATE:3551172&lt;/a&gt; &lt;br&gt;&lt;sup&gt;2&lt;/sup&gt; kriisinratkaisusuunnitelma: &lt;a href="/entry/result/3527931/all" id="ENTRY_TO_ENTRY_CONVERTER" target="_blank"&gt;IATE:3527931&lt;/a&gt; &lt;br&gt;&lt;sup&gt;3&lt;/sup&gt; kriisinratkaisutoimi: &lt;a href="/entry/result/3552830/all" id="ENTRY_TO_ENTRY_CONVERTER" target="_blank"&gt;IATE:3552830&lt;/a&gt; &lt;br&gt;Ks. myös: kriisinratkaisu [ &lt;a href="/entry/result/3510811/all" id="ENTRY_TO_ENTRY_CONVERTER" target="_blank"&gt;IATE:3510811&lt;/a&gt; ]&lt;/p&gt;</t>
        </is>
      </c>
      <c r="AP302" s="2" t="inlineStr">
        <is>
          <t>entité de résolution</t>
        </is>
      </c>
      <c r="AQ302" s="2" t="inlineStr">
        <is>
          <t>3</t>
        </is>
      </c>
      <c r="AR302" s="2" t="inlineStr">
        <is>
          <t/>
        </is>
      </c>
      <c r="AS302" t="inlineStr">
        <is>
          <t>entité établie dans l’Union, que le [conseil de résolution unique] désigne, conformément à l’article 8, comme une entité pour laquelle le plan de résolution prévoit une mesure de résolution</t>
        </is>
      </c>
      <c r="AT302" s="2" t="inlineStr">
        <is>
          <t>eintiteas réitigh</t>
        </is>
      </c>
      <c r="AU302" s="2" t="inlineStr">
        <is>
          <t>3</t>
        </is>
      </c>
      <c r="AV302" s="2" t="inlineStr">
        <is>
          <t/>
        </is>
      </c>
      <c r="AW302" t="inlineStr">
        <is>
          <t>eintiteas atá suite san Aontas agus a shainaithníonn an t-údarás réitigh i gcomhréir le hAirteagal 8 mar eintiteas i gcomhthéacs an phlean réitigh lena bhforáiltear maidir le gníomhaíocht réitigh</t>
        </is>
      </c>
      <c r="AX302" s="2" t="inlineStr">
        <is>
          <t>subjekt u sanaciji</t>
        </is>
      </c>
      <c r="AY302" s="2" t="inlineStr">
        <is>
          <t>3</t>
        </is>
      </c>
      <c r="AZ302" s="2" t="inlineStr">
        <is>
          <t/>
        </is>
      </c>
      <c r="BA302" t="inlineStr">
        <is>
          <t>subjekt s poslovnim nastanom u Uniji za koji Jedinstveni sanacijski odbor u skladu s člankom 8. Uredbe br. 806/2014 odredi da je subjekt na koji se primjenjuju sanacijske mjere iz sanacijskog plana</t>
        </is>
      </c>
      <c r="BB302" s="2" t="inlineStr">
        <is>
          <t>szanálás alá vonható szervezet</t>
        </is>
      </c>
      <c r="BC302" s="2" t="inlineStr">
        <is>
          <t>3</t>
        </is>
      </c>
      <c r="BD302" s="2" t="inlineStr">
        <is>
          <t/>
        </is>
      </c>
      <c r="BE302" t="inlineStr">
        <is>
          <t>a 806/2014/EU rendelet 8. cikke alapján azonosított olyan, az Unióban letelepedett szervezet, amellyel kapcsolatban a szanálási terv szanálási intézkedésről rendelkezik</t>
        </is>
      </c>
      <c r="BF302" s="2" t="inlineStr">
        <is>
          <t>entità di risoluzione</t>
        </is>
      </c>
      <c r="BG302" s="2" t="inlineStr">
        <is>
          <t>3</t>
        </is>
      </c>
      <c r="BH302" s="2" t="inlineStr">
        <is>
          <t/>
        </is>
      </c>
      <c r="BI302" t="inlineStr">
        <is>
          <t>entità stabilita nell'Unione che è designata dall'autorità di risoluzione come entità per la quale il piano di risoluzione prevede un'azione di risoluzione</t>
        </is>
      </c>
      <c r="BJ302" s="2" t="inlineStr">
        <is>
          <t>pertvarkytinas subjektas</t>
        </is>
      </c>
      <c r="BK302" s="2" t="inlineStr">
        <is>
          <t>3</t>
        </is>
      </c>
      <c r="BL302" s="2" t="inlineStr">
        <is>
          <t/>
        </is>
      </c>
      <c r="BM302" t="inlineStr">
        <is>
          <t>Sąjungoje įsteigtas subjektas, kurį Bendra pertvarkymo valdyba 
&lt;sup&gt;1&lt;/sup&gt; nurodė kaip subjektą, kurio atžvilgiu pertvarkymo plane 
&lt;sup&gt;2&lt;/sup&gt; numatomi pertvarkymo veiksmai 
&lt;sup&gt;3&lt;/sup&gt; 
&lt;br&gt; 
&lt;sup&gt;1&lt;/sup&gt; Bendra pertvarkymo valdyba ( &lt;a href="/entry/result/3551172/all" id="ENTRY_TO_ENTRY_CONVERTER" target="_blank"&gt;IATE:3551172&lt;/a&gt; ) 
&lt;br&gt; 
&lt;sup&gt;2&lt;/sup&gt; pertvarkymo planas ( &lt;a href="/entry/result/3527931/all" id="ENTRY_TO_ENTRY_CONVERTER" target="_blank"&gt;IATE:3527931&lt;/a&gt; ) 
&lt;br&gt; 
&lt;sup&gt;3&lt;/sup&gt; pertvarkymo veiksmai ( &lt;a href="/entry/result/3552830/all" id="ENTRY_TO_ENTRY_CONVERTER" target="_blank"&gt;IATE:3552830&lt;/a&gt; )</t>
        </is>
      </c>
      <c r="BN302" s="2" t="inlineStr">
        <is>
          <t>noregulējuma vienība</t>
        </is>
      </c>
      <c r="BO302" s="2" t="inlineStr">
        <is>
          <t>2</t>
        </is>
      </c>
      <c r="BP302" s="2" t="inlineStr">
        <is>
          <t/>
        </is>
      </c>
      <c r="BQ302" t="inlineStr">
        <is>
          <t>vienība, kas veic uzņēmējdarbību Savienībā un ko Valde saskaņā ar Regulas (ES) Nr. 806/2014 8. pantu ir identificējusi kā vienību, attiecībā uz kuru noregulējuma plānā ir paredzēta noregulējuma darbība</t>
        </is>
      </c>
      <c r="BR302" s="2" t="inlineStr">
        <is>
          <t>entità ta' riżoluzzjoni</t>
        </is>
      </c>
      <c r="BS302" s="2" t="inlineStr">
        <is>
          <t>3</t>
        </is>
      </c>
      <c r="BT302" s="2" t="inlineStr">
        <is>
          <t/>
        </is>
      </c>
      <c r="BU302" t="inlineStr">
        <is>
          <t>entità stabbilita fl-UE, identifikata mill-Bord Uniku ta' Riżoluzzjoni 
&lt;sup&gt;1&lt;/sup&gt;, f'konformità mal-Artikolu 8 tar-Regolament (UE) Nru 806/2014 bħala entità li fir-rigward tagħha, il-pjan ta' riżoluzzjoni 
&lt;sup&gt;2&lt;/sup&gt; jipprevedi għal azzjoni ta' riżoluzzjoni 
&lt;sup&gt;3&lt;/sup&gt; 
&lt;p&gt;&lt;sup&gt;1&lt;/sup&gt; Bord Uniku ta' Riżoluzzjoni [ &lt;a href="/entry/result/3551172/all" id="ENTRY_TO_ENTRY_CONVERTER" target="_blank"&gt;IATE:3551172&lt;/a&gt; ] &lt;br&gt; &lt;sup&gt;2&lt;/sup&gt; pjan ta' riżoluzzjoni [ &lt;a href="/entry/result/3527931/all" id="ENTRY_TO_ENTRY_CONVERTER" target="_blank"&gt;IATE:3527931&lt;/a&gt; ] &lt;br&gt;&lt;sup&gt;3&lt;/sup&gt; azzjoni ta' riżoluzzjoni [ &lt;a href="/entry/result/3552830/all" id="ENTRY_TO_ENTRY_CONVERTER" target="_blank"&gt;IATE:3552830&lt;/a&gt; ]&lt;/p&gt;</t>
        </is>
      </c>
      <c r="BV302" s="2" t="inlineStr">
        <is>
          <t>afwikkelingsentiteit</t>
        </is>
      </c>
      <c r="BW302" s="2" t="inlineStr">
        <is>
          <t>3</t>
        </is>
      </c>
      <c r="BX302" s="2" t="inlineStr">
        <is>
          <t/>
        </is>
      </c>
      <c r="BY302" t="inlineStr">
        <is>
          <t>in de Unie gevestigde entiteit die door de afwikkelingsautoriteit wordt geïdentificeerd als een entiteit waarvoor het afwikkelingsplan in een afwikkelingsactie voorziet</t>
        </is>
      </c>
      <c r="BZ302" s="2" t="inlineStr">
        <is>
          <t>podmiot objęty planem restrukturyzacji i uporządkowanej likwidacji</t>
        </is>
      </c>
      <c r="CA302" s="2" t="inlineStr">
        <is>
          <t>3</t>
        </is>
      </c>
      <c r="CB302" s="2" t="inlineStr">
        <is>
          <t/>
        </is>
      </c>
      <c r="CC302" t="inlineStr">
        <is>
          <t>podmiot mający siedzibę w Unii, wskazany przez organ ds. restrukturyzacji i uporządkowanej likwidacji jako podmiot, w odniesieniu do którego w planie restrukturyzacji i uporządkowanej likwidacji przewidziano działanie w ramach restrukturyzacji i uporządkowanej likwidacji</t>
        </is>
      </c>
      <c r="CD302" s="2" t="inlineStr">
        <is>
          <t>entidade de resolução</t>
        </is>
      </c>
      <c r="CE302" s="2" t="inlineStr">
        <is>
          <t>3</t>
        </is>
      </c>
      <c r="CF302" s="2" t="inlineStr">
        <is>
          <t/>
        </is>
      </c>
      <c r="CG302" t="inlineStr">
        <is>
          <t>Pessoa coletiva estabelecida num Estado-Membro participante no &lt;a href="https://iate.europa.eu/entry/result/3547547/pt" target="_blank"&gt;Mecanismo Único de Resolução&lt;/a&gt; (MUR), que é identificada pelo &lt;a href="https://iate.europa.eu/entry/result/3551172/pt" target="_blank"&gt;Conselho Único de Resolução&lt;/a&gt; (CUR) como uma entidade em relação à qual o plano de resolução prevê medidas de resolução.</t>
        </is>
      </c>
      <c r="CH302" s="2" t="inlineStr">
        <is>
          <t>entitate de rezoluție</t>
        </is>
      </c>
      <c r="CI302" s="2" t="inlineStr">
        <is>
          <t>3</t>
        </is>
      </c>
      <c r="CJ302" s="2" t="inlineStr">
        <is>
          <t/>
        </is>
      </c>
      <c r="CK302" t="inlineStr">
        <is>
          <t>entitate care urmează să facă obiectul rezoluției, adică o entitate asupra cărora s-ar putea aplica măsurile de rezoluție, împreună cu filialele care aparțin acestei entități (&lt;a href="https://iate.europa.eu/entry/result/3571567" target="_blank"&gt;grup de rezoluție&lt;/a&gt;)</t>
        </is>
      </c>
      <c r="CL302" s="2" t="inlineStr">
        <is>
          <t>subjekt, ktorého krízová situácia sa rieši</t>
        </is>
      </c>
      <c r="CM302" s="2" t="inlineStr">
        <is>
          <t>3</t>
        </is>
      </c>
      <c r="CN302" s="2" t="inlineStr">
        <is>
          <t/>
        </is>
      </c>
      <c r="CO302" t="inlineStr">
        <is>
          <t>a) právnická osoba usadená v Únii, ktorá je v súlade s článkom 12 smernice 2014/59/EÚ identifikovaná orgánom pre riešenie krízových situácií ako subjekt, v súvislosti s ktorým sa v pláne riešenia krízových situácií stanovujú opatrenia na riešenie krízovej situácie; alebo 
&lt;div&gt;
 b) inštitúcia, ktorá nie je súčasťou skupiny podliehajúcej dohľadu na konsolidovanom základe podľa článkov 111 a 112 smernice 2013/36/EÚ, v prípade ktorej sa plánom riešenia krízovej situácie vypracovaným podľa článku 10 smernice 2014/59/EÚstanovuje opatrenie na riešenie krízovej situácie&lt;/div&gt;</t>
        </is>
      </c>
      <c r="CP302" s="2" t="inlineStr">
        <is>
          <t>subjekt v postopku reševanja</t>
        </is>
      </c>
      <c r="CQ302" s="2" t="inlineStr">
        <is>
          <t>3</t>
        </is>
      </c>
      <c r="CR302" s="2" t="inlineStr">
        <is>
          <t/>
        </is>
      </c>
      <c r="CS302" t="inlineStr">
        <is>
          <t>subjekt s sedežem v Uniji, ki ga Enotni odbor za reševanje 
&lt;sup&gt;1&lt;/sup&gt; v skladu s členom 8 Uredbe (EU) št. 806/2014 opredeli kot subjekt, v zvezi s katerim je v načrtu reševanja določen ukrep za reševanje 
&lt;p&gt;&lt;sup&gt;1&lt;/sup&gt; Enotni odbor za reševanje: &lt;a href="/entry/result/3551172&lt;&gt;&lt;&gt;&lt;&gt;&lt;&gt;&lt;&gt;&lt;&gt;&lt;&gt;&lt;&gt;&lt;&gt;&lt;&gt;&lt;&gt;&lt;&gt;&lt;&gt;&lt;&gt;&lt;&gt;&lt;&gt;&lt;&gt;&lt;&gt;&lt;&gt;&lt;&gt;&lt;&gt;&lt;&gt;&lt;&gt;&lt;&gt;&lt;&gt;&lt;&gt;&lt;&gt;&lt;&gt;&lt;&gt;&lt;&gt;&lt;&gt;&lt;&gt;&lt;&gt;&lt;&gt;&lt;&gt;&lt;&gt;&lt;&gt;&lt;&gt;&lt;&gt;&lt;&gt;&lt;/all" id="ENTRY_TO_ENTRY_CONVERTER" target="_blank"&gt;IATE:3551172&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CT302" s="2" t="inlineStr">
        <is>
          <t>resolutionsenhet</t>
        </is>
      </c>
      <c r="CU302" s="2" t="inlineStr">
        <is>
          <t>3</t>
        </is>
      </c>
      <c r="CV302" s="2" t="inlineStr">
        <is>
          <t/>
        </is>
      </c>
      <c r="CW302" t="inlineStr">
        <is>
          <t>en i deltagande medlemsstat etablerad juridisk person som, i enlighet med artikel 8, av nämnden identifieras som en enhet för vilken resolutionsplanen föreskriver resolutionsåtgärder</t>
        </is>
      </c>
    </row>
    <row r="303">
      <c r="A303" s="1" t="str">
        <f>HYPERLINK("https://iate.europa.eu/entry/result/3619741/all", "3619741")</f>
        <v>3619741</v>
      </c>
      <c r="B303" t="inlineStr">
        <is>
          <t>FINANCE</t>
        </is>
      </c>
      <c r="C303" t="inlineStr">
        <is>
          <t>FINANCE|financial institutions and credit;FINANCE|free movement of capital|financial market|financial supervision</t>
        </is>
      </c>
      <c r="D303" t="inlineStr">
        <is>
          <t>yes</t>
        </is>
      </c>
      <c r="E303" t="inlineStr">
        <is>
          <t/>
        </is>
      </c>
      <c r="F303" s="2" t="inlineStr">
        <is>
          <t>централизиран автоматизиран механизъм</t>
        </is>
      </c>
      <c r="G303" s="2" t="inlineStr">
        <is>
          <t>3</t>
        </is>
      </c>
      <c r="H303" s="2" t="inlineStr">
        <is>
          <t/>
        </is>
      </c>
      <c r="I303" t="inlineStr">
        <is>
          <t/>
        </is>
      </c>
      <c r="J303" s="2" t="inlineStr">
        <is>
          <t>centralizovaný automatizovaný mechanismus</t>
        </is>
      </c>
      <c r="K303" s="2" t="inlineStr">
        <is>
          <t>3</t>
        </is>
      </c>
      <c r="L303" s="2" t="inlineStr">
        <is>
          <t/>
        </is>
      </c>
      <c r="M303" t="inlineStr">
        <is>
          <t>mechanismus zavedený členským státem EU, jako je centrální registr nebo centrální elektronický systém vyhledávání dat, který umožňuje včasnou identifikaci fyzických nebo právnických osob, jež vlastní nebo kontrolují &lt;a href="https://iate.europa.eu/entry/result/1556950/cs" target="_blank"&gt;platební účty&lt;/a&gt; a &lt;a href="https://iate.europa.eu/entry/result/1077850/cs" target="_blank"&gt;bankovní účty&lt;/a&gt; označené číslem ve formátu IBAN a bezpečnostní schránky vedené u &lt;a href="https://iate.europa.eu/entry/result/792555/cs" target="_blank"&gt;úvěrových institucí&lt;/a&gt; na jeho území</t>
        </is>
      </c>
      <c r="N303" s="2" t="inlineStr">
        <is>
          <t>central automatisk mekanisme</t>
        </is>
      </c>
      <c r="O303" s="2" t="inlineStr">
        <is>
          <t>3</t>
        </is>
      </c>
      <c r="P303" s="2" t="inlineStr">
        <is>
          <t/>
        </is>
      </c>
      <c r="Q303" t="inlineStr">
        <is>
          <t>mekanisme indført af en EU-medlemsstat (f.eks. et centralt register eller et centralt elektronisk system for dataudtræk), der muliggør identifikation af alle fysiske eller juridiske personer, som har eller kontrollerer &lt;a href="https://iate.europa.eu/entry/result/1556950/da" target="_blank"&gt;betalingskonti&lt;/a&gt; og &lt;a href="https://iate.europa.eu/entry/result/1077850/da" target="_blank"&gt;bankkonti&lt;/a&gt;, der identificeres ved &lt;a href="https://iate.europa.eu/entry/result/901458/da" target="_blank"&gt;IBAN&lt;/a&gt;, samt &lt;a href="https://iate.europa.eu/entry/result/1071339/da" target="_blank"&gt;deponeringsbokse&lt;/a&gt;, der indehaves af et &lt;a href="https://iate.europa.eu/entry/result/792555/da" target="_blank"&gt;kreditinstitut&lt;/a&gt; på deres område</t>
        </is>
      </c>
      <c r="R303" s="2" t="inlineStr">
        <is>
          <t>zentraler automatischer Mechanismus</t>
        </is>
      </c>
      <c r="S303" s="2" t="inlineStr">
        <is>
          <t>3</t>
        </is>
      </c>
      <c r="T303" s="2" t="inlineStr">
        <is>
          <t/>
        </is>
      </c>
      <c r="U303" t="inlineStr">
        <is>
          <t/>
        </is>
      </c>
      <c r="V303" s="2" t="inlineStr">
        <is>
          <t>κεντρικός αυτοματοποιημένος μηχανισμός</t>
        </is>
      </c>
      <c r="W303" s="2" t="inlineStr">
        <is>
          <t>3</t>
        </is>
      </c>
      <c r="X303" s="2" t="inlineStr">
        <is>
          <t/>
        </is>
      </c>
      <c r="Y303" t="inlineStr">
        <is>
          <t>μηχανισμός, όπως κεντρικό μητρώο ή κεντρικό σύστημα ηλεκτρονικής ανάκτησης δεδομένων, που εφαρμόζεται από κράτος μέλος της ΕΕ και επιτρέπει την εξακρίβωση, εγκαίρως, οποιωνδήποτε φυσικών ή νομικών προσώπων που κατέχουν ή ελέγχουν &lt;a href="https://iate.europa.eu/entry/result/1556950/en-el" target="_blank"&gt;λογαριασμούς πληρωμών&lt;/a&gt;, &lt;a href="https://iate.europa.eu/entry/result/1077850/en-el" target="_blank"&gt;τραπεζικούς λογαριασμούς&lt;/a&gt; προσδιοριζόμενους από αριθμό &lt;a href="https://iate.europa.eu/entry/result/901458/en-el" target="_blank"&gt;ΙΒΑΝ&lt;/a&gt; και &lt;a href="https://iate.europa.eu/entry/result/1071339/en-el" target="_blank"&gt;θυρίδες ασφαλείας&lt;/a&gt; που τηρούνται από &lt;a href="https://iate.europa.eu/entry/result/792555/en-el" target="_blank"&gt;πιστωτικό ίδρυμα&lt;/a&gt; εντός της επικράτειάς τους</t>
        </is>
      </c>
      <c r="Z303" s="2" t="inlineStr">
        <is>
          <t>centralised automated mechanism|
CAM</t>
        </is>
      </c>
      <c r="AA303" s="2" t="inlineStr">
        <is>
          <t>3|
1</t>
        </is>
      </c>
      <c r="AB303" s="2" t="inlineStr">
        <is>
          <t xml:space="preserve">|
</t>
        </is>
      </c>
      <c r="AC303" t="inlineStr">
        <is>
          <t>mechanism, such as a central registry or central
electronic data retrieval system, put in place by an EU Member State which
allows for the identification of any natural or legal persons holding or
controlling &lt;a href="https://iate.europa.eu/entry/result/1556950" target="_blank"&gt;payment accounts&lt;/a&gt; and &lt;a href="https://iate.europa.eu/entry/result/1077850" target="_blank"&gt;bank accounts&lt;/a&gt; identified by &lt;a href="https://iate.europa.eu/entry/result/901458" target="_blank"&gt;IBAN&lt;/a&gt;, and &lt;a href="https://iate.europa.eu/entry/result/1071339" target="_blank"&gt;safe-deposit boxes&lt;/a&gt; held
by a &lt;a href="https://iate.europa.eu/entry/result/792555" target="_blank"&gt;credit institution&lt;/a&gt; within their territory</t>
        </is>
      </c>
      <c r="AD303" s="2" t="inlineStr">
        <is>
          <t>mecanismo automatizado centralizado</t>
        </is>
      </c>
      <c r="AE303" s="2" t="inlineStr">
        <is>
          <t>3</t>
        </is>
      </c>
      <c r="AF303" s="2" t="inlineStr">
        <is>
          <t/>
        </is>
      </c>
      <c r="AG303" t="inlineStr">
        <is>
          <t>Mecanismo, como un registro central o un sistema central electrónico de recuperación de datos, implantado por los Estados miembros, que permita la identificación de cualquier persona física o jurídica que posea o controle cuentas de pago y cuentas bancarias identificadas con un número IBAN, y cajas de seguridad custodiadas en una entidad de crédito en su territorio.</t>
        </is>
      </c>
      <c r="AH303" s="2" t="inlineStr">
        <is>
          <t>automatiseeritud keskmehhanism</t>
        </is>
      </c>
      <c r="AI303" s="2" t="inlineStr">
        <is>
          <t>3</t>
        </is>
      </c>
      <c r="AJ303" s="2" t="inlineStr">
        <is>
          <t/>
        </is>
      </c>
      <c r="AK303" t="inlineStr">
        <is>
          <t>keskregister või keskne elektrooniline andmeotsingu süsteem, mis võimaldab õigeaegselt tuvastada kõiki füüsilisi või juriidilisi isikuid, kellel või kelle kontrolli all on nende territooriumil asuvas &lt;i&gt;krediidiasutuses&lt;/i&gt; &lt;a href="/entry/result/792555/all" id="ENTRY_TO_ENTRY_CONVERTER" target="_blank"&gt;IATE:792555&lt;/a&gt; &lt;i&gt;maksekontosid&lt;/i&gt; &lt;a href="/entry/result/1556950/all" id="ENTRY_TO_ENTRY_CONVERTER" target="_blank"&gt;IATE:1556950&lt;/a&gt; ja IBAN-numbriga pangakontosid ja hoiulaekaid</t>
        </is>
      </c>
      <c r="AL303" s="2" t="inlineStr">
        <is>
          <t>keskitetty automatisoitu mekanismi</t>
        </is>
      </c>
      <c r="AM303" s="2" t="inlineStr">
        <is>
          <t>3</t>
        </is>
      </c>
      <c r="AN303" s="2" t="inlineStr">
        <is>
          <t/>
        </is>
      </c>
      <c r="AO303" t="inlineStr">
        <is>
          <t/>
        </is>
      </c>
      <c r="AP303" s="2" t="inlineStr">
        <is>
          <t>mécanisme automatisé centralisé</t>
        </is>
      </c>
      <c r="AQ303" s="2" t="inlineStr">
        <is>
          <t>3</t>
        </is>
      </c>
      <c r="AR303" s="2" t="inlineStr">
        <is>
          <t/>
        </is>
      </c>
      <c r="AS303" t="inlineStr">
        <is>
          <t>mécanisme, tel qu'un registre central ou un système électronique central de recherche de données, mis en place par un État membre de l'UE et permettant l’identification en temps utile de
 toute personne physique ou morale qui détient ou contrôle des &lt;a href="https://iate.europa.eu/entry/result/1556950/fr" target="_blank"&gt;comptes de paiement &lt;/a&gt;et des &lt;a href="https://iate.europa.eu/entry/result/1077850/fr" target="_blank"&gt;comptes bancaires&lt;/a&gt;identifiés par un numéro &lt;a href="https://iate.europa.eu/entry/result/901458/fr" target="_blank"&gt;IBAN &lt;/a&gt;ainsi que des coffres-forts tenus par un &lt;a href="https://iate.europa.eu/entry/result/792555/fr" target="_blank"&gt;établissement de crédit &lt;/a&gt;établi sur son territoire</t>
        </is>
      </c>
      <c r="AT303" s="2" t="inlineStr">
        <is>
          <t>sásra uathoibrithe láraithe</t>
        </is>
      </c>
      <c r="AU303" s="2" t="inlineStr">
        <is>
          <t>3</t>
        </is>
      </c>
      <c r="AV303" s="2" t="inlineStr">
        <is>
          <t/>
        </is>
      </c>
      <c r="AW303" t="inlineStr">
        <is>
          <t/>
        </is>
      </c>
      <c r="AX303" s="2" t="inlineStr">
        <is>
          <t>centralizirani automatizirani mehanizam</t>
        </is>
      </c>
      <c r="AY303" s="2" t="inlineStr">
        <is>
          <t>3</t>
        </is>
      </c>
      <c r="AZ303" s="2" t="inlineStr">
        <is>
          <t/>
        </is>
      </c>
      <c r="BA303" t="inlineStr">
        <is>
          <t/>
        </is>
      </c>
      <c r="BB303" s="2" t="inlineStr">
        <is>
          <t>központi automatizált mechanizmus</t>
        </is>
      </c>
      <c r="BC303" s="2" t="inlineStr">
        <is>
          <t>3</t>
        </is>
      </c>
      <c r="BD303" s="2" t="inlineStr">
        <is>
          <t/>
        </is>
      </c>
      <c r="BE303" t="inlineStr">
        <is>
          <t>a tagállamok által működtetett olyan mechanizmus – például egy központi nyilvántartás vagy központi elektronikus adat-visszanyerési rendszer – amely lehetővé teszi a hitelintézetek által az adott tagállam területén kezelt, IBAN-nal azonosított &lt;a href="https://iate.europa.eu/entry/result/1556950/hu" target="_blank"&gt;fizetési számlával &lt;/a&gt;vagy &lt;a href="https://iate.europa.eu/entry/result/1077850/hu" target="_blank"&gt;bankszámlával&lt;/a&gt;, illetve &lt;a href="https://iate.europa.eu/entry/result/1071339/all" target="_blank"&gt;széffel &lt;/a&gt;rendelkező vagy ezek felett ellenőrzést gyakorló természetes vagy jogi személyek azonosítását</t>
        </is>
      </c>
      <c r="BF303" s="2" t="inlineStr">
        <is>
          <t>meccanismo centralizzato automatico</t>
        </is>
      </c>
      <c r="BG303" s="2" t="inlineStr">
        <is>
          <t>3</t>
        </is>
      </c>
      <c r="BH303" s="2" t="inlineStr">
        <is>
          <t/>
        </is>
      </c>
      <c r="BI303" t="inlineStr">
        <is>
          <t>meccanismo, quale un registro centrale o un sistema elettronico centrale di reperimento dei dati, istituito da uno Stato membro per consentire l’identificazione tempestiva di qualsiasi persona fisica o giuridica che detenga o controlli conti di pagamento, conti bancari identificati dall’IBAN e cassette di sicurezza detenuti da un ente creditizio nel suo territorio</t>
        </is>
      </c>
      <c r="BJ303" s="2" t="inlineStr">
        <is>
          <t>centralizuotas automatizuotas mechanizmas</t>
        </is>
      </c>
      <c r="BK303" s="2" t="inlineStr">
        <is>
          <t>3</t>
        </is>
      </c>
      <c r="BL303" s="2" t="inlineStr">
        <is>
          <t/>
        </is>
      </c>
      <c r="BM303" t="inlineStr">
        <is>
          <t>mechanizmas, toks kaip centrinis registras arba centrinė elektroninių duomenų paieškos sistema, leidžiantis laiku identifikuoti bet kokius fizinius arba juridinius asmenis, turinčius arba kontroliuojančius mokėjimo sąskaitas ir pagal IBAN nustatomas banko sąskaitas, kaip apibrėžta Europos Parlamento ir Tarybos reglamente (ES) Nr. 260/2012 47 , taip pat jų teritorijoje kredito įstaigos turimus banko seifus</t>
        </is>
      </c>
      <c r="BN303" s="2" t="inlineStr">
        <is>
          <t>centralizēts automatizēts mehānisms</t>
        </is>
      </c>
      <c r="BO303" s="2" t="inlineStr">
        <is>
          <t>3</t>
        </is>
      </c>
      <c r="BP303" s="2" t="inlineStr">
        <is>
          <t/>
        </is>
      </c>
      <c r="BQ303" t="inlineStr">
        <is>
          <t/>
        </is>
      </c>
      <c r="BR303" s="2" t="inlineStr">
        <is>
          <t>mekkaniżmu awtomatizzat ċentralizzat</t>
        </is>
      </c>
      <c r="BS303" s="2" t="inlineStr">
        <is>
          <t>3</t>
        </is>
      </c>
      <c r="BT303" s="2" t="inlineStr">
        <is>
          <t/>
        </is>
      </c>
      <c r="BU303" t="inlineStr">
        <is>
          <t>mekkaniżmu, bħal reġistru ċentrali jew sistema elettronika ċentrali għall-irkupru tad-&lt;i&gt;data&lt;/i&gt;, implimentat minn Stat Membru tal-UE, li jippermetti li jiġu identifikati persuni fiżiċi jew ġuridiċi li jikkontrollaw jew li jkunu detenturi ta' &lt;a href="https://iate.europa.eu/entry/result/1556950/mt" target="_blank"&gt;kontijiet ta’ pagament&lt;/a&gt; u &lt;a href="https://iate.europa.eu/entry/result/1556950/mt" target="_blank"&gt;kontijiet bankarji&lt;/a&gt; identifikati mill-IBAN, u &lt;a href="https://iate.europa.eu/entry/result/1071339/mt" target="_blank"&gt;kaxex ta’ sikurezza għad-depożiti &lt;/a&gt;miżmuma minn &lt;a href="https://iate.europa.eu/entry/result/792555/mt" target="_blank"&gt;istituzzjoni ta’ kreditu&lt;/a&gt; fit-territorju tagħhom</t>
        </is>
      </c>
      <c r="BV303" s="2" t="inlineStr">
        <is>
          <t>gecentraliseerd automatisch mechanisme</t>
        </is>
      </c>
      <c r="BW303" s="2" t="inlineStr">
        <is>
          <t>3</t>
        </is>
      </c>
      <c r="BX303" s="2" t="inlineStr">
        <is>
          <t/>
        </is>
      </c>
      <c r="BY303" t="inlineStr">
        <is>
          <t>mechanisme van een EU-lidstaat, zoals een centraal register of een centraal elektronisch systeem voor gegevensontsluiting, dat de tijdige identificatie mogelijk maakt van alle natuurlijke of rechtspersonen die houder zijn van of zeggenschap hebben over betaalrekeningen en bankrekeningen met een IBAN-identificatienummer, alsook over kluizen die worden aangehouden door een kredietinstelling op het grondgebied van die lidstaat</t>
        </is>
      </c>
      <c r="BZ303" s="2" t="inlineStr">
        <is>
          <t>scentralizowany automatyczny mechanizm</t>
        </is>
      </c>
      <c r="CA303" s="2" t="inlineStr">
        <is>
          <t>3</t>
        </is>
      </c>
      <c r="CB303" s="2" t="inlineStr">
        <is>
          <t/>
        </is>
      </c>
      <c r="CC303" t="inlineStr">
        <is>
          <t>&lt;div&gt;centralny rejestr lub centralny system wyszukiwania danych 
elektronicznych zawierający informacje na temat rachunków bankowych 
i płatniczych oraz skrytek depozytowych, umożliwiający terminową 
identyfikację dowolnej osoby fizycznej lub prawnej posiadającej lub 
kontrolującej rachunki płatnicze oraz rachunki bankowe identyfikowane za
 pomocą IBAN&lt;br&gt;&lt;/div&gt;</t>
        </is>
      </c>
      <c r="CD303" s="2" t="inlineStr">
        <is>
          <t>mecanismo centralizado automatizado</t>
        </is>
      </c>
      <c r="CE303" s="2" t="inlineStr">
        <is>
          <t>3</t>
        </is>
      </c>
      <c r="CF303" s="2" t="inlineStr">
        <is>
          <t/>
        </is>
      </c>
      <c r="CG303" t="inlineStr">
        <is>
          <t>Mecanismo, tal como registos centrais ou um sistema central eletrónico de extração de dados, posto em prática pelos Estados-Membros, que permite a identificação, em tempo útil, de todas as pessoas singulares ou coletivas que sejam titulares ou que controlem &lt;a href="https://iate.europa.eu/entry/result/1556950/pt" target="_blank"&gt;contas de pagamento&lt;/a&gt; e &lt;a href="https://iate.europa.eu/entry/result/1077850/pt" target="_blank"&gt;contas bancárias&lt;/a&gt; identificadas pelo&lt;a href="https://iate.europa.eu/entry/result/901458/pt" target="_blank"&gt; IBAN&lt;/a&gt; e &lt;a href="https://iate.europa.eu/entry/result/1071339/pt" target="_blank"&gt;cofres&lt;/a&gt; detidos por uma &lt;a href="https://iate.europa.eu/entry/result/792555/pt" target="_blank"&gt;instituição de crédito&lt;/a&gt; no seu território.</t>
        </is>
      </c>
      <c r="CH303" s="2" t="inlineStr">
        <is>
          <t>mecanism centralizat automatizat</t>
        </is>
      </c>
      <c r="CI303" s="2" t="inlineStr">
        <is>
          <t>3</t>
        </is>
      </c>
      <c r="CJ303" s="2" t="inlineStr">
        <is>
          <t/>
        </is>
      </c>
      <c r="CK303" t="inlineStr">
        <is>
          <t/>
        </is>
      </c>
      <c r="CL303" s="2" t="inlineStr">
        <is>
          <t>centralizovaný automatizovaný mechanizmus</t>
        </is>
      </c>
      <c r="CM303" s="2" t="inlineStr">
        <is>
          <t>3</t>
        </is>
      </c>
      <c r="CN303" s="2" t="inlineStr">
        <is>
          <t/>
        </is>
      </c>
      <c r="CO303" t="inlineStr">
        <is>
          <t>mechanizmus zavedený členskými štátmi EÚ, ako je napríklad centrálny register alebo centrálny elektronický systém vyhľadávania údajov, ktoré umožňujú včasnú identifikáciu akýchkoľvek fyzických alebo právnických osôb, ktoré vlastnia alebo kontrolujú &lt;a href="https://iate.europa.eu/entry/result/1556950/sk" target="_blank"&gt;platobné účty&lt;/a&gt; a &lt;a href="https://iate.europa.eu/entry/result/1077850/sk" target="_blank"&gt;bankové účty&lt;/a&gt; identifikované číslom IBAN, a bezpečnostné schránky vedené &lt;a href="https://iate.europa.eu/entry/result/792555/sk" target="_blank"&gt;úverovou inštitúciou&lt;/a&gt; na ich území</t>
        </is>
      </c>
      <c r="CP303" s="2" t="inlineStr">
        <is>
          <t>centralizirani avtomatizirani mehanizem</t>
        </is>
      </c>
      <c r="CQ303" s="2" t="inlineStr">
        <is>
          <t>3</t>
        </is>
      </c>
      <c r="CR303" s="2" t="inlineStr">
        <is>
          <t/>
        </is>
      </c>
      <c r="CS303" t="inlineStr">
        <is>
          <t/>
        </is>
      </c>
      <c r="CT303" s="2" t="inlineStr">
        <is>
          <t>centraliserad automatiserad mekanism</t>
        </is>
      </c>
      <c r="CU303" s="2" t="inlineStr">
        <is>
          <t>3</t>
        </is>
      </c>
      <c r="CV303" s="2" t="inlineStr">
        <is>
          <t/>
        </is>
      </c>
      <c r="CW303" t="inlineStr">
        <is>
          <t/>
        </is>
      </c>
    </row>
    <row r="304">
      <c r="A304" s="1" t="str">
        <f>HYPERLINK("https://iate.europa.eu/entry/result/1118043/all", "1118043")</f>
        <v>1118043</v>
      </c>
      <c r="B304" t="inlineStr">
        <is>
          <t>FINANCE</t>
        </is>
      </c>
      <c r="C304" t="inlineStr">
        <is>
          <t>FINANCE|financial institutions and credit|credit</t>
        </is>
      </c>
      <c r="D304" t="inlineStr">
        <is>
          <t>no</t>
        </is>
      </c>
      <c r="E304" t="inlineStr">
        <is>
          <t/>
        </is>
      </c>
      <c r="F304" t="inlineStr">
        <is>
          <t/>
        </is>
      </c>
      <c r="G304" t="inlineStr">
        <is>
          <t/>
        </is>
      </c>
      <c r="H304" t="inlineStr">
        <is>
          <t/>
        </is>
      </c>
      <c r="I304" t="inlineStr">
        <is>
          <t/>
        </is>
      </c>
      <c r="J304" t="inlineStr">
        <is>
          <t/>
        </is>
      </c>
      <c r="K304" t="inlineStr">
        <is>
          <t/>
        </is>
      </c>
      <c r="L304" t="inlineStr">
        <is>
          <t/>
        </is>
      </c>
      <c r="M304" t="inlineStr">
        <is>
          <t/>
        </is>
      </c>
      <c r="N304" t="inlineStr">
        <is>
          <t/>
        </is>
      </c>
      <c r="O304" t="inlineStr">
        <is>
          <t/>
        </is>
      </c>
      <c r="P304" t="inlineStr">
        <is>
          <t/>
        </is>
      </c>
      <c r="Q304" t="inlineStr">
        <is>
          <t/>
        </is>
      </c>
      <c r="R304" s="2" t="inlineStr">
        <is>
          <t>ertraglose Aktiva|
notleidende Aktiva</t>
        </is>
      </c>
      <c r="S304" s="2" t="inlineStr">
        <is>
          <t>2|
2</t>
        </is>
      </c>
      <c r="T304" s="2" t="inlineStr">
        <is>
          <t xml:space="preserve">|
</t>
        </is>
      </c>
      <c r="U304" t="inlineStr">
        <is>
          <t>Schuldverpflichtung, bei der über einen längeren Zeitraum keine Zins- oder Rückzahlungen erfolgt sind, bzw. Vermögenswerte, die keine Einnahmen erbringen</t>
        </is>
      </c>
      <c r="V304" s="2" t="inlineStr">
        <is>
          <t>ασύμφορο περιουσιακό στοιχείο</t>
        </is>
      </c>
      <c r="W304" s="2" t="inlineStr">
        <is>
          <t>3</t>
        </is>
      </c>
      <c r="X304" s="2" t="inlineStr">
        <is>
          <t/>
        </is>
      </c>
      <c r="Y304" t="inlineStr">
        <is>
          <t/>
        </is>
      </c>
      <c r="Z304" s="2" t="inlineStr">
        <is>
          <t>non-performing asset|
nonperforming</t>
        </is>
      </c>
      <c r="AA304" s="2" t="inlineStr">
        <is>
          <t>3|
1</t>
        </is>
      </c>
      <c r="AB304" s="2" t="inlineStr">
        <is>
          <t xml:space="preserve">|
</t>
        </is>
      </c>
      <c r="AC304" t="inlineStr">
        <is>
          <t>debt obligation where the borrower has not paid any previously agreed upon interest and principal repayments to the designated lender for an extended period of time</t>
        </is>
      </c>
      <c r="AD304" s="2" t="inlineStr">
        <is>
          <t>activo improductivo|
activo no rentable</t>
        </is>
      </c>
      <c r="AE304" s="2" t="inlineStr">
        <is>
          <t>3|
3</t>
        </is>
      </c>
      <c r="AF304" s="2" t="inlineStr">
        <is>
          <t xml:space="preserve">|
</t>
        </is>
      </c>
      <c r="AG304" t="inlineStr">
        <is>
          <t>Para los bancos, los créditos son activos. Un activo no rentable o improductivo es aquel que no genera ingresos financieros (intereses, devolución de capital, provisiones).</t>
        </is>
      </c>
      <c r="AH304" t="inlineStr">
        <is>
          <t/>
        </is>
      </c>
      <c r="AI304" t="inlineStr">
        <is>
          <t/>
        </is>
      </c>
      <c r="AJ304" t="inlineStr">
        <is>
          <t/>
        </is>
      </c>
      <c r="AK304" t="inlineStr">
        <is>
          <t/>
        </is>
      </c>
      <c r="AL304" s="2" t="inlineStr">
        <is>
          <t>järjestämätön saaminen</t>
        </is>
      </c>
      <c r="AM304" s="2" t="inlineStr">
        <is>
          <t>3</t>
        </is>
      </c>
      <c r="AN304" s="2" t="inlineStr">
        <is>
          <t/>
        </is>
      </c>
      <c r="AO304" t="inlineStr">
        <is>
          <t>saaminen, jonka korko tai pääoma tai pääoman osa on ollut erääntyneenä ja maksamatta 90 päivää</t>
        </is>
      </c>
      <c r="AP304" s="2" t="inlineStr">
        <is>
          <t>actif non performant</t>
        </is>
      </c>
      <c r="AQ304" s="2" t="inlineStr">
        <is>
          <t>3</t>
        </is>
      </c>
      <c r="AR304" s="2" t="inlineStr">
        <is>
          <t/>
        </is>
      </c>
      <c r="AS304" t="inlineStr">
        <is>
          <t/>
        </is>
      </c>
      <c r="AT304" t="inlineStr">
        <is>
          <t/>
        </is>
      </c>
      <c r="AU304" t="inlineStr">
        <is>
          <t/>
        </is>
      </c>
      <c r="AV304" t="inlineStr">
        <is>
          <t/>
        </is>
      </c>
      <c r="AW304" t="inlineStr">
        <is>
          <t/>
        </is>
      </c>
      <c r="AX304" t="inlineStr">
        <is>
          <t/>
        </is>
      </c>
      <c r="AY304" t="inlineStr">
        <is>
          <t/>
        </is>
      </c>
      <c r="AZ304" t="inlineStr">
        <is>
          <t/>
        </is>
      </c>
      <c r="BA304" t="inlineStr">
        <is>
          <t/>
        </is>
      </c>
      <c r="BB304" t="inlineStr">
        <is>
          <t/>
        </is>
      </c>
      <c r="BC304" t="inlineStr">
        <is>
          <t/>
        </is>
      </c>
      <c r="BD304" t="inlineStr">
        <is>
          <t/>
        </is>
      </c>
      <c r="BE304" t="inlineStr">
        <is>
          <t/>
        </is>
      </c>
      <c r="BF304" s="2" t="inlineStr">
        <is>
          <t>cespite di dubbia esigibilità</t>
        </is>
      </c>
      <c r="BG304" s="2" t="inlineStr">
        <is>
          <t>3</t>
        </is>
      </c>
      <c r="BH304" s="2" t="inlineStr">
        <is>
          <t/>
        </is>
      </c>
      <c r="BI304" t="inlineStr">
        <is>
          <t/>
        </is>
      </c>
      <c r="BJ304" t="inlineStr">
        <is>
          <t/>
        </is>
      </c>
      <c r="BK304" t="inlineStr">
        <is>
          <t/>
        </is>
      </c>
      <c r="BL304" t="inlineStr">
        <is>
          <t/>
        </is>
      </c>
      <c r="BM304" t="inlineStr">
        <is>
          <t/>
        </is>
      </c>
      <c r="BN304" t="inlineStr">
        <is>
          <t/>
        </is>
      </c>
      <c r="BO304" t="inlineStr">
        <is>
          <t/>
        </is>
      </c>
      <c r="BP304" t="inlineStr">
        <is>
          <t/>
        </is>
      </c>
      <c r="BQ304" t="inlineStr">
        <is>
          <t/>
        </is>
      </c>
      <c r="BR304" t="inlineStr">
        <is>
          <t/>
        </is>
      </c>
      <c r="BS304" t="inlineStr">
        <is>
          <t/>
        </is>
      </c>
      <c r="BT304" t="inlineStr">
        <is>
          <t/>
        </is>
      </c>
      <c r="BU304" t="inlineStr">
        <is>
          <t/>
        </is>
      </c>
      <c r="BV304" s="2" t="inlineStr">
        <is>
          <t>onrendabele activa|
onrendabel vermogen</t>
        </is>
      </c>
      <c r="BW304" s="2" t="inlineStr">
        <is>
          <t>3|
3</t>
        </is>
      </c>
      <c r="BX304" s="2" t="inlineStr">
        <is>
          <t xml:space="preserve">|
</t>
        </is>
      </c>
      <c r="BY304" t="inlineStr">
        <is>
          <t/>
        </is>
      </c>
      <c r="BZ304" s="2" t="inlineStr">
        <is>
          <t>aktywa zagrożone</t>
        </is>
      </c>
      <c r="CA304" s="2" t="inlineStr">
        <is>
          <t>3</t>
        </is>
      </c>
      <c r="CB304" s="2" t="inlineStr">
        <is>
          <t/>
        </is>
      </c>
      <c r="CC304" t="inlineStr">
        <is>
          <t/>
        </is>
      </c>
      <c r="CD304" s="2" t="inlineStr">
        <is>
          <t>ativo de mau desempenho|
ativo não produtivo</t>
        </is>
      </c>
      <c r="CE304" s="2" t="inlineStr">
        <is>
          <t>3|
3</t>
        </is>
      </c>
      <c r="CF304" s="2" t="inlineStr">
        <is>
          <t xml:space="preserve">|
</t>
        </is>
      </c>
      <c r="CG304" t="inlineStr">
        <is>
          <t/>
        </is>
      </c>
      <c r="CH304" t="inlineStr">
        <is>
          <t/>
        </is>
      </c>
      <c r="CI304" t="inlineStr">
        <is>
          <t/>
        </is>
      </c>
      <c r="CJ304" t="inlineStr">
        <is>
          <t/>
        </is>
      </c>
      <c r="CK304" t="inlineStr">
        <is>
          <t/>
        </is>
      </c>
      <c r="CL304" t="inlineStr">
        <is>
          <t/>
        </is>
      </c>
      <c r="CM304" t="inlineStr">
        <is>
          <t/>
        </is>
      </c>
      <c r="CN304" t="inlineStr">
        <is>
          <t/>
        </is>
      </c>
      <c r="CO304" t="inlineStr">
        <is>
          <t/>
        </is>
      </c>
      <c r="CP304" s="2" t="inlineStr">
        <is>
          <t>nedonosno sredstvo</t>
        </is>
      </c>
      <c r="CQ304" s="2" t="inlineStr">
        <is>
          <t>3</t>
        </is>
      </c>
      <c r="CR304" s="2" t="inlineStr">
        <is>
          <t/>
        </is>
      </c>
      <c r="CS304" t="inlineStr">
        <is>
          <t/>
        </is>
      </c>
      <c r="CT304" s="2" t="inlineStr">
        <is>
          <t>nödlidande tillgång</t>
        </is>
      </c>
      <c r="CU304" s="2" t="inlineStr">
        <is>
          <t>3</t>
        </is>
      </c>
      <c r="CV304" s="2" t="inlineStr">
        <is>
          <t/>
        </is>
      </c>
      <c r="CW304" t="inlineStr">
        <is>
          <t/>
        </is>
      </c>
    </row>
    <row r="305">
      <c r="A305" s="1" t="str">
        <f>HYPERLINK("https://iate.europa.eu/entry/result/3562323/all", "3562323")</f>
        <v>3562323</v>
      </c>
      <c r="B305" t="inlineStr">
        <is>
          <t>FINANCE</t>
        </is>
      </c>
      <c r="C305" t="inlineStr">
        <is>
          <t>FINANCE|financial institutions and credit</t>
        </is>
      </c>
      <c r="D305" t="inlineStr">
        <is>
          <t>no</t>
        </is>
      </c>
      <c r="E305" t="inlineStr">
        <is>
          <t/>
        </is>
      </c>
      <c r="F305" t="inlineStr">
        <is>
          <t/>
        </is>
      </c>
      <c r="G305" t="inlineStr">
        <is>
          <t/>
        </is>
      </c>
      <c r="H305" t="inlineStr">
        <is>
          <t/>
        </is>
      </c>
      <c r="I305" t="inlineStr">
        <is>
          <t/>
        </is>
      </c>
      <c r="J305" t="inlineStr">
        <is>
          <t/>
        </is>
      </c>
      <c r="K305" t="inlineStr">
        <is>
          <t/>
        </is>
      </c>
      <c r="L305" t="inlineStr">
        <is>
          <t/>
        </is>
      </c>
      <c r="M305" t="inlineStr">
        <is>
          <t/>
        </is>
      </c>
      <c r="N305" t="inlineStr">
        <is>
          <t/>
        </is>
      </c>
      <c r="O305" t="inlineStr">
        <is>
          <t/>
        </is>
      </c>
      <c r="P305" t="inlineStr">
        <is>
          <t/>
        </is>
      </c>
      <c r="Q305" t="inlineStr">
        <is>
          <t/>
        </is>
      </c>
      <c r="R305" t="inlineStr">
        <is>
          <t/>
        </is>
      </c>
      <c r="S305" t="inlineStr">
        <is>
          <t/>
        </is>
      </c>
      <c r="T305" t="inlineStr">
        <is>
          <t/>
        </is>
      </c>
      <c r="U305" t="inlineStr">
        <is>
          <t/>
        </is>
      </c>
      <c r="V305" t="inlineStr">
        <is>
          <t/>
        </is>
      </c>
      <c r="W305" t="inlineStr">
        <is>
          <t/>
        </is>
      </c>
      <c r="X305" t="inlineStr">
        <is>
          <t/>
        </is>
      </c>
      <c r="Y305" t="inlineStr">
        <is>
          <t/>
        </is>
      </c>
      <c r="Z305" s="2" t="inlineStr">
        <is>
          <t>resolution financing arrangement</t>
        </is>
      </c>
      <c r="AA305" s="2" t="inlineStr">
        <is>
          <t>3</t>
        </is>
      </c>
      <c r="AB305" s="2" t="inlineStr">
        <is>
          <t/>
        </is>
      </c>
      <c r="AC305" t="inlineStr">
        <is>
          <t/>
        </is>
      </c>
      <c r="AD305" t="inlineStr">
        <is>
          <t/>
        </is>
      </c>
      <c r="AE305" t="inlineStr">
        <is>
          <t/>
        </is>
      </c>
      <c r="AF305" t="inlineStr">
        <is>
          <t/>
        </is>
      </c>
      <c r="AG305" t="inlineStr">
        <is>
          <t/>
        </is>
      </c>
      <c r="AH305" t="inlineStr">
        <is>
          <t/>
        </is>
      </c>
      <c r="AI305" t="inlineStr">
        <is>
          <t/>
        </is>
      </c>
      <c r="AJ305" t="inlineStr">
        <is>
          <t/>
        </is>
      </c>
      <c r="AK305" t="inlineStr">
        <is>
          <t/>
        </is>
      </c>
      <c r="AL305" t="inlineStr">
        <is>
          <t/>
        </is>
      </c>
      <c r="AM305" t="inlineStr">
        <is>
          <t/>
        </is>
      </c>
      <c r="AN305" t="inlineStr">
        <is>
          <t/>
        </is>
      </c>
      <c r="AO305" t="inlineStr">
        <is>
          <t/>
        </is>
      </c>
      <c r="AP305" t="inlineStr">
        <is>
          <t/>
        </is>
      </c>
      <c r="AQ305" t="inlineStr">
        <is>
          <t/>
        </is>
      </c>
      <c r="AR305" t="inlineStr">
        <is>
          <t/>
        </is>
      </c>
      <c r="AS305" t="inlineStr">
        <is>
          <t/>
        </is>
      </c>
      <c r="AT305" t="inlineStr">
        <is>
          <t/>
        </is>
      </c>
      <c r="AU305" t="inlineStr">
        <is>
          <t/>
        </is>
      </c>
      <c r="AV305" t="inlineStr">
        <is>
          <t/>
        </is>
      </c>
      <c r="AW305" t="inlineStr">
        <is>
          <t/>
        </is>
      </c>
      <c r="AX305" t="inlineStr">
        <is>
          <t/>
        </is>
      </c>
      <c r="AY305" t="inlineStr">
        <is>
          <t/>
        </is>
      </c>
      <c r="AZ305" t="inlineStr">
        <is>
          <t/>
        </is>
      </c>
      <c r="BA305" t="inlineStr">
        <is>
          <t/>
        </is>
      </c>
      <c r="BB305" s="2" t="inlineStr">
        <is>
          <t>szanálásfinanszírozási rendszer</t>
        </is>
      </c>
      <c r="BC305" s="2" t="inlineStr">
        <is>
          <t>4</t>
        </is>
      </c>
      <c r="BD305" s="2" t="inlineStr">
        <is>
          <t/>
        </is>
      </c>
      <c r="BE305" t="inlineStr">
        <is>
          <t/>
        </is>
      </c>
      <c r="BF305" t="inlineStr">
        <is>
          <t/>
        </is>
      </c>
      <c r="BG305" t="inlineStr">
        <is>
          <t/>
        </is>
      </c>
      <c r="BH305" t="inlineStr">
        <is>
          <t/>
        </is>
      </c>
      <c r="BI305" t="inlineStr">
        <is>
          <t/>
        </is>
      </c>
      <c r="BJ305" s="2" t="inlineStr">
        <is>
          <t>pertvarkymo finansavimo struktūra</t>
        </is>
      </c>
      <c r="BK305" s="2" t="inlineStr">
        <is>
          <t>3</t>
        </is>
      </c>
      <c r="BL305" s="2" t="inlineStr">
        <is>
          <t/>
        </is>
      </c>
      <c r="BM305" t="inlineStr">
        <is>
          <t/>
        </is>
      </c>
      <c r="BN305" t="inlineStr">
        <is>
          <t/>
        </is>
      </c>
      <c r="BO305" t="inlineStr">
        <is>
          <t/>
        </is>
      </c>
      <c r="BP305" t="inlineStr">
        <is>
          <t/>
        </is>
      </c>
      <c r="BQ305" t="inlineStr">
        <is>
          <t/>
        </is>
      </c>
      <c r="BR305" t="inlineStr">
        <is>
          <t/>
        </is>
      </c>
      <c r="BS305" t="inlineStr">
        <is>
          <t/>
        </is>
      </c>
      <c r="BT305" t="inlineStr">
        <is>
          <t/>
        </is>
      </c>
      <c r="BU305" t="inlineStr">
        <is>
          <t/>
        </is>
      </c>
      <c r="BV305" t="inlineStr">
        <is>
          <t/>
        </is>
      </c>
      <c r="BW305" t="inlineStr">
        <is>
          <t/>
        </is>
      </c>
      <c r="BX305" t="inlineStr">
        <is>
          <t/>
        </is>
      </c>
      <c r="BY305" t="inlineStr">
        <is>
          <t/>
        </is>
      </c>
      <c r="BZ305" s="2" t="inlineStr">
        <is>
          <t>mechanizm finansowania restrukturyzacji i uporządkowanej likwidacji</t>
        </is>
      </c>
      <c r="CA305" s="2" t="inlineStr">
        <is>
          <t>3</t>
        </is>
      </c>
      <c r="CB305" s="2" t="inlineStr">
        <is>
          <t/>
        </is>
      </c>
      <c r="CC305" t="inlineStr">
        <is>
          <t/>
        </is>
      </c>
      <c r="CD305" t="inlineStr">
        <is>
          <t/>
        </is>
      </c>
      <c r="CE305" t="inlineStr">
        <is>
          <t/>
        </is>
      </c>
      <c r="CF305" t="inlineStr">
        <is>
          <t/>
        </is>
      </c>
      <c r="CG305" t="inlineStr">
        <is>
          <t/>
        </is>
      </c>
      <c r="CH305" t="inlineStr">
        <is>
          <t/>
        </is>
      </c>
      <c r="CI305" t="inlineStr">
        <is>
          <t/>
        </is>
      </c>
      <c r="CJ305" t="inlineStr">
        <is>
          <t/>
        </is>
      </c>
      <c r="CK305" t="inlineStr">
        <is>
          <t/>
        </is>
      </c>
      <c r="CL305" s="2" t="inlineStr">
        <is>
          <t>mechanizmus financovania riešenia krízových situácií</t>
        </is>
      </c>
      <c r="CM305" s="2" t="inlineStr">
        <is>
          <t>3</t>
        </is>
      </c>
      <c r="CN305" s="2" t="inlineStr">
        <is>
          <t/>
        </is>
      </c>
      <c r="CO305" t="inlineStr">
        <is>
          <t/>
        </is>
      </c>
      <c r="CP305" t="inlineStr">
        <is>
          <t/>
        </is>
      </c>
      <c r="CQ305" t="inlineStr">
        <is>
          <t/>
        </is>
      </c>
      <c r="CR305" t="inlineStr">
        <is>
          <t/>
        </is>
      </c>
      <c r="CS305" t="inlineStr">
        <is>
          <t/>
        </is>
      </c>
      <c r="CT305" s="2" t="inlineStr">
        <is>
          <t>finansieringsarrangemang för resolution</t>
        </is>
      </c>
      <c r="CU305" s="2" t="inlineStr">
        <is>
          <t>3</t>
        </is>
      </c>
      <c r="CV305" s="2" t="inlineStr">
        <is>
          <t/>
        </is>
      </c>
      <c r="CW305" t="inlineStr">
        <is>
          <t/>
        </is>
      </c>
    </row>
    <row r="306">
      <c r="A306" s="1" t="str">
        <f>HYPERLINK("https://iate.europa.eu/entry/result/763113/all", "763113")</f>
        <v>763113</v>
      </c>
      <c r="B306" t="inlineStr">
        <is>
          <t>TRADE</t>
        </is>
      </c>
      <c r="C306" t="inlineStr">
        <is>
          <t>TRADE|trade policy</t>
        </is>
      </c>
      <c r="D306" t="inlineStr">
        <is>
          <t>yes</t>
        </is>
      </c>
      <c r="E306" t="inlineStr">
        <is>
          <t/>
        </is>
      </c>
      <c r="F306" s="2" t="inlineStr">
        <is>
          <t>възможност за пазарна реализация</t>
        </is>
      </c>
      <c r="G306" s="2" t="inlineStr">
        <is>
          <t>3</t>
        </is>
      </c>
      <c r="H306" s="2" t="inlineStr">
        <is>
          <t/>
        </is>
      </c>
      <c r="I306" t="inlineStr">
        <is>
          <t/>
        </is>
      </c>
      <c r="J306" s="2" t="inlineStr">
        <is>
          <t>prodejnost</t>
        </is>
      </c>
      <c r="K306" s="2" t="inlineStr">
        <is>
          <t>3</t>
        </is>
      </c>
      <c r="L306" s="2" t="inlineStr">
        <is>
          <t/>
        </is>
      </c>
      <c r="M306" t="inlineStr">
        <is>
          <t>relativní snadnost, s níž lze prodat daný produkt za cenu, za niž se prodávají jiné podobné produkty</t>
        </is>
      </c>
      <c r="N306" s="2" t="inlineStr">
        <is>
          <t>salgbarhed|
mulighed for at sælge</t>
        </is>
      </c>
      <c r="O306" s="2" t="inlineStr">
        <is>
          <t>3|
3</t>
        </is>
      </c>
      <c r="P306" s="2" t="inlineStr">
        <is>
          <t xml:space="preserve">|
</t>
        </is>
      </c>
      <c r="Q306" t="inlineStr">
        <is>
          <t/>
        </is>
      </c>
      <c r="R306" s="2" t="inlineStr">
        <is>
          <t>Marktgängigkeit|
Marktfähigkeit|
Absetzbarkeit</t>
        </is>
      </c>
      <c r="S306" s="2" t="inlineStr">
        <is>
          <t>3|
3|
3</t>
        </is>
      </c>
      <c r="T306" s="2" t="inlineStr">
        <is>
          <t xml:space="preserve">|
|
</t>
        </is>
      </c>
      <c r="U306" t="inlineStr">
        <is>
          <t>Verkäuflichkeit eines Produkts</t>
        </is>
      </c>
      <c r="V306" s="2" t="inlineStr">
        <is>
          <t>εμπορευσιμότητα</t>
        </is>
      </c>
      <c r="W306" s="2" t="inlineStr">
        <is>
          <t>3</t>
        </is>
      </c>
      <c r="X306" s="2" t="inlineStr">
        <is>
          <t/>
        </is>
      </c>
      <c r="Y306" t="inlineStr">
        <is>
          <t/>
        </is>
      </c>
      <c r="Z306" s="2" t="inlineStr">
        <is>
          <t>marketability</t>
        </is>
      </c>
      <c r="AA306" s="2" t="inlineStr">
        <is>
          <t>3</t>
        </is>
      </c>
      <c r="AB306" s="2" t="inlineStr">
        <is>
          <t/>
        </is>
      </c>
      <c r="AC306" t="inlineStr">
        <is>
          <t>relative ease at which an item can be sold for a price at which similar items are selling</t>
        </is>
      </c>
      <c r="AD306" s="2" t="inlineStr">
        <is>
          <t>comerciabilidad</t>
        </is>
      </c>
      <c r="AE306" s="2" t="inlineStr">
        <is>
          <t>3</t>
        </is>
      </c>
      <c r="AF306" s="2" t="inlineStr">
        <is>
          <t/>
        </is>
      </c>
      <c r="AG306" t="inlineStr">
        <is>
          <t/>
        </is>
      </c>
      <c r="AH306" s="2" t="inlineStr">
        <is>
          <t>turustatavus</t>
        </is>
      </c>
      <c r="AI306" s="2" t="inlineStr">
        <is>
          <t>3</t>
        </is>
      </c>
      <c r="AJ306" s="2" t="inlineStr">
        <is>
          <t/>
        </is>
      </c>
      <c r="AK306" t="inlineStr">
        <is>
          <t/>
        </is>
      </c>
      <c r="AL306" s="2" t="inlineStr">
        <is>
          <t>markkinoitavuus</t>
        </is>
      </c>
      <c r="AM306" s="2" t="inlineStr">
        <is>
          <t>3</t>
        </is>
      </c>
      <c r="AN306" s="2" t="inlineStr">
        <is>
          <t/>
        </is>
      </c>
      <c r="AO306" t="inlineStr">
        <is>
          <t/>
        </is>
      </c>
      <c r="AP306" s="2" t="inlineStr">
        <is>
          <t>négociabilité|
facilité de négociation</t>
        </is>
      </c>
      <c r="AQ306" s="2" t="inlineStr">
        <is>
          <t>3|
3</t>
        </is>
      </c>
      <c r="AR306" s="2" t="inlineStr">
        <is>
          <t xml:space="preserve">|
</t>
        </is>
      </c>
      <c r="AS306" t="inlineStr">
        <is>
          <t>qualité d'un titre qui peut être facilement et rapidement acheté et vendu sur un marché actif</t>
        </is>
      </c>
      <c r="AT306" s="2" t="inlineStr">
        <is>
          <t>indíoltacht</t>
        </is>
      </c>
      <c r="AU306" s="2" t="inlineStr">
        <is>
          <t>3</t>
        </is>
      </c>
      <c r="AV306" s="2" t="inlineStr">
        <is>
          <t/>
        </is>
      </c>
      <c r="AW306" t="inlineStr">
        <is>
          <t/>
        </is>
      </c>
      <c r="AX306" s="2" t="inlineStr">
        <is>
          <t>utrživost</t>
        </is>
      </c>
      <c r="AY306" s="2" t="inlineStr">
        <is>
          <t>3</t>
        </is>
      </c>
      <c r="AZ306" s="2" t="inlineStr">
        <is>
          <t/>
        </is>
      </c>
      <c r="BA306" t="inlineStr">
        <is>
          <t/>
        </is>
      </c>
      <c r="BB306" s="2" t="inlineStr">
        <is>
          <t>értékesíthetőség|
piacképesség</t>
        </is>
      </c>
      <c r="BC306" s="2" t="inlineStr">
        <is>
          <t>4|
4</t>
        </is>
      </c>
      <c r="BD306" s="2" t="inlineStr">
        <is>
          <t xml:space="preserve">|
</t>
        </is>
      </c>
      <c r="BE306" t="inlineStr">
        <is>
          <t>egy eszköznek vagy árunak hasonló eszközökével vagy árukkal azonos áron történő eladási lehetőségeit leíró mutató</t>
        </is>
      </c>
      <c r="BF306" s="2" t="inlineStr">
        <is>
          <t>commerciabilità|
prospettive di commercializzazione|
negoziabilità</t>
        </is>
      </c>
      <c r="BG306" s="2" t="inlineStr">
        <is>
          <t>3|
3|
3</t>
        </is>
      </c>
      <c r="BH306" s="2" t="inlineStr">
        <is>
          <t xml:space="preserve">|
|
</t>
        </is>
      </c>
      <c r="BI306" t="inlineStr">
        <is>
          <t>facilità con cui un bene può essere venduto sul mercato in un tempo adatto ai prezzi correnti di acquisto</t>
        </is>
      </c>
      <c r="BJ306" s="2" t="inlineStr">
        <is>
          <t>perkamumas|
paklausa</t>
        </is>
      </c>
      <c r="BK306" s="2" t="inlineStr">
        <is>
          <t>2|
2</t>
        </is>
      </c>
      <c r="BL306" s="2" t="inlineStr">
        <is>
          <t xml:space="preserve">|
</t>
        </is>
      </c>
      <c r="BM306" t="inlineStr">
        <is>
          <t>santykinė galimybė parduoti prekę rinkoje tokia kaina, kuria parduodamos panašios prekės</t>
        </is>
      </c>
      <c r="BN306" s="2" t="inlineStr">
        <is>
          <t>pārdošanas iespēja|
tirgspēja|
tirgojamība</t>
        </is>
      </c>
      <c r="BO306" s="2" t="inlineStr">
        <is>
          <t>2|
3|
3</t>
        </is>
      </c>
      <c r="BP306" s="2" t="inlineStr">
        <is>
          <t xml:space="preserve">|
preferred|
</t>
        </is>
      </c>
      <c r="BQ306" t="inlineStr">
        <is>
          <t/>
        </is>
      </c>
      <c r="BR306" s="2" t="inlineStr">
        <is>
          <t>kummerċjabbiltà|
potenzjal fis-suq</t>
        </is>
      </c>
      <c r="BS306" s="2" t="inlineStr">
        <is>
          <t>3|
3</t>
        </is>
      </c>
      <c r="BT306" s="2" t="inlineStr">
        <is>
          <t xml:space="preserve">|
</t>
        </is>
      </c>
      <c r="BU306" t="inlineStr">
        <is>
          <t>il-faċilità li biha oġġett jista' jinbiegħ fis-suq f'perjodu ta' żmien adattat, bi prezz li jkun javviċina l-prezz reali li bih ikunu qed jinbiegħu oġġetti simili</t>
        </is>
      </c>
      <c r="BV306" s="2" t="inlineStr">
        <is>
          <t>verhandelbaarheid</t>
        </is>
      </c>
      <c r="BW306" s="2" t="inlineStr">
        <is>
          <t>3</t>
        </is>
      </c>
      <c r="BX306" s="2" t="inlineStr">
        <is>
          <t/>
        </is>
      </c>
      <c r="BY306" t="inlineStr">
        <is>
          <t>mate waarin een bepaald goed of een bepaalde waarde verkocht of gekocht kan worden</t>
        </is>
      </c>
      <c r="BZ306" s="2" t="inlineStr">
        <is>
          <t>zbywalność</t>
        </is>
      </c>
      <c r="CA306" s="2" t="inlineStr">
        <is>
          <t>3</t>
        </is>
      </c>
      <c r="CB306" s="2" t="inlineStr">
        <is>
          <t/>
        </is>
      </c>
      <c r="CC306" t="inlineStr">
        <is>
          <t/>
        </is>
      </c>
      <c r="CD306" s="2" t="inlineStr">
        <is>
          <t>comercialidade|
valor comercial</t>
        </is>
      </c>
      <c r="CE306" s="2" t="inlineStr">
        <is>
          <t>3|
3</t>
        </is>
      </c>
      <c r="CF306" s="2" t="inlineStr">
        <is>
          <t xml:space="preserve">|
</t>
        </is>
      </c>
      <c r="CG306" t="inlineStr">
        <is>
          <t>Aptidão de algo para ser objecto de compra e venda ou para gerar lucros mercantis.</t>
        </is>
      </c>
      <c r="CH306" s="2" t="inlineStr">
        <is>
          <t>perspective de comercializare|
vandabilitate</t>
        </is>
      </c>
      <c r="CI306" s="2" t="inlineStr">
        <is>
          <t>2|
2</t>
        </is>
      </c>
      <c r="CJ306" s="2" t="inlineStr">
        <is>
          <t xml:space="preserve">|
</t>
        </is>
      </c>
      <c r="CK306" t="inlineStr">
        <is>
          <t/>
        </is>
      </c>
      <c r="CL306" s="2" t="inlineStr">
        <is>
          <t>predajnosť</t>
        </is>
      </c>
      <c r="CM306" s="2" t="inlineStr">
        <is>
          <t>3</t>
        </is>
      </c>
      <c r="CN306" s="2" t="inlineStr">
        <is>
          <t/>
        </is>
      </c>
      <c r="CO306" t="inlineStr">
        <is>
          <t>vlastnosť určitého tovaru alebo služby, ktorá vyjadruje potenciál, že sa bude predávať za cenu, ktorá približne zodpovedá cene, za akú sa daný tovar alebo služba na trhu predávajú</t>
        </is>
      </c>
      <c r="CP306" s="2" t="inlineStr">
        <is>
          <t>tržljivost</t>
        </is>
      </c>
      <c r="CQ306" s="2" t="inlineStr">
        <is>
          <t>3</t>
        </is>
      </c>
      <c r="CR306" s="2" t="inlineStr">
        <is>
          <t/>
        </is>
      </c>
      <c r="CS306" t="inlineStr">
        <is>
          <t/>
        </is>
      </c>
      <c r="CT306" s="2" t="inlineStr">
        <is>
          <t>säljbarhet|
marknadsföringsmöjlighet</t>
        </is>
      </c>
      <c r="CU306" s="2" t="inlineStr">
        <is>
          <t>3|
3</t>
        </is>
      </c>
      <c r="CV306" s="2" t="inlineStr">
        <is>
          <t xml:space="preserve">|
</t>
        </is>
      </c>
      <c r="CW306" t="inlineStr">
        <is>
          <t/>
        </is>
      </c>
    </row>
    <row r="307">
      <c r="A307" s="1" t="str">
        <f>HYPERLINK("https://iate.europa.eu/entry/result/3541530/all", "3541530")</f>
        <v>3541530</v>
      </c>
      <c r="B307" t="inlineStr">
        <is>
          <t>FINANCE;BUSINESS AND COMPETITION</t>
        </is>
      </c>
      <c r="C307" t="inlineStr">
        <is>
          <t>FINANCE|financial institutions and credit;FINANCE|financing and investment;BUSINESS AND COMPETITION|management</t>
        </is>
      </c>
      <c r="D307" t="inlineStr">
        <is>
          <t>yes</t>
        </is>
      </c>
      <c r="E307" t="inlineStr">
        <is>
          <t/>
        </is>
      </c>
      <c r="F307" s="2" t="inlineStr">
        <is>
          <t>обща рискова експозиция</t>
        </is>
      </c>
      <c r="G307" s="2" t="inlineStr">
        <is>
          <t>3</t>
        </is>
      </c>
      <c r="H307" s="2" t="inlineStr">
        <is>
          <t/>
        </is>
      </c>
      <c r="I307" t="inlineStr">
        <is>
          <t/>
        </is>
      </c>
      <c r="J307" s="2" t="inlineStr">
        <is>
          <t>celkový objem rizikové expozice</t>
        </is>
      </c>
      <c r="K307" s="2" t="inlineStr">
        <is>
          <t>3</t>
        </is>
      </c>
      <c r="L307" s="2" t="inlineStr">
        <is>
          <t/>
        </is>
      </c>
      <c r="M307" t="inlineStr">
        <is>
          <t/>
        </is>
      </c>
      <c r="N307" s="2" t="inlineStr">
        <is>
          <t>samlet risikoeksponering</t>
        </is>
      </c>
      <c r="O307" s="2" t="inlineStr">
        <is>
          <t>3</t>
        </is>
      </c>
      <c r="P307" s="2" t="inlineStr">
        <is>
          <t/>
        </is>
      </c>
      <c r="Q307" t="inlineStr">
        <is>
          <t>vedrørende en koncern af gebyrbetalende enheder og et gebyrbetalende kreditinstitut, som ikke er en del af en koncern af gebyrbetalende enheder, det beløb, som fastsættes på det højeste konsolideringsniveau i de deltagende medlemsstater, og som beregnes ifølge artikel 92, stk. 3, i Europa-Parlamentets og Rådets forordning (EU) nr. 575/2013</t>
        </is>
      </c>
      <c r="R307" s="2" t="inlineStr">
        <is>
          <t>Gesamtforderung</t>
        </is>
      </c>
      <c r="S307" s="2" t="inlineStr">
        <is>
          <t>3</t>
        </is>
      </c>
      <c r="T307" s="2" t="inlineStr">
        <is>
          <t/>
        </is>
      </c>
      <c r="U307" t="inlineStr">
        <is>
          <t/>
        </is>
      </c>
      <c r="V307" s="2" t="inlineStr">
        <is>
          <t>συνολική έκθεση σε κίνδυνο</t>
        </is>
      </c>
      <c r="W307" s="2" t="inlineStr">
        <is>
          <t>3</t>
        </is>
      </c>
      <c r="X307" s="2" t="inlineStr">
        <is>
          <t/>
        </is>
      </c>
      <c r="Y307" t="inlineStr">
        <is>
          <t>ποσό που καθορίζεται στο υψηλότερο επίπεδο ενοποίησης στα κράτη μέλη με αναφορά σε όμιλο υπόχρεων καταβολής τέλους οντοτήτων και σε υπόχρεο καταβολής τέλους πιστωτικό ίδρυμα το οποίο δεν ανήκει στον όμιλο υπόχρεων καταβολής τέλους οντοτήτων</t>
        </is>
      </c>
      <c r="Z307" s="2" t="inlineStr">
        <is>
          <t>total risk exposure|
total risk exposure amount, total risk exposure amounts|
total risk exposure amount|
TREA</t>
        </is>
      </c>
      <c r="AA307" s="2" t="inlineStr">
        <is>
          <t>3|
1|
3|
1</t>
        </is>
      </c>
      <c r="AB307" s="2" t="inlineStr">
        <is>
          <t xml:space="preserve">|
|
|
</t>
        </is>
      </c>
      <c r="AC307" t="inlineStr">
        <is>
          <t>amount determined at the highest level of consolidation within the Member States with reference to a group of fee-paying entities and to a fee-paying credit institution that is not part of a group of fee-paying entities</t>
        </is>
      </c>
      <c r="AD307" s="2" t="inlineStr">
        <is>
          <t>importe total de exposición al riesgo</t>
        </is>
      </c>
      <c r="AE307" s="2" t="inlineStr">
        <is>
          <t>3</t>
        </is>
      </c>
      <c r="AF307" s="2" t="inlineStr">
        <is>
          <t/>
        </is>
      </c>
      <c r="AG307" t="inlineStr">
        <is>
          <t/>
        </is>
      </c>
      <c r="AH307" s="2" t="inlineStr">
        <is>
          <t>koguriskipositsioon</t>
        </is>
      </c>
      <c r="AI307" s="2" t="inlineStr">
        <is>
          <t>3</t>
        </is>
      </c>
      <c r="AJ307" s="2" t="inlineStr">
        <is>
          <t/>
        </is>
      </c>
      <c r="AK307" t="inlineStr">
        <is>
          <t/>
        </is>
      </c>
      <c r="AL307" s="2" t="inlineStr">
        <is>
          <t>kokonaisriski|
kokonaisriskin määrä</t>
        </is>
      </c>
      <c r="AM307" s="2" t="inlineStr">
        <is>
          <t>3|
3</t>
        </is>
      </c>
      <c r="AN307" s="2" t="inlineStr">
        <is>
          <t xml:space="preserve">|
</t>
        </is>
      </c>
      <c r="AO307" t="inlineStr">
        <is>
          <t>valvontamaksuja maksavien yhteisöjen ryhmittymän ja valvontamaksuja maksavien yhteisöjen ryhmittymään kuulumattoman valvontamaksuja maksavan luottolaitoksen osalta korkeimmalla konsolidointitasolla osallistuvassa jäsenvaltiossa määritetty ja asetuksen (EU) N:o 575/2013 92 artiklan 3 kohdan mukaisesti laskettu määrä</t>
        </is>
      </c>
      <c r="AP307" s="2" t="inlineStr">
        <is>
          <t>exposition au risque totale|
montant total d'exposition au risque</t>
        </is>
      </c>
      <c r="AQ307" s="2" t="inlineStr">
        <is>
          <t>3|
3</t>
        </is>
      </c>
      <c r="AR307" s="2" t="inlineStr">
        <is>
          <t xml:space="preserve">|
</t>
        </is>
      </c>
      <c r="AS307" t="inlineStr">
        <is>
          <t>s'agissant d'un groupe d'entités assujetties à la redevance et d'un établissement de crédit assujetti à la redevance qui ne fait pas partie d'un groupe d'entités assujetties à la redevance, le montant déterminé au niveau de consolidation le plus élevé dans les États membres participants et calculé conformément à l'article 92, paragraphe 3, du règlement (UE) no 575/2013 du Parlement européen et du Conseil</t>
        </is>
      </c>
      <c r="AT307" s="2" t="inlineStr">
        <is>
          <t>neamhchosaint iomlán ar riosca</t>
        </is>
      </c>
      <c r="AU307" s="2" t="inlineStr">
        <is>
          <t>3</t>
        </is>
      </c>
      <c r="AV307" s="2" t="inlineStr">
        <is>
          <t/>
        </is>
      </c>
      <c r="AW307" t="inlineStr">
        <is>
          <t/>
        </is>
      </c>
      <c r="AX307" s="2" t="inlineStr">
        <is>
          <t>ukupna izloženost riziku</t>
        </is>
      </c>
      <c r="AY307" s="2" t="inlineStr">
        <is>
          <t>3</t>
        </is>
      </c>
      <c r="AZ307" s="2" t="inlineStr">
        <is>
          <t/>
        </is>
      </c>
      <c r="BA307" t="inlineStr">
        <is>
          <t>iznos utvrđen na najvišoj razini konsolidacije u državama članicama sudionicama u odnosu na grupu subjekata koji plaćaju naknadu i kreditnu instituciju koja plaća naknadu i koja nije dio grupe subjekata koji plaćaju naknadu</t>
        </is>
      </c>
      <c r="BB307" s="2" t="inlineStr">
        <is>
          <t>teljes kockázati kitettség|
teljes kockázati kitettségérték</t>
        </is>
      </c>
      <c r="BC307" s="2" t="inlineStr">
        <is>
          <t>4|
4</t>
        </is>
      </c>
      <c r="BD307" s="2" t="inlineStr">
        <is>
          <t>|
preferred</t>
        </is>
      </c>
      <c r="BE307" t="inlineStr">
        <is>
          <t>az 575/2013/EU rendelet 92. cikkében meghatározott érték</t>
        </is>
      </c>
      <c r="BF307" s="2" t="inlineStr">
        <is>
          <t>importo complessivo dell'esposizione al rischio</t>
        </is>
      </c>
      <c r="BG307" s="2" t="inlineStr">
        <is>
          <t>3</t>
        </is>
      </c>
      <c r="BH307" s="2" t="inlineStr">
        <is>
          <t/>
        </is>
      </c>
      <c r="BI307" t="inlineStr">
        <is>
          <t>importo determinato al massimo livello di consolidamento nell'ambito degli Stati membri in riferimento a un gruppo di soggetti o a un ente creditizio tenuti a contribuzione</t>
        </is>
      </c>
      <c r="BJ307" s="2" t="inlineStr">
        <is>
          <t>bendra rizikos pozicija</t>
        </is>
      </c>
      <c r="BK307" s="2" t="inlineStr">
        <is>
          <t>3</t>
        </is>
      </c>
      <c r="BL307" s="2" t="inlineStr">
        <is>
          <t/>
        </is>
      </c>
      <c r="BM307" t="inlineStr">
        <is>
          <t>mokestį mokančių subjektų grupės ir mokestį mokančios kredito įstaigos, kuri neįeina į mokestį mokančių subjektų grupę, atveju – suma, nustatyta aukščiausiu konsolidavimo lygiu dalyvaujančiose valstybėse narėse</t>
        </is>
      </c>
      <c r="BN307" s="2" t="inlineStr">
        <is>
          <t>kopējā riska darījumu vērtība</t>
        </is>
      </c>
      <c r="BO307" s="2" t="inlineStr">
        <is>
          <t>3</t>
        </is>
      </c>
      <c r="BP307" s="2" t="inlineStr">
        <is>
          <t/>
        </is>
      </c>
      <c r="BQ307" t="inlineStr">
        <is>
          <t/>
        </is>
      </c>
      <c r="BR307" s="2" t="inlineStr">
        <is>
          <t>skopertura totali għar-riskju</t>
        </is>
      </c>
      <c r="BS307" s="2" t="inlineStr">
        <is>
          <t>3</t>
        </is>
      </c>
      <c r="BT307" s="2" t="inlineStr">
        <is>
          <t/>
        </is>
      </c>
      <c r="BU307" t="inlineStr">
        <is>
          <t>l-ammont li jiġi ddeterminat fl-ogħla livell ta' konsolidazzjoni fi ħdan l-Istati Membri b'referenza għal grupp ta' entitajiet li jħallsu tariffa u għal istituzzjoni ta' kreditu li tħallas tariffa li ma tkunx parti minn grupp ta' entitajiet li jħallsu tariffa</t>
        </is>
      </c>
      <c r="BV307" s="2" t="inlineStr">
        <is>
          <t>totaal van de risicoposten|
totale risicoblootstelling</t>
        </is>
      </c>
      <c r="BW307" s="2" t="inlineStr">
        <is>
          <t>3|
3</t>
        </is>
      </c>
      <c r="BX307" s="2" t="inlineStr">
        <is>
          <t xml:space="preserve">|
</t>
        </is>
      </c>
      <c r="BY307" t="inlineStr">
        <is>
          <t>bedrag dat, met betrekking tot een groep van een vergoeding betalende entiteiten en een vergoeding betalende kredietinstelling die geen deel uitmaakt van een groep van een vergoeding betalende entiteiten, is bepaald op het hoogste consolidatieniveau binnen de deelnemende lidstaten</t>
        </is>
      </c>
      <c r="BZ307" s="2" t="inlineStr">
        <is>
          <t>łączna kwota ekspozycji na ryzyko</t>
        </is>
      </c>
      <c r="CA307" s="2" t="inlineStr">
        <is>
          <t>3</t>
        </is>
      </c>
      <c r="CB307" s="2" t="inlineStr">
        <is>
          <t/>
        </is>
      </c>
      <c r="CC307" t="inlineStr">
        <is>
          <t>ekspozycja ważona ryzykiem obliczona zgodnie z art. 92 ust. 3 dyrektywy 575/2013</t>
        </is>
      </c>
      <c r="CD307" s="2" t="inlineStr">
        <is>
          <t>montante total das posições em risco|
TREA</t>
        </is>
      </c>
      <c r="CE307" s="2" t="inlineStr">
        <is>
          <t>3|
3</t>
        </is>
      </c>
      <c r="CF307" s="2" t="inlineStr">
        <is>
          <t xml:space="preserve">preferred|
</t>
        </is>
      </c>
      <c r="CG307" t="inlineStr">
        <is>
          <t>Valor determinado ao mais alto nível de consolidação nos Estados-Membros participantes relativamente a um grupo de entidades sujeitas a taxa e a uma instituição de crédito sujeita a taxa que não faça parte de um grupo de entidades sujeitas a taxa.</t>
        </is>
      </c>
      <c r="CH307" s="2" t="inlineStr">
        <is>
          <t>cuantum total al expunerii la risc</t>
        </is>
      </c>
      <c r="CI307" s="2" t="inlineStr">
        <is>
          <t>3</t>
        </is>
      </c>
      <c r="CJ307" s="2" t="inlineStr">
        <is>
          <t/>
        </is>
      </c>
      <c r="CK307" t="inlineStr">
        <is>
          <t/>
        </is>
      </c>
      <c r="CL307" s="2" t="inlineStr">
        <is>
          <t>celková riziková expozícia|
celková hodnota rizikovej expozície</t>
        </is>
      </c>
      <c r="CM307" s="2" t="inlineStr">
        <is>
          <t>3|
3</t>
        </is>
      </c>
      <c r="CN307" s="2" t="inlineStr">
        <is>
          <t>|
preferred</t>
        </is>
      </c>
      <c r="CO307" t="inlineStr">
        <is>
          <t>ukazovateľ sledovaný v kontexte politiky obozretnosti v bankovom sektore, ktorého hodnota sa vypočíta podľa článku 92 ods. 3. nariadenia nariadenia (EÚ) č. 575/2013</t>
        </is>
      </c>
      <c r="CP307" s="2" t="inlineStr">
        <is>
          <t>skupna izpostavljenost tveganju</t>
        </is>
      </c>
      <c r="CQ307" s="2" t="inlineStr">
        <is>
          <t>3</t>
        </is>
      </c>
      <c r="CR307" s="2" t="inlineStr">
        <is>
          <t/>
        </is>
      </c>
      <c r="CS307" t="inlineStr">
        <is>
          <t/>
        </is>
      </c>
      <c r="CT307" s="2" t="inlineStr">
        <is>
          <t>total riskexponering|
totalt riskvägt exponeringsbelopp</t>
        </is>
      </c>
      <c r="CU307" s="2" t="inlineStr">
        <is>
          <t>3|
3</t>
        </is>
      </c>
      <c r="CV307" s="2" t="inlineStr">
        <is>
          <t xml:space="preserve">|
</t>
        </is>
      </c>
      <c r="CW307" t="inlineStr">
        <is>
          <t>förr en grupp av avgiftsbetalande enheter och ett avgiftsbetalande kreditinstitut som inte ingår i en grupp av avgiftsbetalande enheter det belopp som fastställts på högsta konsolideringsnivå i de deltagande medlemsstaterna</t>
        </is>
      </c>
    </row>
    <row r="308">
      <c r="A308" s="1" t="str">
        <f>HYPERLINK("https://iate.europa.eu/entry/result/3580836/all", "3580836")</f>
        <v>3580836</v>
      </c>
      <c r="B308" t="inlineStr">
        <is>
          <t>FINANCE</t>
        </is>
      </c>
      <c r="C308" t="inlineStr">
        <is>
          <t>FINANCE|financial institutions and credit</t>
        </is>
      </c>
      <c r="D308" t="inlineStr">
        <is>
          <t>yes</t>
        </is>
      </c>
      <c r="E308" t="inlineStr">
        <is>
          <t/>
        </is>
      </c>
      <c r="F308" t="inlineStr">
        <is>
          <t/>
        </is>
      </c>
      <c r="G308" t="inlineStr">
        <is>
          <t/>
        </is>
      </c>
      <c r="H308" t="inlineStr">
        <is>
          <t/>
        </is>
      </c>
      <c r="I308" t="inlineStr">
        <is>
          <t/>
        </is>
      </c>
      <c r="J308" t="inlineStr">
        <is>
          <t/>
        </is>
      </c>
      <c r="K308" t="inlineStr">
        <is>
          <t/>
        </is>
      </c>
      <c r="L308" t="inlineStr">
        <is>
          <t/>
        </is>
      </c>
      <c r="M308" t="inlineStr">
        <is>
          <t/>
        </is>
      </c>
      <c r="N308" t="inlineStr">
        <is>
          <t/>
        </is>
      </c>
      <c r="O308" t="inlineStr">
        <is>
          <t/>
        </is>
      </c>
      <c r="P308" t="inlineStr">
        <is>
          <t/>
        </is>
      </c>
      <c r="Q308" t="inlineStr">
        <is>
          <t/>
        </is>
      </c>
      <c r="R308" t="inlineStr">
        <is>
          <t/>
        </is>
      </c>
      <c r="S308" t="inlineStr">
        <is>
          <t/>
        </is>
      </c>
      <c r="T308" t="inlineStr">
        <is>
          <t/>
        </is>
      </c>
      <c r="U308" t="inlineStr">
        <is>
          <t/>
        </is>
      </c>
      <c r="V308" t="inlineStr">
        <is>
          <t/>
        </is>
      </c>
      <c r="W308" t="inlineStr">
        <is>
          <t/>
        </is>
      </c>
      <c r="X308" t="inlineStr">
        <is>
          <t/>
        </is>
      </c>
      <c r="Y308" t="inlineStr">
        <is>
          <t/>
        </is>
      </c>
      <c r="Z308" s="2" t="inlineStr">
        <is>
          <t>precautionary recapitalisation</t>
        </is>
      </c>
      <c r="AA308" s="2" t="inlineStr">
        <is>
          <t>3</t>
        </is>
      </c>
      <c r="AB308" s="2" t="inlineStr">
        <is>
          <t/>
        </is>
      </c>
      <c r="AC308" t="inlineStr">
        <is>
          <t>the injection of own funds into a solvent bank by the state when this is necessary to remedy a serious disturbance in the economy of a Member State and preserve financial stability</t>
        </is>
      </c>
      <c r="AD308" t="inlineStr">
        <is>
          <t/>
        </is>
      </c>
      <c r="AE308" t="inlineStr">
        <is>
          <t/>
        </is>
      </c>
      <c r="AF308" t="inlineStr">
        <is>
          <t/>
        </is>
      </c>
      <c r="AG308" t="inlineStr">
        <is>
          <t/>
        </is>
      </c>
      <c r="AH308" t="inlineStr">
        <is>
          <t/>
        </is>
      </c>
      <c r="AI308" t="inlineStr">
        <is>
          <t/>
        </is>
      </c>
      <c r="AJ308" t="inlineStr">
        <is>
          <t/>
        </is>
      </c>
      <c r="AK308" t="inlineStr">
        <is>
          <t/>
        </is>
      </c>
      <c r="AL308" t="inlineStr">
        <is>
          <t/>
        </is>
      </c>
      <c r="AM308" t="inlineStr">
        <is>
          <t/>
        </is>
      </c>
      <c r="AN308" t="inlineStr">
        <is>
          <t/>
        </is>
      </c>
      <c r="AO308" t="inlineStr">
        <is>
          <t/>
        </is>
      </c>
      <c r="AP308" t="inlineStr">
        <is>
          <t/>
        </is>
      </c>
      <c r="AQ308" t="inlineStr">
        <is>
          <t/>
        </is>
      </c>
      <c r="AR308" t="inlineStr">
        <is>
          <t/>
        </is>
      </c>
      <c r="AS308" t="inlineStr">
        <is>
          <t/>
        </is>
      </c>
      <c r="AT308" t="inlineStr">
        <is>
          <t/>
        </is>
      </c>
      <c r="AU308" t="inlineStr">
        <is>
          <t/>
        </is>
      </c>
      <c r="AV308" t="inlineStr">
        <is>
          <t/>
        </is>
      </c>
      <c r="AW308" t="inlineStr">
        <is>
          <t/>
        </is>
      </c>
      <c r="AX308" t="inlineStr">
        <is>
          <t/>
        </is>
      </c>
      <c r="AY308" t="inlineStr">
        <is>
          <t/>
        </is>
      </c>
      <c r="AZ308" t="inlineStr">
        <is>
          <t/>
        </is>
      </c>
      <c r="BA308" t="inlineStr">
        <is>
          <t/>
        </is>
      </c>
      <c r="BB308" s="2" t="inlineStr">
        <is>
          <t>elővigyázatossági feltőkésítés|
elővigyázatossági célú feltőkésítés</t>
        </is>
      </c>
      <c r="BC308" s="2" t="inlineStr">
        <is>
          <t>3|
3</t>
        </is>
      </c>
      <c r="BD308" s="2" t="inlineStr">
        <is>
          <t xml:space="preserve">preferred|
</t>
        </is>
      </c>
      <c r="BE308" t="inlineStr">
        <is>
          <t>feltőkésítés, amely során valamely rászoruló hitelképes bank szavatolótőke-injekciót kap az államtól, amennyiben erre szükség van az adott tagállam súlyos gazdasági zavarának orvoslása és a pénzügyi stabilitás megőrzése érdekében</t>
        </is>
      </c>
      <c r="BF308" t="inlineStr">
        <is>
          <t/>
        </is>
      </c>
      <c r="BG308" t="inlineStr">
        <is>
          <t/>
        </is>
      </c>
      <c r="BH308" t="inlineStr">
        <is>
          <t/>
        </is>
      </c>
      <c r="BI308" t="inlineStr">
        <is>
          <t/>
        </is>
      </c>
      <c r="BJ308" t="inlineStr">
        <is>
          <t/>
        </is>
      </c>
      <c r="BK308" t="inlineStr">
        <is>
          <t/>
        </is>
      </c>
      <c r="BL308" t="inlineStr">
        <is>
          <t/>
        </is>
      </c>
      <c r="BM308" t="inlineStr">
        <is>
          <t/>
        </is>
      </c>
      <c r="BN308" t="inlineStr">
        <is>
          <t/>
        </is>
      </c>
      <c r="BO308" t="inlineStr">
        <is>
          <t/>
        </is>
      </c>
      <c r="BP308" t="inlineStr">
        <is>
          <t/>
        </is>
      </c>
      <c r="BQ308" t="inlineStr">
        <is>
          <t/>
        </is>
      </c>
      <c r="BR308" t="inlineStr">
        <is>
          <t/>
        </is>
      </c>
      <c r="BS308" t="inlineStr">
        <is>
          <t/>
        </is>
      </c>
      <c r="BT308" t="inlineStr">
        <is>
          <t/>
        </is>
      </c>
      <c r="BU308" t="inlineStr">
        <is>
          <t/>
        </is>
      </c>
      <c r="BV308" t="inlineStr">
        <is>
          <t/>
        </is>
      </c>
      <c r="BW308" t="inlineStr">
        <is>
          <t/>
        </is>
      </c>
      <c r="BX308" t="inlineStr">
        <is>
          <t/>
        </is>
      </c>
      <c r="BY308" t="inlineStr">
        <is>
          <t/>
        </is>
      </c>
      <c r="BZ308" s="2" t="inlineStr">
        <is>
          <t>dokapitalizowanie ostrożnościowe|
dokapitalizowanie zapobiegawcze</t>
        </is>
      </c>
      <c r="CA308" s="2" t="inlineStr">
        <is>
          <t>3|
3</t>
        </is>
      </c>
      <c r="CB308" s="2" t="inlineStr">
        <is>
          <t xml:space="preserve">preferred|
</t>
        </is>
      </c>
      <c r="CC308" t="inlineStr">
        <is>
          <t>dokapitalizowanie banku ze środków publicznych, aby w odpowiednim czasie zaradzić trudnościom, które mogą się pojawić w kontekście mało prawdopodobnego scenariusza gospodarczego (określonego w niekorzystnym scenariuszu testu warunków skrajnych) i mogą wpłynąć na sytuację finansową wypłacalnych instytucji</t>
        </is>
      </c>
      <c r="CD308" t="inlineStr">
        <is>
          <t/>
        </is>
      </c>
      <c r="CE308" t="inlineStr">
        <is>
          <t/>
        </is>
      </c>
      <c r="CF308" t="inlineStr">
        <is>
          <t/>
        </is>
      </c>
      <c r="CG308" t="inlineStr">
        <is>
          <t/>
        </is>
      </c>
      <c r="CH308" t="inlineStr">
        <is>
          <t/>
        </is>
      </c>
      <c r="CI308" t="inlineStr">
        <is>
          <t/>
        </is>
      </c>
      <c r="CJ308" t="inlineStr">
        <is>
          <t/>
        </is>
      </c>
      <c r="CK308" t="inlineStr">
        <is>
          <t/>
        </is>
      </c>
      <c r="CL308" t="inlineStr">
        <is>
          <t/>
        </is>
      </c>
      <c r="CM308" t="inlineStr">
        <is>
          <t/>
        </is>
      </c>
      <c r="CN308" t="inlineStr">
        <is>
          <t/>
        </is>
      </c>
      <c r="CO308" t="inlineStr">
        <is>
          <t/>
        </is>
      </c>
      <c r="CP308" t="inlineStr">
        <is>
          <t/>
        </is>
      </c>
      <c r="CQ308" t="inlineStr">
        <is>
          <t/>
        </is>
      </c>
      <c r="CR308" t="inlineStr">
        <is>
          <t/>
        </is>
      </c>
      <c r="CS308" t="inlineStr">
        <is>
          <t/>
        </is>
      </c>
      <c r="CT308" s="2" t="inlineStr">
        <is>
          <t>förebyggande rekapitalisering</t>
        </is>
      </c>
      <c r="CU308" s="2" t="inlineStr">
        <is>
          <t>3</t>
        </is>
      </c>
      <c r="CV308" s="2" t="inlineStr">
        <is>
          <t/>
        </is>
      </c>
      <c r="CW308" t="inlineStr">
        <is>
          <t/>
        </is>
      </c>
    </row>
    <row r="309">
      <c r="A309" s="1" t="str">
        <f>HYPERLINK("https://iate.europa.eu/entry/result/3590808/all", "3590808")</f>
        <v>3590808</v>
      </c>
      <c r="B309" t="inlineStr">
        <is>
          <t>INTERNATIONAL RELATIONS;TRADE</t>
        </is>
      </c>
      <c r="C309" t="inlineStr">
        <is>
          <t>INTERNATIONAL RELATIONS|international affairs;TRADE|trade policy|trade policy</t>
        </is>
      </c>
      <c r="D309" t="inlineStr">
        <is>
          <t>yes</t>
        </is>
      </c>
      <c r="E309" t="inlineStr">
        <is>
          <t/>
        </is>
      </c>
      <c r="F309" s="2" t="inlineStr">
        <is>
          <t>отворена стратегическа автономност</t>
        </is>
      </c>
      <c r="G309" s="2" t="inlineStr">
        <is>
          <t>3</t>
        </is>
      </c>
      <c r="H309" s="2" t="inlineStr">
        <is>
          <t/>
        </is>
      </c>
      <c r="I309" t="inlineStr">
        <is>
          <t/>
        </is>
      </c>
      <c r="J309" s="2" t="inlineStr">
        <is>
          <t>otevřená strategická autonomie</t>
        </is>
      </c>
      <c r="K309" s="2" t="inlineStr">
        <is>
          <t>3</t>
        </is>
      </c>
      <c r="L309" s="2" t="inlineStr">
        <is>
          <t/>
        </is>
      </c>
      <c r="M309" t="inlineStr">
        <is>
          <t>obchodní politika EU spočívající v otevřeném a spravedlivém obchodu a zároveň snížení závislosti a posílení bezpečnosti dodávek v oblasti klíčových technologií a hodnotových řetězců</t>
        </is>
      </c>
      <c r="N309" s="2" t="inlineStr">
        <is>
          <t>åben strategisk autonomi</t>
        </is>
      </c>
      <c r="O309" s="2" t="inlineStr">
        <is>
          <t>3</t>
        </is>
      </c>
      <c r="P309" s="2" t="inlineStr">
        <is>
          <t/>
        </is>
      </c>
      <c r="Q309" t="inlineStr">
        <is>
          <t>EU's engagement, når det kommer til åben og fair
handel, fastholdelse af fordelene ved en åben økonomi og støtte til partnere i
hele verden med henblik på at føre an i en fornyet og revitaliseret form for
multilateralisme, som verden har brug for</t>
        </is>
      </c>
      <c r="R309" s="2" t="inlineStr">
        <is>
          <t>offene strategische Autonomie</t>
        </is>
      </c>
      <c r="S309" s="2" t="inlineStr">
        <is>
          <t>3</t>
        </is>
      </c>
      <c r="T309" s="2" t="inlineStr">
        <is>
          <t/>
        </is>
      </c>
      <c r="U309" t="inlineStr">
        <is>
          <t>Engagement der EU für einen offenen und fairen Handel, um die Vorteile einer offenen Wirtschaft zu wahren und dabei unsere Partner in der ganzen Welt zu unterstützen und so eine erneuerte und neu belebte Form des Multilateralismus, wie ihn die Welt braucht, voranzutreiben</t>
        </is>
      </c>
      <c r="V309" s="2" t="inlineStr">
        <is>
          <t>ανοικτή στρατηγική αυτονομία</t>
        </is>
      </c>
      <c r="W309" s="2" t="inlineStr">
        <is>
          <t>3</t>
        </is>
      </c>
      <c r="X309" s="2" t="inlineStr">
        <is>
          <t/>
        </is>
      </c>
      <c r="Y309" t="inlineStr">
        <is>
          <t/>
        </is>
      </c>
      <c r="Z309" s="2" t="inlineStr">
        <is>
          <t>open strategic autonomy|
Union’s open strategic autonomy</t>
        </is>
      </c>
      <c r="AA309" s="2" t="inlineStr">
        <is>
          <t>3|
3</t>
        </is>
      </c>
      <c r="AB309" s="2" t="inlineStr">
        <is>
          <t xml:space="preserve">|
</t>
        </is>
      </c>
      <c r="AC309" t="inlineStr">
        <is>
          <t>&lt;div&gt;EU trade policy approach for the post-coronavirus global economy which
involves preserving the benefits of an open economy and
supporting partners around the world to lead the renewed and reinvigorated form
of multilateralism the world needs while at the same time reducing its
dependency and strengthening its security of supply across key
technologies and value chains&lt;br&gt;&lt;/div&gt;</t>
        </is>
      </c>
      <c r="AD309" s="2" t="inlineStr">
        <is>
          <t>autonomía estratégica abierta</t>
        </is>
      </c>
      <c r="AE309" s="2" t="inlineStr">
        <is>
          <t>3</t>
        </is>
      </c>
      <c r="AF309" s="2" t="inlineStr">
        <is>
          <t/>
        </is>
      </c>
      <c r="AG309" t="inlineStr">
        <is>
          <t>Enfoque de la política comercial de la UE que preserva los
beneficios de una economía abierta y apoya a los socios de todo el mundo para
liderar la forma renovada y revitalizada de multilateralismo que el mundo
necesita, al mismo tiempo que reduce su dependencia y fortalece la seguridad del suministro de
las tecnologías y cadenas de valor clave.</t>
        </is>
      </c>
      <c r="AH309" s="2" t="inlineStr">
        <is>
          <t>avatud strateegiline autonoomia</t>
        </is>
      </c>
      <c r="AI309" s="2" t="inlineStr">
        <is>
          <t>3</t>
        </is>
      </c>
      <c r="AJ309" s="2" t="inlineStr">
        <is>
          <t/>
        </is>
      </c>
      <c r="AK309" t="inlineStr">
        <is>
          <t/>
        </is>
      </c>
      <c r="AL309" s="2" t="inlineStr">
        <is>
          <t>avoin strateginen itsenäisyys|
avoin strateginen riippumattomuus</t>
        </is>
      </c>
      <c r="AM309" s="2" t="inlineStr">
        <is>
          <t>3|
3</t>
        </is>
      </c>
      <c r="AN309" s="2" t="inlineStr">
        <is>
          <t xml:space="preserve">|
</t>
        </is>
      </c>
      <c r="AO309" t="inlineStr">
        <is>
          <t/>
        </is>
      </c>
      <c r="AP309" s="2" t="inlineStr">
        <is>
          <t>autonomie stratégique ouverte</t>
        </is>
      </c>
      <c r="AQ309" s="2" t="inlineStr">
        <is>
          <t>3</t>
        </is>
      </c>
      <c r="AR309" s="2" t="inlineStr">
        <is>
          <t/>
        </is>
      </c>
      <c r="AS309" t="inlineStr">
        <is>
          <t>nouvelle
politique commerciale de l’UE pour la période post-COVID-19 qui vise à continuer à
tirer parti des avantages du libre-échange tout en mettant en place des outils
destinés à protéger les entreprises et les consommateurs européens contre les
pratiques déloyales et à renforcer la résilience des chaînes d’approvisionnement</t>
        </is>
      </c>
      <c r="AT309" s="2" t="inlineStr">
        <is>
          <t>uathriail straitéiseach oscailte</t>
        </is>
      </c>
      <c r="AU309" s="2" t="inlineStr">
        <is>
          <t>3</t>
        </is>
      </c>
      <c r="AV309" s="2" t="inlineStr">
        <is>
          <t/>
        </is>
      </c>
      <c r="AW309" t="inlineStr">
        <is>
          <t/>
        </is>
      </c>
      <c r="AX309" s="2" t="inlineStr">
        <is>
          <t>otvorena strateška autonomija</t>
        </is>
      </c>
      <c r="AY309" s="2" t="inlineStr">
        <is>
          <t>3</t>
        </is>
      </c>
      <c r="AZ309" s="2" t="inlineStr">
        <is>
          <t/>
        </is>
      </c>
      <c r="BA309" t="inlineStr">
        <is>
          <t/>
        </is>
      </c>
      <c r="BB309" s="2" t="inlineStr">
        <is>
          <t>nyitott stratégiai autonómia</t>
        </is>
      </c>
      <c r="BC309" s="2" t="inlineStr">
        <is>
          <t>3</t>
        </is>
      </c>
      <c r="BD309" s="2" t="inlineStr">
        <is>
          <t/>
        </is>
      </c>
      <c r="BE309" t="inlineStr">
        <is>
          <t>a koronavírus-járványt követő világgazdaságra vonatkozó uniós kereskedelmi megközelítés, amelynek célja az EU globális szerepének megerősítése, a globalizáció fenntarthatóbbá és méltányosabbá tétele, erős szövetségek kiépítése, az erős és modern multilaterális szabályok iránti elköteleződés, az uniós vállalkozások és fogyasztók védelmének erősítése, valamint az Unió stratégiai függetlenségének erősítése érdekében az ellátási láncok diverzifikálása</t>
        </is>
      </c>
      <c r="BF309" s="2" t="inlineStr">
        <is>
          <t>autonomia strategica aperta</t>
        </is>
      </c>
      <c r="BG309" s="2" t="inlineStr">
        <is>
          <t>3</t>
        </is>
      </c>
      <c r="BH309" s="2" t="inlineStr">
        <is>
          <t/>
        </is>
      </c>
      <c r="BI309" t="inlineStr">
        <is>
          <t>impegno dell'UE a favore di un commercio aperto e leale, conservando i 
vantaggi di un'economia aperta e sostenendo i partner di tutto il mondo 
per guidare il multilateralismo rinnovato e rafforzato di cui il mondo 
ha bisogno, nella consapevolezza della necessità di 
ridurre la propria dipendenza e rafforzare la sicurezza 
dell'approvvigionamento a livello di tecnologie fondamentali e catene 
del valore</t>
        </is>
      </c>
      <c r="BJ309" s="2" t="inlineStr">
        <is>
          <t>atviras strateginis savarankiškumas</t>
        </is>
      </c>
      <c r="BK309" s="2" t="inlineStr">
        <is>
          <t>3</t>
        </is>
      </c>
      <c r="BL309" s="2" t="inlineStr">
        <is>
          <t/>
        </is>
      </c>
      <c r="BM309" t="inlineStr">
        <is>
          <t/>
        </is>
      </c>
      <c r="BN309" s="2" t="inlineStr">
        <is>
          <t>atvērta stratēģiskā autonomija</t>
        </is>
      </c>
      <c r="BO309" s="2" t="inlineStr">
        <is>
          <t>3</t>
        </is>
      </c>
      <c r="BP309" s="2" t="inlineStr">
        <is>
          <t/>
        </is>
      </c>
      <c r="BQ309" t="inlineStr">
        <is>
          <t/>
        </is>
      </c>
      <c r="BR309" s="2" t="inlineStr">
        <is>
          <t>awtonomija strateġika miftuħa</t>
        </is>
      </c>
      <c r="BS309" s="2" t="inlineStr">
        <is>
          <t>3</t>
        </is>
      </c>
      <c r="BT309" s="2" t="inlineStr">
        <is>
          <t/>
        </is>
      </c>
      <c r="BU309" t="inlineStr">
        <is>
          <t>approċċ ta' politika kummerċjali tal-UE għall-ekonomija globali ta' wara l-coronavirus li jinvolvi:&lt;div&gt;- riaffermazzjoni tal-ambizzjonijiet tat-tmexxija globali tal-UE f'firxa ta' oqsma;&lt;/div&gt;&lt;div&gt;- il-bini ta' alleanzi iktar b'saħħithom ma' sħab li jaħsbuha l-istess;&lt;/div&gt;&lt;div&gt;- it-tiswir ta' tip ta' globalizzazzjoni aħjar - iktar ġusta, u iktar sostenibbli;&lt;/div&gt;&lt;div&gt;- impenn għal regoli multilaterali b'saħħithom u aġġornati;&lt;/div&gt;&lt;div&gt;- it-twemmin fl-"opportunità tal-ftuħ";&lt;/div&gt;&lt;div&gt;- il-promozzjoni ta' approċċ iktar iebes, iktar assertiv għall-protezzjoni tan-negozji u tal-konsumaturi tal-UE, notevolment permezz ta' difiża u infurzar iktar qawwija tal-kummerċ;&lt;/div&gt;&lt;div&gt;- li tintalab id-diversifikazzjoni tal-ktajjen tal-provvista biex tiġi żgurata l-indipendenza strateġika tal-UE.&lt;/div&gt;</t>
        </is>
      </c>
      <c r="BV309" s="2" t="inlineStr">
        <is>
          <t>open strategische autonomie</t>
        </is>
      </c>
      <c r="BW309" s="2" t="inlineStr">
        <is>
          <t>3</t>
        </is>
      </c>
      <c r="BX309" s="2" t="inlineStr">
        <is>
          <t/>
        </is>
      </c>
      <c r="BY309" t="inlineStr">
        <is>
          <t>inzet
 van de EU voor open en billijke handel, waarbij de voordelen van een open
 economie worden behouden en partners overal ter wereld worden ondersteund om
 het voortouw te nemen bij de vernieuwde en versterkte vorm van
 multilateralisme die de wereld nodig heeft</t>
        </is>
      </c>
      <c r="BZ309" s="2" t="inlineStr">
        <is>
          <t>otwarta strategiczna autonomia</t>
        </is>
      </c>
      <c r="CA309" s="2" t="inlineStr">
        <is>
          <t>3</t>
        </is>
      </c>
      <c r="CB309" s="2" t="inlineStr">
        <is>
          <t/>
        </is>
      </c>
      <c r="CC309" t="inlineStr">
        <is>
          <t/>
        </is>
      </c>
      <c r="CD309" s="2" t="inlineStr">
        <is>
          <t>autonomia estratégica aberta</t>
        </is>
      </c>
      <c r="CE309" s="2" t="inlineStr">
        <is>
          <t>3</t>
        </is>
      </c>
      <c r="CF309" s="2" t="inlineStr">
        <is>
          <t/>
        </is>
      </c>
      <c r="CG309" t="inlineStr">
        <is>
          <t>Abordagem da política comercial da UE para a economia mundial pós-coronavírus, que envolve a reafirmação das ambições da UE em matéria de liderança a nível mundial numa série de domínios; a construição de alianças mais fortes com parceiros que partilham as mesmas ideias; a definição de um tipo de globalização melhor, mais justo e mais sustentável; um compromisso com regras multilaterais sólidas e atualizadas; a crença na «oportunidade de abertura»; a defesa de uma abordagem mais firme e mais assertiva para proteger as empresas e os consumidores da UE; o apelo à diversificação das cadeias de abastecimento para assegurar a independência estratégica da UE.</t>
        </is>
      </c>
      <c r="CH309" s="2" t="inlineStr">
        <is>
          <t>autonomie strategică deschisă</t>
        </is>
      </c>
      <c r="CI309" s="2" t="inlineStr">
        <is>
          <t>3</t>
        </is>
      </c>
      <c r="CJ309" s="2" t="inlineStr">
        <is>
          <t/>
        </is>
      </c>
      <c r="CK309" t="inlineStr">
        <is>
          <t/>
        </is>
      </c>
      <c r="CL309" s="2" t="inlineStr">
        <is>
          <t>otvorená strategická autonómia</t>
        </is>
      </c>
      <c r="CM309" s="2" t="inlineStr">
        <is>
          <t>3</t>
        </is>
      </c>
      <c r="CN309" s="2" t="inlineStr">
        <is>
          <t/>
        </is>
      </c>
      <c r="CO309" t="inlineStr">
        <is>
          <t>záväzok EÚ k otvorenému a spravodlivému obchodu, ktorý zachováva výhody otvoreného hospodárstva a podporuje partnerov na celom svete s cieľom viesť obnovenú a oživenú formu multilateralizmu, ktorý svet potrebuje, pričom si EÚ zároveň uvedomuje potrebu znížiť svoju závislosť a posilniť bezpečnosť dodávok všetkých kľúčových technológií a hodnotových reťazcov</t>
        </is>
      </c>
      <c r="CP309" s="2" t="inlineStr">
        <is>
          <t>odprta strateška avtonomija</t>
        </is>
      </c>
      <c r="CQ309" s="2" t="inlineStr">
        <is>
          <t>3</t>
        </is>
      </c>
      <c r="CR309" s="2" t="inlineStr">
        <is>
          <t/>
        </is>
      </c>
      <c r="CS309" t="inlineStr">
        <is>
          <t/>
        </is>
      </c>
      <c r="CT309" s="2" t="inlineStr">
        <is>
          <t>öppet strategiskt oberoende</t>
        </is>
      </c>
      <c r="CU309" s="2" t="inlineStr">
        <is>
          <t>3</t>
        </is>
      </c>
      <c r="CV309" s="2" t="inlineStr">
        <is>
          <t/>
        </is>
      </c>
      <c r="CW309" t="inlineStr">
        <is>
          <t/>
        </is>
      </c>
    </row>
    <row r="310">
      <c r="A310" s="1" t="str">
        <f>HYPERLINK("https://iate.europa.eu/entry/result/3582992/all", "3582992")</f>
        <v>3582992</v>
      </c>
      <c r="B310" t="inlineStr">
        <is>
          <t>FINANCE</t>
        </is>
      </c>
      <c r="C310" t="inlineStr">
        <is>
          <t>FINANCE|financial institutions and credit</t>
        </is>
      </c>
      <c r="D310" t="inlineStr">
        <is>
          <t>yes</t>
        </is>
      </c>
      <c r="E310" t="inlineStr">
        <is>
          <t/>
        </is>
      </c>
      <c r="F310" t="inlineStr">
        <is>
          <t/>
        </is>
      </c>
      <c r="G310" t="inlineStr">
        <is>
          <t/>
        </is>
      </c>
      <c r="H310" t="inlineStr">
        <is>
          <t/>
        </is>
      </c>
      <c r="I310" t="inlineStr">
        <is>
          <t/>
        </is>
      </c>
      <c r="J310" t="inlineStr">
        <is>
          <t/>
        </is>
      </c>
      <c r="K310" t="inlineStr">
        <is>
          <t/>
        </is>
      </c>
      <c r="L310" t="inlineStr">
        <is>
          <t/>
        </is>
      </c>
      <c r="M310" t="inlineStr">
        <is>
          <t/>
        </is>
      </c>
      <c r="N310" t="inlineStr">
        <is>
          <t/>
        </is>
      </c>
      <c r="O310" t="inlineStr">
        <is>
          <t/>
        </is>
      </c>
      <c r="P310" t="inlineStr">
        <is>
          <t/>
        </is>
      </c>
      <c r="Q310" t="inlineStr">
        <is>
          <t/>
        </is>
      </c>
      <c r="R310" t="inlineStr">
        <is>
          <t/>
        </is>
      </c>
      <c r="S310" t="inlineStr">
        <is>
          <t/>
        </is>
      </c>
      <c r="T310" t="inlineStr">
        <is>
          <t/>
        </is>
      </c>
      <c r="U310" t="inlineStr">
        <is>
          <t/>
        </is>
      </c>
      <c r="V310" t="inlineStr">
        <is>
          <t/>
        </is>
      </c>
      <c r="W310" t="inlineStr">
        <is>
          <t/>
        </is>
      </c>
      <c r="X310" t="inlineStr">
        <is>
          <t/>
        </is>
      </c>
      <c r="Y310" t="inlineStr">
        <is>
          <t/>
        </is>
      </c>
      <c r="Z310" s="2" t="inlineStr">
        <is>
          <t>subordinated eligible instruments</t>
        </is>
      </c>
      <c r="AA310" s="2" t="inlineStr">
        <is>
          <t>3</t>
        </is>
      </c>
      <c r="AB310" s="2" t="inlineStr">
        <is>
          <t/>
        </is>
      </c>
      <c r="AC310" t="inlineStr">
        <is>
          <t>instruments that meet all of the conditions referred to in Article 72a of Regulation (EU) No 575/2013 other than paragraphs (3) to (5) of Article 72b of that Regulation</t>
        </is>
      </c>
      <c r="AD310" s="2" t="inlineStr">
        <is>
          <t>instrumentos admisibles subordinados</t>
        </is>
      </c>
      <c r="AE310" s="2" t="inlineStr">
        <is>
          <t>3</t>
        </is>
      </c>
      <c r="AF310" s="2" t="inlineStr">
        <is>
          <t/>
        </is>
      </c>
      <c r="AG310" t="inlineStr">
        <is>
          <t/>
        </is>
      </c>
      <c r="AH310" t="inlineStr">
        <is>
          <t/>
        </is>
      </c>
      <c r="AI310" t="inlineStr">
        <is>
          <t/>
        </is>
      </c>
      <c r="AJ310" t="inlineStr">
        <is>
          <t/>
        </is>
      </c>
      <c r="AK310" t="inlineStr">
        <is>
          <t/>
        </is>
      </c>
      <c r="AL310" t="inlineStr">
        <is>
          <t/>
        </is>
      </c>
      <c r="AM310" t="inlineStr">
        <is>
          <t/>
        </is>
      </c>
      <c r="AN310" t="inlineStr">
        <is>
          <t/>
        </is>
      </c>
      <c r="AO310" t="inlineStr">
        <is>
          <t/>
        </is>
      </c>
      <c r="AP310" t="inlineStr">
        <is>
          <t/>
        </is>
      </c>
      <c r="AQ310" t="inlineStr">
        <is>
          <t/>
        </is>
      </c>
      <c r="AR310" t="inlineStr">
        <is>
          <t/>
        </is>
      </c>
      <c r="AS310" t="inlineStr">
        <is>
          <t/>
        </is>
      </c>
      <c r="AT310" t="inlineStr">
        <is>
          <t/>
        </is>
      </c>
      <c r="AU310" t="inlineStr">
        <is>
          <t/>
        </is>
      </c>
      <c r="AV310" t="inlineStr">
        <is>
          <t/>
        </is>
      </c>
      <c r="AW310" t="inlineStr">
        <is>
          <t/>
        </is>
      </c>
      <c r="AX310" t="inlineStr">
        <is>
          <t/>
        </is>
      </c>
      <c r="AY310" t="inlineStr">
        <is>
          <t/>
        </is>
      </c>
      <c r="AZ310" t="inlineStr">
        <is>
          <t/>
        </is>
      </c>
      <c r="BA310" t="inlineStr">
        <is>
          <t/>
        </is>
      </c>
      <c r="BB310" t="inlineStr">
        <is>
          <t/>
        </is>
      </c>
      <c r="BC310" t="inlineStr">
        <is>
          <t/>
        </is>
      </c>
      <c r="BD310" t="inlineStr">
        <is>
          <t/>
        </is>
      </c>
      <c r="BE310" t="inlineStr">
        <is>
          <t/>
        </is>
      </c>
      <c r="BF310" t="inlineStr">
        <is>
          <t/>
        </is>
      </c>
      <c r="BG310" t="inlineStr">
        <is>
          <t/>
        </is>
      </c>
      <c r="BH310" t="inlineStr">
        <is>
          <t/>
        </is>
      </c>
      <c r="BI310" t="inlineStr">
        <is>
          <t/>
        </is>
      </c>
      <c r="BJ310" t="inlineStr">
        <is>
          <t/>
        </is>
      </c>
      <c r="BK310" t="inlineStr">
        <is>
          <t/>
        </is>
      </c>
      <c r="BL310" t="inlineStr">
        <is>
          <t/>
        </is>
      </c>
      <c r="BM310" t="inlineStr">
        <is>
          <t/>
        </is>
      </c>
      <c r="BN310" t="inlineStr">
        <is>
          <t/>
        </is>
      </c>
      <c r="BO310" t="inlineStr">
        <is>
          <t/>
        </is>
      </c>
      <c r="BP310" t="inlineStr">
        <is>
          <t/>
        </is>
      </c>
      <c r="BQ310" t="inlineStr">
        <is>
          <t/>
        </is>
      </c>
      <c r="BR310" t="inlineStr">
        <is>
          <t/>
        </is>
      </c>
      <c r="BS310" t="inlineStr">
        <is>
          <t/>
        </is>
      </c>
      <c r="BT310" t="inlineStr">
        <is>
          <t/>
        </is>
      </c>
      <c r="BU310" t="inlineStr">
        <is>
          <t/>
        </is>
      </c>
      <c r="BV310" t="inlineStr">
        <is>
          <t/>
        </is>
      </c>
      <c r="BW310" t="inlineStr">
        <is>
          <t/>
        </is>
      </c>
      <c r="BX310" t="inlineStr">
        <is>
          <t/>
        </is>
      </c>
      <c r="BY310" t="inlineStr">
        <is>
          <t/>
        </is>
      </c>
      <c r="BZ310" s="2" t="inlineStr">
        <is>
          <t>podporządkowane instrumenty kwalifikowalne</t>
        </is>
      </c>
      <c r="CA310" s="2" t="inlineStr">
        <is>
          <t>3</t>
        </is>
      </c>
      <c r="CB310" s="2" t="inlineStr">
        <is>
          <t/>
        </is>
      </c>
      <c r="CC310" t="inlineStr">
        <is>
          <t>instrumenty, które spełniają wszystkie warunki, o których mowa w art. 72a rozporządzenia (UE) nr 575/2013, inne niż w art. 72b ust. 3-5 tego rozporządzenia</t>
        </is>
      </c>
      <c r="CD310" s="2" t="inlineStr">
        <is>
          <t>instrumentos elegíveis subordinados</t>
        </is>
      </c>
      <c r="CE310" s="2" t="inlineStr">
        <is>
          <t>3</t>
        </is>
      </c>
      <c r="CF310" s="2" t="inlineStr">
        <is>
          <t/>
        </is>
      </c>
      <c r="CG310" t="inlineStr">
        <is>
          <t>Instrumentos que cumprem todas as condições referidas no artigo 72.º-A do Regulamento (UE) n.º 575/2013, com exceção do artigo 72.º-B, n.ºs 3 a 5, desse regulamento.</t>
        </is>
      </c>
      <c r="CH310" t="inlineStr">
        <is>
          <t/>
        </is>
      </c>
      <c r="CI310" t="inlineStr">
        <is>
          <t/>
        </is>
      </c>
      <c r="CJ310" t="inlineStr">
        <is>
          <t/>
        </is>
      </c>
      <c r="CK310" t="inlineStr">
        <is>
          <t/>
        </is>
      </c>
      <c r="CL310" s="2" t="inlineStr">
        <is>
          <t>podriadené oprávnené nástroje</t>
        </is>
      </c>
      <c r="CM310" s="2" t="inlineStr">
        <is>
          <t>3</t>
        </is>
      </c>
      <c r="CN310" s="2" t="inlineStr">
        <is>
          <t/>
        </is>
      </c>
      <c r="CO310" t="inlineStr">
        <is>
          <t>nástroje, ktoré spĺňajú všetky podmienky uvedené v článku 72a nariadenia (EÚ) č. 575/2013 s výnimkou článku 72b odsekov 3 až 5 uvedeného nariadenia</t>
        </is>
      </c>
      <c r="CP310" t="inlineStr">
        <is>
          <t/>
        </is>
      </c>
      <c r="CQ310" t="inlineStr">
        <is>
          <t/>
        </is>
      </c>
      <c r="CR310" t="inlineStr">
        <is>
          <t/>
        </is>
      </c>
      <c r="CS310" t="inlineStr">
        <is>
          <t/>
        </is>
      </c>
      <c r="CT310" s="2" t="inlineStr">
        <is>
          <t>efterställda kvalificerade instrument</t>
        </is>
      </c>
      <c r="CU310" s="2" t="inlineStr">
        <is>
          <t>3</t>
        </is>
      </c>
      <c r="CV310" s="2" t="inlineStr">
        <is>
          <t/>
        </is>
      </c>
      <c r="CW310" t="inlineStr">
        <is>
          <t>instrument som uppfyller alla villkoren i artikel 72a i förordning (EU) nr 575/2013 förutom artikel 72b.3–72b.5 i den förordningen</t>
        </is>
      </c>
    </row>
    <row r="311">
      <c r="A311" s="1" t="str">
        <f>HYPERLINK("https://iate.europa.eu/entry/result/1118105/all", "1118105")</f>
        <v>1118105</v>
      </c>
      <c r="B311" t="inlineStr">
        <is>
          <t>FINANCE</t>
        </is>
      </c>
      <c r="C311" t="inlineStr">
        <is>
          <t>FINANCE|financial institutions and credit</t>
        </is>
      </c>
      <c r="D311" t="inlineStr">
        <is>
          <t>yes</t>
        </is>
      </c>
      <c r="E311" t="inlineStr">
        <is>
          <t/>
        </is>
      </c>
      <c r="F311" t="inlineStr">
        <is>
          <t/>
        </is>
      </c>
      <c r="G311" t="inlineStr">
        <is>
          <t/>
        </is>
      </c>
      <c r="H311" t="inlineStr">
        <is>
          <t/>
        </is>
      </c>
      <c r="I311" t="inlineStr">
        <is>
          <t/>
        </is>
      </c>
      <c r="J311" t="inlineStr">
        <is>
          <t/>
        </is>
      </c>
      <c r="K311" t="inlineStr">
        <is>
          <t/>
        </is>
      </c>
      <c r="L311" t="inlineStr">
        <is>
          <t/>
        </is>
      </c>
      <c r="M311" t="inlineStr">
        <is>
          <t/>
        </is>
      </c>
      <c r="N311" t="inlineStr">
        <is>
          <t/>
        </is>
      </c>
      <c r="O311" t="inlineStr">
        <is>
          <t/>
        </is>
      </c>
      <c r="P311" t="inlineStr">
        <is>
          <t/>
        </is>
      </c>
      <c r="Q311" t="inlineStr">
        <is>
          <t/>
        </is>
      </c>
      <c r="R311" s="2" t="inlineStr">
        <is>
          <t>Vertrauen der Einleger</t>
        </is>
      </c>
      <c r="S311" s="2" t="inlineStr">
        <is>
          <t>3</t>
        </is>
      </c>
      <c r="T311" s="2" t="inlineStr">
        <is>
          <t/>
        </is>
      </c>
      <c r="U311" t="inlineStr">
        <is>
          <t/>
        </is>
      </c>
      <c r="V311" s="2" t="inlineStr">
        <is>
          <t>εμπιστοσύνη του καταθέτη</t>
        </is>
      </c>
      <c r="W311" s="2" t="inlineStr">
        <is>
          <t>3</t>
        </is>
      </c>
      <c r="X311" s="2" t="inlineStr">
        <is>
          <t/>
        </is>
      </c>
      <c r="Y311" t="inlineStr">
        <is>
          <t/>
        </is>
      </c>
      <c r="Z311" s="2" t="inlineStr">
        <is>
          <t>depositor confidence|
confidence among depositors|
depositors' confidence</t>
        </is>
      </c>
      <c r="AA311" s="2" t="inlineStr">
        <is>
          <t>3|
1|
2</t>
        </is>
      </c>
      <c r="AB311" s="2" t="inlineStr">
        <is>
          <t xml:space="preserve">|
|
</t>
        </is>
      </c>
      <c r="AC311" t="inlineStr">
        <is>
          <t>trust of depositors in banks, in particular in their ability to make good on deposits</t>
        </is>
      </c>
      <c r="AD311" s="2" t="inlineStr">
        <is>
          <t>confianza de los depositantes</t>
        </is>
      </c>
      <c r="AE311" s="2" t="inlineStr">
        <is>
          <t>3</t>
        </is>
      </c>
      <c r="AF311" s="2" t="inlineStr">
        <is>
          <t/>
        </is>
      </c>
      <c r="AG311" t="inlineStr">
        <is>
          <t/>
        </is>
      </c>
      <c r="AH311" t="inlineStr">
        <is>
          <t/>
        </is>
      </c>
      <c r="AI311" t="inlineStr">
        <is>
          <t/>
        </is>
      </c>
      <c r="AJ311" t="inlineStr">
        <is>
          <t/>
        </is>
      </c>
      <c r="AK311" t="inlineStr">
        <is>
          <t/>
        </is>
      </c>
      <c r="AL311" t="inlineStr">
        <is>
          <t/>
        </is>
      </c>
      <c r="AM311" t="inlineStr">
        <is>
          <t/>
        </is>
      </c>
      <c r="AN311" t="inlineStr">
        <is>
          <t/>
        </is>
      </c>
      <c r="AO311" t="inlineStr">
        <is>
          <t/>
        </is>
      </c>
      <c r="AP311" s="2" t="inlineStr">
        <is>
          <t>confiance du déposant</t>
        </is>
      </c>
      <c r="AQ311" s="2" t="inlineStr">
        <is>
          <t>3</t>
        </is>
      </c>
      <c r="AR311" s="2" t="inlineStr">
        <is>
          <t/>
        </is>
      </c>
      <c r="AS311" t="inlineStr">
        <is>
          <t/>
        </is>
      </c>
      <c r="AT311" s="2" t="inlineStr">
        <is>
          <t>muinín taisceoirí</t>
        </is>
      </c>
      <c r="AU311" s="2" t="inlineStr">
        <is>
          <t>3</t>
        </is>
      </c>
      <c r="AV311" s="2" t="inlineStr">
        <is>
          <t/>
        </is>
      </c>
      <c r="AW311" t="inlineStr">
        <is>
          <t/>
        </is>
      </c>
      <c r="AX311" t="inlineStr">
        <is>
          <t/>
        </is>
      </c>
      <c r="AY311" t="inlineStr">
        <is>
          <t/>
        </is>
      </c>
      <c r="AZ311" t="inlineStr">
        <is>
          <t/>
        </is>
      </c>
      <c r="BA311" t="inlineStr">
        <is>
          <t/>
        </is>
      </c>
      <c r="BB311" t="inlineStr">
        <is>
          <t/>
        </is>
      </c>
      <c r="BC311" t="inlineStr">
        <is>
          <t/>
        </is>
      </c>
      <c r="BD311" t="inlineStr">
        <is>
          <t/>
        </is>
      </c>
      <c r="BE311" t="inlineStr">
        <is>
          <t/>
        </is>
      </c>
      <c r="BF311" s="2" t="inlineStr">
        <is>
          <t>fiducia del depositante</t>
        </is>
      </c>
      <c r="BG311" s="2" t="inlineStr">
        <is>
          <t>3</t>
        </is>
      </c>
      <c r="BH311" s="2" t="inlineStr">
        <is>
          <t/>
        </is>
      </c>
      <c r="BI311" t="inlineStr">
        <is>
          <t/>
        </is>
      </c>
      <c r="BJ311" s="2" t="inlineStr">
        <is>
          <t>indėlininkų pasitikėjimas</t>
        </is>
      </c>
      <c r="BK311" s="2" t="inlineStr">
        <is>
          <t>3</t>
        </is>
      </c>
      <c r="BL311" s="2" t="inlineStr">
        <is>
          <t/>
        </is>
      </c>
      <c r="BM311" t="inlineStr">
        <is>
          <t>indėlininkų pasitikėjimas bankais, ypač jų gebėjimu grąžinti indėlius</t>
        </is>
      </c>
      <c r="BN311" s="2" t="inlineStr">
        <is>
          <t>noguldītāju uzticēšanās</t>
        </is>
      </c>
      <c r="BO311" s="2" t="inlineStr">
        <is>
          <t>2</t>
        </is>
      </c>
      <c r="BP311" s="2" t="inlineStr">
        <is>
          <t/>
        </is>
      </c>
      <c r="BQ311" t="inlineStr">
        <is>
          <t/>
        </is>
      </c>
      <c r="BR311" t="inlineStr">
        <is>
          <t/>
        </is>
      </c>
      <c r="BS311" t="inlineStr">
        <is>
          <t/>
        </is>
      </c>
      <c r="BT311" t="inlineStr">
        <is>
          <t/>
        </is>
      </c>
      <c r="BU311" t="inlineStr">
        <is>
          <t/>
        </is>
      </c>
      <c r="BV311" s="2" t="inlineStr">
        <is>
          <t>vertrouwen van deposanten|
vertrouwen van de deponent</t>
        </is>
      </c>
      <c r="BW311" s="2" t="inlineStr">
        <is>
          <t>3|
3</t>
        </is>
      </c>
      <c r="BX311" s="2" t="inlineStr">
        <is>
          <t xml:space="preserve">|
</t>
        </is>
      </c>
      <c r="BY311" t="inlineStr">
        <is>
          <t>het vertrouwen van deposanten in banken, met name in het feit dat hun deposito's daar goed ondergebracht zijn</t>
        </is>
      </c>
      <c r="BZ311" s="2" t="inlineStr">
        <is>
          <t>zaufanie deponentów</t>
        </is>
      </c>
      <c r="CA311" s="2" t="inlineStr">
        <is>
          <t>3</t>
        </is>
      </c>
      <c r="CB311" s="2" t="inlineStr">
        <is>
          <t/>
        </is>
      </c>
      <c r="CC311" t="inlineStr">
        <is>
          <t/>
        </is>
      </c>
      <c r="CD311" s="2" t="inlineStr">
        <is>
          <t>confiança do depositante</t>
        </is>
      </c>
      <c r="CE311" s="2" t="inlineStr">
        <is>
          <t>3</t>
        </is>
      </c>
      <c r="CF311" s="2" t="inlineStr">
        <is>
          <t/>
        </is>
      </c>
      <c r="CG311" t="inlineStr">
        <is>
          <t/>
        </is>
      </c>
      <c r="CH311" t="inlineStr">
        <is>
          <t/>
        </is>
      </c>
      <c r="CI311" t="inlineStr">
        <is>
          <t/>
        </is>
      </c>
      <c r="CJ311" t="inlineStr">
        <is>
          <t/>
        </is>
      </c>
      <c r="CK311" t="inlineStr">
        <is>
          <t/>
        </is>
      </c>
      <c r="CL311" s="2" t="inlineStr">
        <is>
          <t>dôvera vkladateľov</t>
        </is>
      </c>
      <c r="CM311" s="2" t="inlineStr">
        <is>
          <t>3</t>
        </is>
      </c>
      <c r="CN311" s="2" t="inlineStr">
        <is>
          <t/>
        </is>
      </c>
      <c r="CO311" t="inlineStr">
        <is>
          <t>dôvera, ktorú vkladatelia prejavujú banke, najmä pokiaľ ide o schopnosť banky vyplácať vklady</t>
        </is>
      </c>
      <c r="CP311" s="2" t="inlineStr">
        <is>
          <t>zaupanje vlagateljev</t>
        </is>
      </c>
      <c r="CQ311" s="2" t="inlineStr">
        <is>
          <t>3</t>
        </is>
      </c>
      <c r="CR311" s="2" t="inlineStr">
        <is>
          <t/>
        </is>
      </c>
      <c r="CS311" t="inlineStr">
        <is>
          <t/>
        </is>
      </c>
      <c r="CT311" s="2" t="inlineStr">
        <is>
          <t>insättarnas förtroende</t>
        </is>
      </c>
      <c r="CU311" s="2" t="inlineStr">
        <is>
          <t>2</t>
        </is>
      </c>
      <c r="CV311" s="2" t="inlineStr">
        <is>
          <t/>
        </is>
      </c>
      <c r="CW311" t="inlineStr">
        <is>
          <t/>
        </is>
      </c>
    </row>
    <row r="312">
      <c r="A312" s="1" t="str">
        <f>HYPERLINK("https://iate.europa.eu/entry/result/1721285/all", "1721285")</f>
        <v>1721285</v>
      </c>
      <c r="B312" t="inlineStr">
        <is>
          <t>SOCIAL QUESTIONS</t>
        </is>
      </c>
      <c r="C312" t="inlineStr">
        <is>
          <t>SOCIAL QUESTIONS|social affairs;SOCIAL QUESTIONS|social protection</t>
        </is>
      </c>
      <c r="D312" t="inlineStr">
        <is>
          <t>yes</t>
        </is>
      </c>
      <c r="E312" t="inlineStr">
        <is>
          <t/>
        </is>
      </c>
      <c r="F312" s="2" t="inlineStr">
        <is>
          <t>резидентна грижа</t>
        </is>
      </c>
      <c r="G312" s="2" t="inlineStr">
        <is>
          <t>3</t>
        </is>
      </c>
      <c r="H312" s="2" t="inlineStr">
        <is>
          <t/>
        </is>
      </c>
      <c r="I312" t="inlineStr">
        <is>
          <t>настаняване на деца, хора с увреждания или възрастни хора в центрове за грижи, когато са изчерпани възможностите за оставане в домашна и семейна среда</t>
        </is>
      </c>
      <c r="J312" s="2" t="inlineStr">
        <is>
          <t>rezidenční péče|
pobytová péče</t>
        </is>
      </c>
      <c r="K312" s="2" t="inlineStr">
        <is>
          <t>3|
3</t>
        </is>
      </c>
      <c r="L312" s="2" t="inlineStr">
        <is>
          <t xml:space="preserve">|
</t>
        </is>
      </c>
      <c r="M312" t="inlineStr">
        <is>
          <t/>
        </is>
      </c>
      <c r="N312" s="2" t="inlineStr">
        <is>
          <t>institutionspleje</t>
        </is>
      </c>
      <c r="O312" s="2" t="inlineStr">
        <is>
          <t>3</t>
        </is>
      </c>
      <c r="P312" s="2" t="inlineStr">
        <is>
          <t/>
        </is>
      </c>
      <c r="Q312" t="inlineStr">
        <is>
          <t>&lt;a href="https://iate.europa.eu/entry/result/3628917/da" target="_blank"&gt;formel langtidspleje&lt;/a&gt; for personer, som bor på en institution, hvor der ydes &lt;a href="https://iate.europa.eu/entry/result/933159/da" target="_blank"&gt;langtidspleje&lt;/a&gt;</t>
        </is>
      </c>
      <c r="R312" s="2" t="inlineStr">
        <is>
          <t>stationäre Pflege|
Heimbetreuung</t>
        </is>
      </c>
      <c r="S312" s="2" t="inlineStr">
        <is>
          <t>3|
2</t>
        </is>
      </c>
      <c r="T312" s="2" t="inlineStr">
        <is>
          <t xml:space="preserve">preferred|
</t>
        </is>
      </c>
      <c r="U312" t="inlineStr">
        <is>
          <t>formelle Langzeitpflege von Pflegebedürftigen in Langzeitpflegeeinrichtungen</t>
        </is>
      </c>
      <c r="V312" s="2" t="inlineStr">
        <is>
          <t>κλειστή φροντίδα</t>
        </is>
      </c>
      <c r="W312" s="2" t="inlineStr">
        <is>
          <t>3</t>
        </is>
      </c>
      <c r="X312" s="2" t="inlineStr">
        <is>
          <t/>
        </is>
      </c>
      <c r="Y312" t="inlineStr">
        <is>
          <t>μακροχρόνια φροντίδα που παρέχεται σε ενήλικα ή ανήλικα άτομα 
ευπαθών ομάδων, τα οποία διαμένουν και 
διανυκτερεύουν εντός ενός συγκεκριμένου χώρου, όπου καλύπτουν 
και τις βασικές τους ανάγκες (στέγη, τροφή) κατά πρώτο λόγο αλλά και τις συναισθηματικές και ψυχοκοινωνικές τους ανάγκες</t>
        </is>
      </c>
      <c r="Z312" s="2" t="inlineStr">
        <is>
          <t>residential care</t>
        </is>
      </c>
      <c r="AA312" s="2" t="inlineStr">
        <is>
          <t>3</t>
        </is>
      </c>
      <c r="AB312" s="2" t="inlineStr">
        <is>
          <t/>
        </is>
      </c>
      <c r="AC312" t="inlineStr">
        <is>
          <t>long-term care given to adults or children who stay in a residential setting rather than in their own home or family home</t>
        </is>
      </c>
      <c r="AD312" s="2" t="inlineStr">
        <is>
          <t>atención residencial</t>
        </is>
      </c>
      <c r="AE312" s="2" t="inlineStr">
        <is>
          <t>3</t>
        </is>
      </c>
      <c r="AF312" s="2" t="inlineStr">
        <is>
          <t/>
        </is>
      </c>
      <c r="AG312" t="inlineStr">
        <is>
          <t>Cuidados especializados prestados a personas en situación de dependencia por motivos de edad, salud u otros, en el seno de una residencia en la que viven.</t>
        </is>
      </c>
      <c r="AH312" s="2" t="inlineStr">
        <is>
          <t>hooldus hoolekandeasutuses</t>
        </is>
      </c>
      <c r="AI312" s="2" t="inlineStr">
        <is>
          <t>3</t>
        </is>
      </c>
      <c r="AJ312" s="2" t="inlineStr">
        <is>
          <t/>
        </is>
      </c>
      <c r="AK312" t="inlineStr">
        <is>
          <t>ametlik pikaajaline hooldus, mida pakutakse pikaajalise hoolduse asutuses elavatele inimestele</t>
        </is>
      </c>
      <c r="AL312" s="2" t="inlineStr">
        <is>
          <t>tuettu asuminen|
palveluasuminen</t>
        </is>
      </c>
      <c r="AM312" s="2" t="inlineStr">
        <is>
          <t>3|
3</t>
        </is>
      </c>
      <c r="AN312" s="2" t="inlineStr">
        <is>
          <t xml:space="preserve">|
</t>
        </is>
      </c>
      <c r="AO312" t="inlineStr">
        <is>
          <t/>
        </is>
      </c>
      <c r="AP312" s="2" t="inlineStr">
        <is>
          <t>soins résidentiels</t>
        </is>
      </c>
      <c r="AQ312" s="2" t="inlineStr">
        <is>
          <t>3</t>
        </is>
      </c>
      <c r="AR312" s="2" t="inlineStr">
        <is>
          <t/>
        </is>
      </c>
      <c r="AS312" t="inlineStr">
        <is>
          <t>prise en charge de longue durée dispensée à des adultes ou à des enfants séjournant dans une résidence plutôt que dans leur propre foyer ou dans leur famille</t>
        </is>
      </c>
      <c r="AT312" s="2" t="inlineStr">
        <is>
          <t>cúram cónaithe|
cúram cónaitheach</t>
        </is>
      </c>
      <c r="AU312" s="2" t="inlineStr">
        <is>
          <t>3|
3</t>
        </is>
      </c>
      <c r="AV312" s="2" t="inlineStr">
        <is>
          <t xml:space="preserve">preferred|
</t>
        </is>
      </c>
      <c r="AW312" t="inlineStr">
        <is>
          <t/>
        </is>
      </c>
      <c r="AX312" s="2" t="inlineStr">
        <is>
          <t>rezidencijalna skrb</t>
        </is>
      </c>
      <c r="AY312" s="2" t="inlineStr">
        <is>
          <t>3</t>
        </is>
      </c>
      <c r="AZ312" s="2" t="inlineStr">
        <is>
          <t/>
        </is>
      </c>
      <c r="BA312" t="inlineStr">
        <is>
          <t>dugoročna skrb u ustanovama odnosno rezidencijalnim centrrima koja se pruža štićenicima izdvojenima iz šire zajednice to jest iz svoga ili obiteljskoga doma</t>
        </is>
      </c>
      <c r="BB312" s="2" t="inlineStr">
        <is>
          <t>bentlakásos gondozás</t>
        </is>
      </c>
      <c r="BC312" s="2" t="inlineStr">
        <is>
          <t>3</t>
        </is>
      </c>
      <c r="BD312" s="2" t="inlineStr">
        <is>
          <t/>
        </is>
      </c>
      <c r="BE312" t="inlineStr">
        <is>
          <t>bentlakásos intézményben való gyermek- vagy felnőttgondozás</t>
        </is>
      </c>
      <c r="BF312" s="2" t="inlineStr">
        <is>
          <t>assistenza residenziale|
assistenza in residenze</t>
        </is>
      </c>
      <c r="BG312" s="2" t="inlineStr">
        <is>
          <t>3|
3</t>
        </is>
      </c>
      <c r="BH312" s="2" t="inlineStr">
        <is>
          <t xml:space="preserve">|
</t>
        </is>
      </c>
      <c r="BI312" t="inlineStr">
        <is>
          <t>complesso integrato di interventi, procedure e attività erogati a minori sprovvisti di tutela, persone in difficoltà, persone non autosufficienti e non assistibili a domicilio all’interno di varie strutture residenziali</t>
        </is>
      </c>
      <c r="BJ312" s="2" t="inlineStr">
        <is>
          <t>stacionarinė globa|
stacionarioji globa</t>
        </is>
      </c>
      <c r="BK312" s="2" t="inlineStr">
        <is>
          <t>3|
3</t>
        </is>
      </c>
      <c r="BL312" s="2" t="inlineStr">
        <is>
          <t>|
preferred</t>
        </is>
      </c>
      <c r="BM312" t="inlineStr">
        <is>
          <t>visapusiška priežiūra tam tikrose įstaigose: vaikų namuose, specialiuose vaikų invalidų namuose, pagalbinėse mokyklose, nakvynės namuose, senų žmonių namuose, psichoneurologiniuose pensionuose, slaugos namuose</t>
        </is>
      </c>
      <c r="BN312" s="2" t="inlineStr">
        <is>
          <t>aprūpe iestādē</t>
        </is>
      </c>
      <c r="BO312" s="2" t="inlineStr">
        <is>
          <t>2</t>
        </is>
      </c>
      <c r="BP312" s="2" t="inlineStr">
        <is>
          <t/>
        </is>
      </c>
      <c r="BQ312" t="inlineStr">
        <is>
          <t/>
        </is>
      </c>
      <c r="BR312" s="2" t="inlineStr">
        <is>
          <t>kura residenzjali</t>
        </is>
      </c>
      <c r="BS312" s="2" t="inlineStr">
        <is>
          <t>3</t>
        </is>
      </c>
      <c r="BT312" s="2" t="inlineStr">
        <is>
          <t/>
        </is>
      </c>
      <c r="BU312" t="inlineStr">
        <is>
          <t>kura fuq terminu twil mogħtija lill-adulti jew lit-tfal li jgħixu f'ambjent residenzjali flok f'darhom stess jew f'dar ma' familja</t>
        </is>
      </c>
      <c r="BV312" s="2" t="inlineStr">
        <is>
          <t>residentiële zorg</t>
        </is>
      </c>
      <c r="BW312" s="2" t="inlineStr">
        <is>
          <t>3</t>
        </is>
      </c>
      <c r="BX312" s="2" t="inlineStr">
        <is>
          <t/>
        </is>
      </c>
      <c r="BY312" t="inlineStr">
        <is>
          <t>zorg voor volwassenen of kinderen in een residentiële omgeving in plaats van thuis of in een gezin</t>
        </is>
      </c>
      <c r="BZ312" s="2" t="inlineStr">
        <is>
          <t>opieka rezydencjalna</t>
        </is>
      </c>
      <c r="CA312" s="2" t="inlineStr">
        <is>
          <t>3</t>
        </is>
      </c>
      <c r="CB312" s="2" t="inlineStr">
        <is>
          <t/>
        </is>
      </c>
      <c r="CC312" t="inlineStr">
        <is>
          <t/>
        </is>
      </c>
      <c r="CD312" s="2" t="inlineStr">
        <is>
          <t>cuidados em estruturas residenciais</t>
        </is>
      </c>
      <c r="CE312" s="2" t="inlineStr">
        <is>
          <t>3</t>
        </is>
      </c>
      <c r="CF312" s="2" t="inlineStr">
        <is>
          <t/>
        </is>
      </c>
      <c r="CG312" t="inlineStr">
        <is>
          <t/>
        </is>
      </c>
      <c r="CH312" s="2" t="inlineStr">
        <is>
          <t>îngrijire rezidențială</t>
        </is>
      </c>
      <c r="CI312" s="2" t="inlineStr">
        <is>
          <t>3</t>
        </is>
      </c>
      <c r="CJ312" s="2" t="inlineStr">
        <is>
          <t/>
        </is>
      </c>
      <c r="CK312" t="inlineStr">
        <is>
          <t/>
        </is>
      </c>
      <c r="CL312" s="2" t="inlineStr">
        <is>
          <t>rezidenčná starostlivosť|
starostlivosť v pobytových zariadeniach|
pobytová sociálna služba</t>
        </is>
      </c>
      <c r="CM312" s="2" t="inlineStr">
        <is>
          <t>3|
3|
3</t>
        </is>
      </c>
      <c r="CN312" s="2" t="inlineStr">
        <is>
          <t xml:space="preserve">|
|
</t>
        </is>
      </c>
      <c r="CO312" t="inlineStr">
        <is>
          <t>formálna dlhodobá starostlivosť poskytovaná osobám, ktoré žijú v rezidenčnom zariadení dlhodobej starostlivosti</t>
        </is>
      </c>
      <c r="CP312" s="2" t="inlineStr">
        <is>
          <t>bivalna oskrba|
rezidenčna oskrba</t>
        </is>
      </c>
      <c r="CQ312" s="2" t="inlineStr">
        <is>
          <t>3|
3</t>
        </is>
      </c>
      <c r="CR312" s="2" t="inlineStr">
        <is>
          <t xml:space="preserve">preferred|
</t>
        </is>
      </c>
      <c r="CS312" t="inlineStr">
        <is>
          <t/>
        </is>
      </c>
      <c r="CT312" s="2" t="inlineStr">
        <is>
          <t>vård och omsorgsboende|
särskilt boende</t>
        </is>
      </c>
      <c r="CU312" s="2" t="inlineStr">
        <is>
          <t>2|
3</t>
        </is>
      </c>
      <c r="CV312" s="2" t="inlineStr">
        <is>
          <t xml:space="preserve">|
</t>
        </is>
      </c>
      <c r="CW312" t="inlineStr">
        <is>
          <t/>
        </is>
      </c>
    </row>
    <row r="313">
      <c r="A313" s="1" t="str">
        <f>HYPERLINK("https://iate.europa.eu/entry/result/930341/all", "930341")</f>
        <v>930341</v>
      </c>
      <c r="B313" t="inlineStr">
        <is>
          <t>SOCIAL QUESTIONS</t>
        </is>
      </c>
      <c r="C313" t="inlineStr">
        <is>
          <t>SOCIAL QUESTIONS|social affairs;SOCIAL QUESTIONS|health</t>
        </is>
      </c>
      <c r="D313" t="inlineStr">
        <is>
          <t>yes</t>
        </is>
      </c>
      <c r="E313" t="inlineStr">
        <is>
          <t/>
        </is>
      </c>
      <c r="F313" s="2" t="inlineStr">
        <is>
          <t>институционална грижа</t>
        </is>
      </c>
      <c r="G313" s="2" t="inlineStr">
        <is>
          <t>3</t>
        </is>
      </c>
      <c r="H313" s="2" t="inlineStr">
        <is>
          <t/>
        </is>
      </c>
      <c r="I313" t="inlineStr">
        <is>
          <t>дългосрочно настаняване на деца, хора с увреждания или възрастни хора в институция за &lt;em&gt;резидентна грижа&lt;/em&gt; &lt;a href="https://iate.europa.eu/entry/result/1721285/all" target="_blank"&gt;1721285&lt;/a&gt;</t>
        </is>
      </c>
      <c r="J313" s="2" t="inlineStr">
        <is>
          <t>institucionální péče|
ústavní péče</t>
        </is>
      </c>
      <c r="K313" s="2" t="inlineStr">
        <is>
          <t>3|
3</t>
        </is>
      </c>
      <c r="L313" s="2" t="inlineStr">
        <is>
          <t xml:space="preserve">|
</t>
        </is>
      </c>
      <c r="M313" t="inlineStr">
        <is>
          <t/>
        </is>
      </c>
      <c r="N313" s="2" t="inlineStr">
        <is>
          <t>institutionel pleje</t>
        </is>
      </c>
      <c r="O313" s="2" t="inlineStr">
        <is>
          <t>3</t>
        </is>
      </c>
      <c r="P313" s="2" t="inlineStr">
        <is>
          <t/>
        </is>
      </c>
      <c r="Q313" t="inlineStr">
        <is>
          <t/>
        </is>
      </c>
      <c r="R313" s="2" t="inlineStr">
        <is>
          <t>institutionelle Betreuung</t>
        </is>
      </c>
      <c r="S313" s="2" t="inlineStr">
        <is>
          <t>3</t>
        </is>
      </c>
      <c r="T313" s="2" t="inlineStr">
        <is>
          <t/>
        </is>
      </c>
      <c r="U313" t="inlineStr">
        <is>
          <t/>
        </is>
      </c>
      <c r="V313" s="2" t="inlineStr">
        <is>
          <t>φροντίδα σε ίδρυμα|
ιδρυματική φροντίδα</t>
        </is>
      </c>
      <c r="W313" s="2" t="inlineStr">
        <is>
          <t>3|
3</t>
        </is>
      </c>
      <c r="X313" s="2" t="inlineStr">
        <is>
          <t xml:space="preserve">|
</t>
        </is>
      </c>
      <c r="Y313" t="inlineStr">
        <is>
          <t/>
        </is>
      </c>
      <c r="Z313" s="2" t="inlineStr">
        <is>
          <t>institutional care</t>
        </is>
      </c>
      <c r="AA313" s="2" t="inlineStr">
        <is>
          <t>3</t>
        </is>
      </c>
      <c r="AB313" s="2" t="inlineStr">
        <is>
          <t/>
        </is>
      </c>
      <c r="AC313" t="inlineStr">
        <is>
          <t>long-term professional residential care provided for children, people with disabilities or older people in an institution</t>
        </is>
      </c>
      <c r="AD313" s="2" t="inlineStr">
        <is>
          <t>asistencia institucional|
atención en centros</t>
        </is>
      </c>
      <c r="AE313" s="2" t="inlineStr">
        <is>
          <t>3|
2</t>
        </is>
      </c>
      <c r="AF313" s="2" t="inlineStr">
        <is>
          <t xml:space="preserve">|
</t>
        </is>
      </c>
      <c r="AG313" t="inlineStr">
        <is>
          <t>Asistencia prestada a niños en situación de desamparo, personas de edad avanzada o personas con discapacidad en diferentes tipos de centros institucionales, como centros de acogida, centros de día, residencias, residencias con asistencia médica, hospitales de larga estancia u otros centros de atención.</t>
        </is>
      </c>
      <c r="AH313" s="2" t="inlineStr">
        <is>
          <t>institutsionaalne hooldus|
asutusepõhine hooldus</t>
        </is>
      </c>
      <c r="AI313" s="2" t="inlineStr">
        <is>
          <t>3|
3</t>
        </is>
      </c>
      <c r="AJ313" s="2" t="inlineStr">
        <is>
          <t xml:space="preserve">|
</t>
        </is>
      </c>
      <c r="AK313" t="inlineStr">
        <is>
          <t>hooldus, mis toimub hoolekandeasutustes, kus:&lt;br&gt; - elanikud on laiemast kogukonnast eraldatud ja / või on sunnitud koos elama;&lt;br&gt; - elanikel ei ole piisavat kontrolli oma elude ja neid puudutavate otsuste üle;&lt;br&gt; - organisatsiooni enda vajadused prevaleerivad elanike individuaalsete vajaduste üle</t>
        </is>
      </c>
      <c r="AL313" s="2" t="inlineStr">
        <is>
          <t>laitoshoito</t>
        </is>
      </c>
      <c r="AM313" s="2" t="inlineStr">
        <is>
          <t>3</t>
        </is>
      </c>
      <c r="AN313" s="2" t="inlineStr">
        <is>
          <t/>
        </is>
      </c>
      <c r="AO313" t="inlineStr">
        <is>
          <t>hoidon, ylläpidon ja kuntouttavan toiminnan järjestäminen jatkuvaa hoitoa antavassa sosiaalihuollon toimintayksikössä</t>
        </is>
      </c>
      <c r="AP313" s="2" t="inlineStr">
        <is>
          <t>soins en institution</t>
        </is>
      </c>
      <c r="AQ313" s="2" t="inlineStr">
        <is>
          <t>3</t>
        </is>
      </c>
      <c r="AR313" s="2" t="inlineStr">
        <is>
          <t/>
        </is>
      </c>
      <c r="AS313" t="inlineStr">
        <is>
          <t>prise en charge à long terme dans une insitution spécialisée d'enfants, de personnes âgées ou de personnes handicapées</t>
        </is>
      </c>
      <c r="AT313" s="2" t="inlineStr">
        <is>
          <t>cúram institiúideach</t>
        </is>
      </c>
      <c r="AU313" s="2" t="inlineStr">
        <is>
          <t>3</t>
        </is>
      </c>
      <c r="AV313" s="2" t="inlineStr">
        <is>
          <t/>
        </is>
      </c>
      <c r="AW313" t="inlineStr">
        <is>
          <t/>
        </is>
      </c>
      <c r="AX313" s="2" t="inlineStr">
        <is>
          <t>institucijska skrb</t>
        </is>
      </c>
      <c r="AY313" s="2" t="inlineStr">
        <is>
          <t>3</t>
        </is>
      </c>
      <c r="AZ313" s="2" t="inlineStr">
        <is>
          <t/>
        </is>
      </c>
      <c r="BA313" t="inlineStr">
        <is>
          <t>dugoročna stručna skrb u ustanovi koja se pruža djeci i starijim osobama te osobama s invaliditetom</t>
        </is>
      </c>
      <c r="BB313" s="2" t="inlineStr">
        <is>
          <t>intézményi gondozás</t>
        </is>
      </c>
      <c r="BC313" s="2" t="inlineStr">
        <is>
          <t>3</t>
        </is>
      </c>
      <c r="BD313" s="2" t="inlineStr">
        <is>
          <t/>
        </is>
      </c>
      <c r="BE313" t="inlineStr">
        <is>
          <t>bentlakásos intézményben való gyermek- vagy felnőttgondozás</t>
        </is>
      </c>
      <c r="BF313" s="2" t="inlineStr">
        <is>
          <t>assistenza in istituti|
assistenza istituzionale</t>
        </is>
      </c>
      <c r="BG313" s="2" t="inlineStr">
        <is>
          <t>3|
3</t>
        </is>
      </c>
      <c r="BH313" s="2" t="inlineStr">
        <is>
          <t xml:space="preserve">|
</t>
        </is>
      </c>
      <c r="BI313" t="inlineStr">
        <is>
          <t>assistenza di lungo periodo
fornita da professionisti a bambini, persone con disabilità o anziani in un
istituto</t>
        </is>
      </c>
      <c r="BJ313" s="2" t="inlineStr">
        <is>
          <t>institucinė globa</t>
        </is>
      </c>
      <c r="BK313" s="2" t="inlineStr">
        <is>
          <t>3</t>
        </is>
      </c>
      <c r="BL313" s="2" t="inlineStr">
        <is>
          <t/>
        </is>
      </c>
      <c r="BM313" t="inlineStr">
        <is>
          <t>likusių be tėvų globos vaikų, neįgalių vaikų, neįgalių suaugusių asmenų apgyvendinimas stacionariose socialinės globos įstaigose</t>
        </is>
      </c>
      <c r="BN313" s="2" t="inlineStr">
        <is>
          <t>aprūpe ilgstošas sociālās aprūpes iestādē</t>
        </is>
      </c>
      <c r="BO313" s="2" t="inlineStr">
        <is>
          <t>2</t>
        </is>
      </c>
      <c r="BP313" s="2" t="inlineStr">
        <is>
          <t/>
        </is>
      </c>
      <c r="BQ313" t="inlineStr">
        <is>
          <t/>
        </is>
      </c>
      <c r="BR313" s="2" t="inlineStr">
        <is>
          <t>kura istituzzjonali</t>
        </is>
      </c>
      <c r="BS313" s="2" t="inlineStr">
        <is>
          <t>3</t>
        </is>
      </c>
      <c r="BT313" s="2" t="inlineStr">
        <is>
          <t/>
        </is>
      </c>
      <c r="BU313" t="inlineStr">
        <is>
          <t>kura residenzjali professjonali fuq terminu twil provduta għat-tfal, għall-persuni b'diżabilità jew għall-anzjani f'istitut</t>
        </is>
      </c>
      <c r="BV313" s="2" t="inlineStr">
        <is>
          <t>institutionele zorg|
zorg in een instelling</t>
        </is>
      </c>
      <c r="BW313" s="2" t="inlineStr">
        <is>
          <t>3|
3</t>
        </is>
      </c>
      <c r="BX313" s="2" t="inlineStr">
        <is>
          <t xml:space="preserve">|
</t>
        </is>
      </c>
      <c r="BY313" t="inlineStr">
        <is>
          <t>professionele zorg voor kinderen, ouderen of personen met een handicap in een instelling</t>
        </is>
      </c>
      <c r="BZ313" s="2" t="inlineStr">
        <is>
          <t>opieka instytucjonalna</t>
        </is>
      </c>
      <c r="CA313" s="2" t="inlineStr">
        <is>
          <t>3</t>
        </is>
      </c>
      <c r="CB313" s="2" t="inlineStr">
        <is>
          <t/>
        </is>
      </c>
      <c r="CC313" t="inlineStr">
        <is>
          <t/>
        </is>
      </c>
      <c r="CD313" s="2" t="inlineStr">
        <is>
          <t>cuidados institucionais|
cuidados em instituição</t>
        </is>
      </c>
      <c r="CE313" s="2" t="inlineStr">
        <is>
          <t>3|
3</t>
        </is>
      </c>
      <c r="CF313" s="2" t="inlineStr">
        <is>
          <t xml:space="preserve">preferred|
</t>
        </is>
      </c>
      <c r="CG313" t="inlineStr">
        <is>
          <t/>
        </is>
      </c>
      <c r="CH313" s="2" t="inlineStr">
        <is>
          <t>îngrijire instituționalizată</t>
        </is>
      </c>
      <c r="CI313" s="2" t="inlineStr">
        <is>
          <t>3</t>
        </is>
      </c>
      <c r="CJ313" s="2" t="inlineStr">
        <is>
          <t/>
        </is>
      </c>
      <c r="CK313" t="inlineStr">
        <is>
          <t/>
        </is>
      </c>
      <c r="CL313" s="2" t="inlineStr">
        <is>
          <t>inštitucionálna starostlivosť|
ústavná starostlivosť</t>
        </is>
      </c>
      <c r="CM313" s="2" t="inlineStr">
        <is>
          <t>3|
3</t>
        </is>
      </c>
      <c r="CN313" s="2" t="inlineStr">
        <is>
          <t xml:space="preserve">|
</t>
        </is>
      </c>
      <c r="CO313" t="inlineStr">
        <is>
          <t/>
        </is>
      </c>
      <c r="CP313" s="2" t="inlineStr">
        <is>
          <t>institucionalna oskrba</t>
        </is>
      </c>
      <c r="CQ313" s="2" t="inlineStr">
        <is>
          <t>3</t>
        </is>
      </c>
      <c r="CR313" s="2" t="inlineStr">
        <is>
          <t/>
        </is>
      </c>
      <c r="CS313" t="inlineStr">
        <is>
          <t/>
        </is>
      </c>
      <c r="CT313" s="2" t="inlineStr">
        <is>
          <t>institutionsvård</t>
        </is>
      </c>
      <c r="CU313" s="2" t="inlineStr">
        <is>
          <t>3</t>
        </is>
      </c>
      <c r="CV313" s="2" t="inlineStr">
        <is>
          <t/>
        </is>
      </c>
      <c r="CW313" t="inlineStr">
        <is>
          <t/>
        </is>
      </c>
    </row>
    <row r="314">
      <c r="A314" s="1" t="str">
        <f>HYPERLINK("https://iate.europa.eu/entry/result/3628239/all", "3628239")</f>
        <v>3628239</v>
      </c>
      <c r="B314" t="inlineStr">
        <is>
          <t>EUROPEAN UNION</t>
        </is>
      </c>
      <c r="C314" t="inlineStr">
        <is>
          <t>EUROPEAN UNION|EU finance|EU budget</t>
        </is>
      </c>
      <c r="D314" t="inlineStr">
        <is>
          <t>yes</t>
        </is>
      </c>
      <c r="E314" t="inlineStr">
        <is>
          <t/>
        </is>
      </c>
      <c r="F314" s="2" t="inlineStr">
        <is>
          <t>писмо с възражения</t>
        </is>
      </c>
      <c r="G314" s="2" t="inlineStr">
        <is>
          <t>3</t>
        </is>
      </c>
      <c r="H314" s="2" t="inlineStr">
        <is>
          <t>proposed</t>
        </is>
      </c>
      <c r="I314" t="inlineStr">
        <is>
          <t/>
        </is>
      </c>
      <c r="J314" s="2" t="inlineStr">
        <is>
          <t>výzva v rámci sporného řízení</t>
        </is>
      </c>
      <c r="K314" s="2" t="inlineStr">
        <is>
          <t>2</t>
        </is>
      </c>
      <c r="L314" s="2" t="inlineStr">
        <is>
          <t/>
        </is>
      </c>
      <c r="M314" t="inlineStr">
        <is>
          <t>dokument vydávaný výborem pro posuzování případů vyloučení hospodářských subjektů a přijímání vhodných doporučení, ve kterém jsou osoba nebo subjekt, identifikovaní v rámci &lt;a href="https://iate.europa.eu/entry/result/3567536/cs" target="_blank"&gt;systému včasného odhalování rizik a vylučování hospodářských subjektů&lt;/a&gt;, vyzváni před tím, než výbor svá doporučení přijme, k předložení připomínek</t>
        </is>
      </c>
      <c r="N314" s="2" t="inlineStr">
        <is>
          <t>kontradiktorisk brev</t>
        </is>
      </c>
      <c r="O314" s="2" t="inlineStr">
        <is>
          <t>3</t>
        </is>
      </c>
      <c r="P314" s="2" t="inlineStr">
        <is>
          <t/>
        </is>
      </c>
      <c r="Q314" t="inlineStr">
        <is>
          <t/>
        </is>
      </c>
      <c r="R314" s="2" t="inlineStr">
        <is>
          <t>kontradiktorisches Schreiben</t>
        </is>
      </c>
      <c r="S314" s="2" t="inlineStr">
        <is>
          <t>3</t>
        </is>
      </c>
      <c r="T314" s="2" t="inlineStr">
        <is>
          <t/>
        </is>
      </c>
      <c r="U314" t="inlineStr">
        <is>
          <t/>
        </is>
      </c>
      <c r="V314" s="2" t="inlineStr">
        <is>
          <t>επιστολή εκατέρωθεν ακρόασης</t>
        </is>
      </c>
      <c r="W314" s="2" t="inlineStr">
        <is>
          <t>2</t>
        </is>
      </c>
      <c r="X314" s="2" t="inlineStr">
        <is>
          <t/>
        </is>
      </c>
      <c r="Y314" t="inlineStr">
        <is>
          <t>έγγραφο που εκδίδεται από την επιτροπή για την αξιολόγηση περιπτώσεων αποκλεισμού οικονομικών φορέων και για την έκδοση κατάλληλων συστάσεων*, με το οποίο καλείται πρόσωπο ή οντότητα που προσδιορίζεται στο πλαίσιο του &lt;a href="https://iate.europa.eu/entry/result/3567536/en-el" target="_blank"&gt;συστήματος έγκαιρου εντοπισμού και αποκλεισμού&lt;/a&gt; να υποβάλει παρατηρήσεις πριν η επιτροπή εκδόσει τις συστάσεις της</t>
        </is>
      </c>
      <c r="Z314" s="2" t="inlineStr">
        <is>
          <t>adversarial letter</t>
        </is>
      </c>
      <c r="AA314" s="2" t="inlineStr">
        <is>
          <t>3</t>
        </is>
      </c>
      <c r="AB314" s="2" t="inlineStr">
        <is>
          <t/>
        </is>
      </c>
      <c r="AC314" t="inlineStr">
        <is>
          <t>document issued
by the panel for assessing situations of exclusion
of economic operators and for adopting appropriate recommendations*, inviting a person or
entity identified under the &lt;a href="https://iate.europa.eu/entry/result/3567536/en" target="_blank"&gt;early-detection and exclusion system&lt;/a&gt; to submit observations before the panel adopts its
recommendations</t>
        </is>
      </c>
      <c r="AD314" s="2" t="inlineStr">
        <is>
          <t>carta en procedimiento contradictorio</t>
        </is>
      </c>
      <c r="AE314" s="2" t="inlineStr">
        <is>
          <t>3</t>
        </is>
      </c>
      <c r="AF314" s="2" t="inlineStr">
        <is>
          <t/>
        </is>
      </c>
      <c r="AG314" t="inlineStr">
        <is>
          <t/>
        </is>
      </c>
      <c r="AH314" s="2" t="inlineStr">
        <is>
          <t>ärakuulamismenetluse raames koostatud märkuste esitamise kutse</t>
        </is>
      </c>
      <c r="AI314" s="2" t="inlineStr">
        <is>
          <t>3</t>
        </is>
      </c>
      <c r="AJ314" s="2" t="inlineStr">
        <is>
          <t>proposed</t>
        </is>
      </c>
      <c r="AK314" t="inlineStr">
        <is>
          <t/>
        </is>
      </c>
      <c r="AL314" s="2" t="inlineStr">
        <is>
          <t>kuulemismenettelyyn liittyvä kirje</t>
        </is>
      </c>
      <c r="AM314" s="2" t="inlineStr">
        <is>
          <t>3</t>
        </is>
      </c>
      <c r="AN314" s="2" t="inlineStr">
        <is>
          <t/>
        </is>
      </c>
      <c r="AO314" t="inlineStr">
        <is>
          <t/>
        </is>
      </c>
      <c r="AP314" s="2" t="inlineStr">
        <is>
          <t>lettre rédigée dans le cadre de la procédure contradictoire</t>
        </is>
      </c>
      <c r="AQ314" s="2" t="inlineStr">
        <is>
          <t>3</t>
        </is>
      </c>
      <c r="AR314" s="2" t="inlineStr">
        <is>
          <t/>
        </is>
      </c>
      <c r="AS314" t="inlineStr">
        <is>
          <t/>
        </is>
      </c>
      <c r="AT314" s="2" t="inlineStr">
        <is>
          <t>litir sháraíochta</t>
        </is>
      </c>
      <c r="AU314" s="2" t="inlineStr">
        <is>
          <t>3</t>
        </is>
      </c>
      <c r="AV314" s="2" t="inlineStr">
        <is>
          <t/>
        </is>
      </c>
      <c r="AW314" t="inlineStr">
        <is>
          <t/>
        </is>
      </c>
      <c r="AX314" s="2" t="inlineStr">
        <is>
          <t>kontradiktorno pismo</t>
        </is>
      </c>
      <c r="AY314" s="2" t="inlineStr">
        <is>
          <t>3</t>
        </is>
      </c>
      <c r="AZ314" s="2" t="inlineStr">
        <is>
          <t>proposed</t>
        </is>
      </c>
      <c r="BA314" t="inlineStr">
        <is>
          <t/>
        </is>
      </c>
      <c r="BB314" s="2" t="inlineStr">
        <is>
          <t>kontradiktórius levél</t>
        </is>
      </c>
      <c r="BC314" s="2" t="inlineStr">
        <is>
          <t>2</t>
        </is>
      </c>
      <c r="BD314" s="2" t="inlineStr">
        <is>
          <t/>
        </is>
      </c>
      <c r="BE314" t="inlineStr">
        <is>
          <t>a gazdasági szereplők kizárásával kapcsolatos helyzetek értékelése és a megfelelő ajánlások elfogadása céljából felállított testület* által kiadott dokumentum, amelyben &lt;a href="https://iate.europa.eu/entry/result/3567536/hu" target="_blank"&gt;a korai felismerési és kizárási rendszer&lt;/a&gt; keretében azonosított személyt vagy szervezetet felkérik, hogy nyújtsa be észrevételeit, mielőtt a testület elfogadja ajánlásait</t>
        </is>
      </c>
      <c r="BF314" s="2" t="inlineStr">
        <is>
          <t>lettera in contraddittorio</t>
        </is>
      </c>
      <c r="BG314" s="2" t="inlineStr">
        <is>
          <t>3</t>
        </is>
      </c>
      <c r="BH314" s="2" t="inlineStr">
        <is>
          <t>proposed</t>
        </is>
      </c>
      <c r="BI314" t="inlineStr">
        <is>
          <t>documento dell’istanza
per la valutazione delle situazioni di esclusione degli operatori economici e l’adozione
di appropriate raccomandazioni* che invita una persona o un’entità individuata
mediante il &lt;a href="https://iate.europa.eu/entry/result/3567536/en-it" target="_blank"&gt;sistema di individuazione precoce&lt;/a&gt; e di esclusione a presentare
osservazioni prima che il comitato adotti le raccomandazioni</t>
        </is>
      </c>
      <c r="BJ314" s="2" t="inlineStr">
        <is>
          <t>raštas dėl prieštaravimų procedūros</t>
        </is>
      </c>
      <c r="BK314" s="2" t="inlineStr">
        <is>
          <t>2</t>
        </is>
      </c>
      <c r="BL314" s="2" t="inlineStr">
        <is>
          <t/>
        </is>
      </c>
      <c r="BM314" t="inlineStr">
        <is>
          <t/>
        </is>
      </c>
      <c r="BN314" s="2" t="inlineStr">
        <is>
          <t>ierunu procedūras vēstule</t>
        </is>
      </c>
      <c r="BO314" s="2" t="inlineStr">
        <is>
          <t>2</t>
        </is>
      </c>
      <c r="BP314" s="2" t="inlineStr">
        <is>
          <t/>
        </is>
      </c>
      <c r="BQ314" t="inlineStr">
        <is>
          <t>paneļkomitejas, kuras uzdevums ir novērtēt situācijas saistībā ar ekonomikas dalībnieku izslēgšanu un pieņemt attiecīgus ieteikumus, izdots dokuments, ar kuru &lt;a href="https://iate.europa.eu/entry/result/3567536/lv" target="_blank"&gt;agrīnas atklāšanas un izslēgšanas sistēmas&lt;/a&gt; identificēta persona vai subjekts tiek aicināts iesniegt apsvērumus, pirms paneļkomisija pieņem savus ieteikumus</t>
        </is>
      </c>
      <c r="BR314" s="2" t="inlineStr">
        <is>
          <t>ittra kontradittorja</t>
        </is>
      </c>
      <c r="BS314" s="2" t="inlineStr">
        <is>
          <t>3</t>
        </is>
      </c>
      <c r="BT314" s="2" t="inlineStr">
        <is>
          <t/>
        </is>
      </c>
      <c r="BU314" t="inlineStr">
        <is>
          <t>dokument maħruġ mill-panel inkarigat mill-valutazzjoni ta' sitwazzjonijiet ta' esklużjoni ta' operaturi ekonomiċi u mill-adozzjoni ta' rakkomandazzjonijiet adegwati, li jistieden persuna jew entità identifikata mis-&lt;a href="https://iate.europa.eu/entry/result/3567536/mt" target="_blank"&gt;sistema ta' identifikazzjoni bikrija u ta' esklużjoni&lt;/a&gt; biex tissottometti l-osservazzjonijiet tagħha qabel ma l-panel jadotta r-rakkomandazzjonijiet tiegħu</t>
        </is>
      </c>
      <c r="BV314" s="2" t="inlineStr">
        <is>
          <t>contradictoire brief</t>
        </is>
      </c>
      <c r="BW314" s="2" t="inlineStr">
        <is>
          <t>3</t>
        </is>
      </c>
      <c r="BX314" s="2" t="inlineStr">
        <is>
          <t/>
        </is>
      </c>
      <c r="BY314" t="inlineStr">
        <is>
          <t>document dat wordt opgesteld door de instantie die de uitsluiting van ondernemers beoordeelt en aanbevelingen doet, waarin een persoon of entiteit die in het kader van het stelsel voor vroegtijdige opsporing en uitsluiting is aangewezen, wordt verzocht om opmerkingen in te dienen voordat de instantie met haar aanbevelingen komt</t>
        </is>
      </c>
      <c r="BZ314" s="2" t="inlineStr">
        <is>
          <t>pismo kontradyktoryjne</t>
        </is>
      </c>
      <c r="CA314" s="2" t="inlineStr">
        <is>
          <t>3</t>
        </is>
      </c>
      <c r="CB314" s="2" t="inlineStr">
        <is>
          <t/>
        </is>
      </c>
      <c r="CC314" t="inlineStr">
        <is>
          <t>dokument wydany przez zespół oceniający wykluczenie podmiotu gospodarczego i przyjmujący odpowiednie zalecenia*, w którym wzywa się osobę lub podmiot określone na podstawie &lt;a href="https://iate.europa.eu/entry/result/3567536/pl" target="_blank"&gt;systemu wczesnego wykrywania i wykluczania&lt;/a&gt; do przedstawienia uwag przed przyjęciem przez ten zespół jego zaleceń</t>
        </is>
      </c>
      <c r="CD314" s="2" t="inlineStr">
        <is>
          <t>comunicação no âmbito do contraditório</t>
        </is>
      </c>
      <c r="CE314" s="2" t="inlineStr">
        <is>
          <t>3</t>
        </is>
      </c>
      <c r="CF314" s="2" t="inlineStr">
        <is>
          <t>proposed</t>
        </is>
      </c>
      <c r="CG314" t="inlineStr">
        <is>
          <t>Documento enviado pela instância incumbida de excluir e/ou de aplicar sanções financeira a agentes económicos através do qual uma pessoa ou entidade abrangida pelo sistema de deteção precoce e de exclusão pode exercer o direito ao procedimento contraditório antes de a instância emitir as suas recomendações.</t>
        </is>
      </c>
      <c r="CH314" s="2" t="inlineStr">
        <is>
          <t>scrisoare prezentată în cadrul procedurii contradictorii</t>
        </is>
      </c>
      <c r="CI314" s="2" t="inlineStr">
        <is>
          <t>3</t>
        </is>
      </c>
      <c r="CJ314" s="2" t="inlineStr">
        <is>
          <t/>
        </is>
      </c>
      <c r="CK314" t="inlineStr">
        <is>
          <t/>
        </is>
      </c>
      <c r="CL314" s="2" t="inlineStr">
        <is>
          <t>list o námietkach</t>
        </is>
      </c>
      <c r="CM314" s="2" t="inlineStr">
        <is>
          <t>2</t>
        </is>
      </c>
      <c r="CN314" s="2" t="inlineStr">
        <is>
          <t>proposed</t>
        </is>
      </c>
      <c r="CO314" t="inlineStr">
        <is>
          <t>doklad vydaný výborom na účely posúdenia situácií vylúčenia hospodárskych subjektov a prijatia vhodných odporúčaní, v ktorom sa osoba alebo subjekt identifikovaný v rámci &lt;a href="https://iate.europa.eu/entry/result/3567536/sk" target="_blank"&gt;systému včasného odhaľovania rizika a vylúčenia&lt;/a&gt; vyzývajú, aby predložili pripomienky pred tým, ako výbor prijme svoje odporúčania</t>
        </is>
      </c>
      <c r="CP314" s="2" t="inlineStr">
        <is>
          <t>razčiščevalni dopis</t>
        </is>
      </c>
      <c r="CQ314" s="2" t="inlineStr">
        <is>
          <t>3</t>
        </is>
      </c>
      <c r="CR314" s="2" t="inlineStr">
        <is>
          <t>proposed</t>
        </is>
      </c>
      <c r="CS314" t="inlineStr">
        <is>
          <t/>
        </is>
      </c>
      <c r="CT314" s="2" t="inlineStr">
        <is>
          <t>kontradiktorisk skrivelse</t>
        </is>
      </c>
      <c r="CU314" s="2" t="inlineStr">
        <is>
          <t>3</t>
        </is>
      </c>
      <c r="CV314" s="2" t="inlineStr">
        <is>
          <t/>
        </is>
      </c>
      <c r="CW314" t="inlineStr">
        <is>
          <t/>
        </is>
      </c>
    </row>
    <row r="315">
      <c r="A315" s="1" t="str">
        <f>HYPERLINK("https://iate.europa.eu/entry/result/3628263/all", "3628263")</f>
        <v>3628263</v>
      </c>
      <c r="B315" t="inlineStr">
        <is>
          <t>EUROPEAN UNION</t>
        </is>
      </c>
      <c r="C315" t="inlineStr">
        <is>
          <t>EUROPEAN UNION|EU finance|EU budget</t>
        </is>
      </c>
      <c r="D315" t="inlineStr">
        <is>
          <t>yes</t>
        </is>
      </c>
      <c r="E315" t="inlineStr">
        <is>
          <t/>
        </is>
      </c>
      <c r="F315" s="2" t="inlineStr">
        <is>
          <t>контролен орган</t>
        </is>
      </c>
      <c r="G315" s="2" t="inlineStr">
        <is>
          <t>3</t>
        </is>
      </c>
      <c r="H315" s="2" t="inlineStr">
        <is>
          <t>proposed</t>
        </is>
      </c>
      <c r="I315" t="inlineStr">
        <is>
          <t/>
        </is>
      </c>
      <c r="J315" s="2" t="inlineStr">
        <is>
          <t>kontrolní subjekt</t>
        </is>
      </c>
      <c r="K315" s="2" t="inlineStr">
        <is>
          <t>2</t>
        </is>
      </c>
      <c r="L315" s="2" t="inlineStr">
        <is>
          <t/>
        </is>
      </c>
      <c r="M315" t="inlineStr">
        <is>
          <t>veřejnoprávní subjekt nebo soukromoprávní subjekt pověřený výkonem veřejné služby, který je způsobilý v rámci &lt;a href="https://iate.europa.eu/entry/result/3524409/cs" target="_blank"&gt;nepřímého řízení&lt;/a&gt; a který kontroluje subjekt soukromého práva nebo práva EU usazený v členském státě a způsobilý k tomu, být pověřen úkoly spojenými s plněním rozpočtu</t>
        </is>
      </c>
      <c r="N315" s="2" t="inlineStr">
        <is>
          <t>kontrolorgan</t>
        </is>
      </c>
      <c r="O315" s="2" t="inlineStr">
        <is>
          <t>3</t>
        </is>
      </c>
      <c r="P315" s="2" t="inlineStr">
        <is>
          <t/>
        </is>
      </c>
      <c r="Q315" t="inlineStr">
        <is>
          <t>offentligretligt organ eller privatretligt organ, der varetager offentlige tjenesteydelsesopgaver, som er støtteberettigede under &lt;a href="https://iate.europa.eu/entry/result/3524409/da" target="_blank"&gt;indirekte forvaltning&lt;/a&gt;, og kontrollerer et privatretligt eller EU-retligt organ, der er etableret i en medlemsstat, og som kan få overdraget budgetgennemførelsesopgaver</t>
        </is>
      </c>
      <c r="R315" s="2" t="inlineStr">
        <is>
          <t>kontrollierende Einrichtung</t>
        </is>
      </c>
      <c r="S315" s="2" t="inlineStr">
        <is>
          <t>3</t>
        </is>
      </c>
      <c r="T315" s="2" t="inlineStr">
        <is>
          <t/>
        </is>
      </c>
      <c r="U315" t="inlineStr">
        <is>
          <t/>
        </is>
      </c>
      <c r="V315" s="2" t="inlineStr">
        <is>
          <t>φορέας που ελέγχει</t>
        </is>
      </c>
      <c r="W315" s="2" t="inlineStr">
        <is>
          <t>3</t>
        </is>
      </c>
      <c r="X315" s="2" t="inlineStr">
        <is>
          <t/>
        </is>
      </c>
      <c r="Y315" t="inlineStr">
        <is>
          <t>φορέας δημοσίου δικαίου ή οργανισμός ιδιωτικού δικαίου με αποστολή δημόσιας υπηρεσίας επιλέξιμος στο πλαίσιο έμμεσης διαχείρισης, ο οποίος ελέγχει νομικό πρόσωπο ιδιωτικού ή ενωσιακού δικαίου εγκατεστημένο σε κράτος μέλος και επιλέξιμο για ανάληψη καθηκόντων εκτέλεσης του προϋπολογισμού</t>
        </is>
      </c>
      <c r="Z315" s="2" t="inlineStr">
        <is>
          <t>controlling body</t>
        </is>
      </c>
      <c r="AA315" s="2" t="inlineStr">
        <is>
          <t>3</t>
        </is>
      </c>
      <c r="AB315" s="2" t="inlineStr">
        <is>
          <t/>
        </is>
      </c>
      <c r="AC315" t="inlineStr">
        <is>
          <t>public-law body, or private-law body with public service mission
eligible under &lt;a href="https://iate.europa.eu/entry/result/3524409/en" target="_blank"&gt;indirect management&lt;/a&gt;, which controls a private or EU-law body
established in a Member State and eligible to be entrusted with budget implementation tasks</t>
        </is>
      </c>
      <c r="AD315" s="2" t="inlineStr">
        <is>
          <t>organismo controlador</t>
        </is>
      </c>
      <c r="AE315" s="2" t="inlineStr">
        <is>
          <t>3</t>
        </is>
      </c>
      <c r="AF315" s="2" t="inlineStr">
        <is>
          <t/>
        </is>
      </c>
      <c r="AG315" t="inlineStr">
        <is>
          <t>Organismo de Derecho público o de Derecho privado, investido de una misión de servicio público y admisible en régimen de &lt;a href="https://iate.europa.eu/entry/result/3524409/es" target="_blank"&gt;gestión indirecta&lt;/a&gt;, que controla los organismos de Derecho privado o de Derecho de la UE que estén establecidos en un Estado miembro y reúnan las condiciones para que se les encomiende, con arreglo a las normas sectoriales específicas, la ejecución de fondos de la Unión o garantías presupuestarias.</t>
        </is>
      </c>
      <c r="AH315" s="2" t="inlineStr">
        <is>
          <t>kontrolliv organ</t>
        </is>
      </c>
      <c r="AI315" s="2" t="inlineStr">
        <is>
          <t>3</t>
        </is>
      </c>
      <c r="AJ315" s="2" t="inlineStr">
        <is>
          <t/>
        </is>
      </c>
      <c r="AK315" t="inlineStr">
        <is>
          <t/>
        </is>
      </c>
      <c r="AL315" s="2" t="inlineStr">
        <is>
          <t>määräysvaltaa käyttävä elin</t>
        </is>
      </c>
      <c r="AM315" s="2" t="inlineStr">
        <is>
          <t>3</t>
        </is>
      </c>
      <c r="AN315" s="2" t="inlineStr">
        <is>
          <t/>
        </is>
      </c>
      <c r="AO315" t="inlineStr">
        <is>
          <t/>
        </is>
      </c>
      <c r="AP315" s="2" t="inlineStr">
        <is>
          <t>entité de contrôle</t>
        </is>
      </c>
      <c r="AQ315" s="2" t="inlineStr">
        <is>
          <t>3</t>
        </is>
      </c>
      <c r="AR315" s="2" t="inlineStr">
        <is>
          <t/>
        </is>
      </c>
      <c r="AS315" t="inlineStr">
        <is>
          <t/>
        </is>
      </c>
      <c r="AT315" s="2" t="inlineStr">
        <is>
          <t>comhlacht rialúcháin</t>
        </is>
      </c>
      <c r="AU315" s="2" t="inlineStr">
        <is>
          <t>3</t>
        </is>
      </c>
      <c r="AV315" s="2" t="inlineStr">
        <is>
          <t/>
        </is>
      </c>
      <c r="AW315" t="inlineStr">
        <is>
          <t/>
        </is>
      </c>
      <c r="AX315" s="2" t="inlineStr">
        <is>
          <t>kontrolno tijelo</t>
        </is>
      </c>
      <c r="AY315" s="2" t="inlineStr">
        <is>
          <t>3</t>
        </is>
      </c>
      <c r="AZ315" s="2" t="inlineStr">
        <is>
          <t>proposed</t>
        </is>
      </c>
      <c r="BA315" t="inlineStr">
        <is>
          <t/>
        </is>
      </c>
      <c r="BB315" s="2" t="inlineStr">
        <is>
          <t>ellenőrző szerv</t>
        </is>
      </c>
      <c r="BC315" s="2" t="inlineStr">
        <is>
          <t>2</t>
        </is>
      </c>
      <c r="BD315" s="2" t="inlineStr">
        <is>
          <t/>
        </is>
      </c>
      <c r="BE315" t="inlineStr">
        <is>
          <t>közvetett irányítás keretében támogatható közjogi vagy közfeladatot ellátó magánjogi szerv, amely valamely tagállamban létrehozott és költségvetés-végrehajtási feladatokkal megbízható magánjogi vagy uniós jogi szervet ellenőriz</t>
        </is>
      </c>
      <c r="BF315" s="2" t="inlineStr">
        <is>
          <t>organismo di controllo</t>
        </is>
      </c>
      <c r="BG315" s="2" t="inlineStr">
        <is>
          <t>3</t>
        </is>
      </c>
      <c r="BH315" s="2" t="inlineStr">
        <is>
          <t>proposed</t>
        </is>
      </c>
      <c r="BI315" t="inlineStr">
        <is>
          <t>organismo di diritto
pubblico o organismo di diritto privato investito di attribuzioni di servizio
pubblico ammissibile in regime di &lt;a href="https://iate.europa.eu/entry/result/3524409/en-it" target="_blank"&gt;gestione indiretta&lt;time datetime="17.6.2022"&gt; (17.6.2022)&lt;/time&gt;&lt;/a&gt; che controlla un organismo
privato o un organismo dell’UE stabilito in uno Stato membro ammissibile a
svolgere compiti di esecuzione del bilancio</t>
        </is>
      </c>
      <c r="BJ315" s="2" t="inlineStr">
        <is>
          <t>kontroliuojančioji įstaiga</t>
        </is>
      </c>
      <c r="BK315" s="2" t="inlineStr">
        <is>
          <t>3</t>
        </is>
      </c>
      <c r="BL315" s="2" t="inlineStr">
        <is>
          <t/>
        </is>
      </c>
      <c r="BM315" t="inlineStr">
        <is>
          <t/>
        </is>
      </c>
      <c r="BN315" s="2" t="inlineStr">
        <is>
          <t>kontroles struktūra</t>
        </is>
      </c>
      <c r="BO315" s="2" t="inlineStr">
        <is>
          <t>2</t>
        </is>
      </c>
      <c r="BP315" s="2" t="inlineStr">
        <is>
          <t/>
        </is>
      </c>
      <c r="BQ315" t="inlineStr">
        <is>
          <t/>
        </is>
      </c>
      <c r="BR315" s="2" t="inlineStr">
        <is>
          <t>korp kontrollanti</t>
        </is>
      </c>
      <c r="BS315" s="2" t="inlineStr">
        <is>
          <t>3</t>
        </is>
      </c>
      <c r="BT315" s="2" t="inlineStr">
        <is>
          <t/>
        </is>
      </c>
      <c r="BU315" t="inlineStr">
        <is>
          <t>korp tad-dritt pubbliku jew korp tad-dritt privat b'missjoni ta' servizz pubbliku eliġibbli taħt il-&lt;a href="https://iate.europa.eu/entry/result/3524409/all" target="_blank"&gt;ġestjoni indiretta&lt;/a&gt;, li jikkontrolla korp privat jew korp tad-dritt tal-UE stabbilit fi Stat Membru u eliġibbli li jkun fdat b'kompiti ta' implimentazzjoni tal-baġit</t>
        </is>
      </c>
      <c r="BV315" s="2" t="inlineStr">
        <is>
          <t>controlerend orgaan</t>
        </is>
      </c>
      <c r="BW315" s="2" t="inlineStr">
        <is>
          <t>3</t>
        </is>
      </c>
      <c r="BX315" s="2" t="inlineStr">
        <is>
          <t/>
        </is>
      </c>
      <c r="BY315" t="inlineStr">
        <is>
          <t>publiekrechtelijk orgaan of privaatrechtelijk orgaan met een openbaredienstverleningstaak die in het kader van &lt;a href="https://iate.europa.eu/entry/result/3524409/nl" target="_blank"&gt;indirect beheer&lt;/a&gt; in aanmerking komt, die een in een lidstaat gevestigd privaatrechtelijk of EU-rechtelijk orgaan controleert dat in aanmerking komt voor begrotingsuitvoeringstaken</t>
        </is>
      </c>
      <c r="BZ315" s="2" t="inlineStr">
        <is>
          <t>organ kontrolny</t>
        </is>
      </c>
      <c r="CA315" s="2" t="inlineStr">
        <is>
          <t>3</t>
        </is>
      </c>
      <c r="CB315" s="2" t="inlineStr">
        <is>
          <t/>
        </is>
      </c>
      <c r="CC315" t="inlineStr">
        <is>
          <t>podmiot prawa publicznego lub podmiot prawa prywatnego realizujący misję publiczną, kwalifikujące się w ramach &lt;a href="https://iate.europa.eu/entry/result/3524409/pl" target="_blank"&gt;zarządzania pośredniego&lt;/a&gt;, które kontrolują podmioty prywatne lub podmioty prawa UE ustanowione w państwie członkowskim i kwalifikujące się do powierzenia im zadań związanych z wykonywaniem budżetu</t>
        </is>
      </c>
      <c r="CD315" s="2" t="inlineStr">
        <is>
          <t>organismo tutelar</t>
        </is>
      </c>
      <c r="CE315" s="2" t="inlineStr">
        <is>
          <t>3</t>
        </is>
      </c>
      <c r="CF315" s="2" t="inlineStr">
        <is>
          <t>proposed</t>
        </is>
      </c>
      <c r="CG315" t="inlineStr">
        <is>
          <t>Organismo de direito público ou organismo regido pelo direito privado investido de uma missão de serviço público que está habilitado a tutelar entidades incumbidas da execução de fundos da União Europeia em regime de gestão indireta.</t>
        </is>
      </c>
      <c r="CH315" s="2" t="inlineStr">
        <is>
          <t>organism de control</t>
        </is>
      </c>
      <c r="CI315" s="2" t="inlineStr">
        <is>
          <t>3</t>
        </is>
      </c>
      <c r="CJ315" s="2" t="inlineStr">
        <is>
          <t/>
        </is>
      </c>
      <c r="CK315" t="inlineStr">
        <is>
          <t/>
        </is>
      </c>
      <c r="CL315" s="2" t="inlineStr">
        <is>
          <t>kontrolný orgán</t>
        </is>
      </c>
      <c r="CM315" s="2" t="inlineStr">
        <is>
          <t>3</t>
        </is>
      </c>
      <c r="CN315" s="2" t="inlineStr">
        <is>
          <t/>
        </is>
      </c>
      <c r="CO315" t="inlineStr">
        <is>
          <t>verejnoprávny subjekt alebo súkromnoprávny subjekt poverený vykonávaním verejnej služby oprávnený v rámci &lt;a href="https://iate.europa.eu/entry/result/3524409/sk" target="_blank"&gt;nepriameho riadenia&lt;/a&gt;, ktorý kontroluje súkromnoprávny subjekt alebo orgán zriadený podľa práva EÚ usadený v členskom štáte a ktorý je oprávnený byť poverený úlohami súvisiacimi s plnením rozpočtu</t>
        </is>
      </c>
      <c r="CP315" s="2" t="inlineStr">
        <is>
          <t>nadzorno telo</t>
        </is>
      </c>
      <c r="CQ315" s="2" t="inlineStr">
        <is>
          <t>3</t>
        </is>
      </c>
      <c r="CR315" s="2" t="inlineStr">
        <is>
          <t/>
        </is>
      </c>
      <c r="CS315" t="inlineStr">
        <is>
          <t/>
        </is>
      </c>
      <c r="CT315" s="2" t="inlineStr">
        <is>
          <t>kontrollorgan</t>
        </is>
      </c>
      <c r="CU315" s="2" t="inlineStr">
        <is>
          <t>3</t>
        </is>
      </c>
      <c r="CV315" s="2" t="inlineStr">
        <is>
          <t/>
        </is>
      </c>
      <c r="CW315" t="inlineStr">
        <is>
          <t/>
        </is>
      </c>
    </row>
    <row r="316">
      <c r="A316" s="1" t="str">
        <f>HYPERLINK("https://iate.europa.eu/entry/result/3628225/all", "3628225")</f>
        <v>3628225</v>
      </c>
      <c r="B316" t="inlineStr">
        <is>
          <t>EUROPEAN UNION</t>
        </is>
      </c>
      <c r="C316" t="inlineStr">
        <is>
          <t>EUROPEAN UNION|EU finance|EU budget</t>
        </is>
      </c>
      <c r="D316" t="inlineStr">
        <is>
          <t>yes</t>
        </is>
      </c>
      <c r="E316" t="inlineStr">
        <is>
          <t/>
        </is>
      </c>
      <c r="F316" s="2" t="inlineStr">
        <is>
          <t>конфликтни професионални интереси|
конфликтни интереси</t>
        </is>
      </c>
      <c r="G316" s="2" t="inlineStr">
        <is>
          <t>3|
3</t>
        </is>
      </c>
      <c r="H316" s="2" t="inlineStr">
        <is>
          <t>proposed|
proposed</t>
        </is>
      </c>
      <c r="I316" t="inlineStr">
        <is>
          <t>ситуация, при която предишната или текущата професионална дейност на стопански субект засяга или има опасност да засегне капацитета му да изпълнява договора по независим, безпристрастен и обективен начин</t>
        </is>
      </c>
      <c r="J316" s="2" t="inlineStr">
        <is>
          <t>protichůdný profesní zájem|
protichůdný zájem</t>
        </is>
      </c>
      <c r="K316" s="2" t="inlineStr">
        <is>
          <t>3|
3</t>
        </is>
      </c>
      <c r="L316" s="2" t="inlineStr">
        <is>
          <t xml:space="preserve">|
</t>
        </is>
      </c>
      <c r="M316" t="inlineStr">
        <is>
          <t>situace, ve které předcházející nebo probíhající odborná činnost &lt;a href="https://iate.europa.eu/entry/result/933932/cs" target="_blank"&gt;hospodářského subjektu&lt;/a&gt; ovlivňuje nebo může ovlivnit jeho schopnost plnit veřejnou zakázku nezávislým, nestranným a objektivním způsobem</t>
        </is>
      </c>
      <c r="N316" s="2" t="inlineStr">
        <is>
          <t>modstridende erhvervsmæssig interesse|
modstridende interesse</t>
        </is>
      </c>
      <c r="O316" s="2" t="inlineStr">
        <is>
          <t>3|
3</t>
        </is>
      </c>
      <c r="P316" s="2" t="inlineStr">
        <is>
          <t xml:space="preserve">|
</t>
        </is>
      </c>
      <c r="Q316" t="inlineStr">
        <is>
          <t>situation, hvor en økonomisk aktørs tidligere eller
igangværende erhvervsaktiviteter påvirker eller indebærer en risiko for at
påvirke vedkommendes evne til at gennemføre en kontrakt på en uafhængig,
upartisk og objektiv måde</t>
        </is>
      </c>
      <c r="R316" s="2" t="inlineStr">
        <is>
          <t>kollidierende berufliche Interessen|
Interessenkonflikt</t>
        </is>
      </c>
      <c r="S316" s="2" t="inlineStr">
        <is>
          <t>3|
3</t>
        </is>
      </c>
      <c r="T316" s="2" t="inlineStr">
        <is>
          <t xml:space="preserve">|
</t>
        </is>
      </c>
      <c r="U316" t="inlineStr">
        <is>
          <t/>
        </is>
      </c>
      <c r="V316" s="2" t="inlineStr">
        <is>
          <t>αντικρουόμενα επαγγελματικά συμφέροντα|
αντικρουόμενα συμφέροντα</t>
        </is>
      </c>
      <c r="W316" s="2" t="inlineStr">
        <is>
          <t>3|
3</t>
        </is>
      </c>
      <c r="X316" s="2" t="inlineStr">
        <is>
          <t xml:space="preserve">|
</t>
        </is>
      </c>
      <c r="Y316" t="inlineStr">
        <is>
          <t>κατάσταση κατά την οποία οι προηγούμενες ή τρέχουσες επαγγελματικές δραστηριότητες ενός οικονομικού φορέα* επηρεάζουν ή απειλούν να επηρεάσουν την ικανότητά του να εκτελέσει μια σύμβαση με ανεξάρτητο, αμερόληπτο και αντικειμενικό τρόπο</t>
        </is>
      </c>
      <c r="Z316" s="2" t="inlineStr">
        <is>
          <t>professional conflicting interests|
conflicting interests</t>
        </is>
      </c>
      <c r="AA316" s="2" t="inlineStr">
        <is>
          <t>3|
3</t>
        </is>
      </c>
      <c r="AB316" s="2" t="inlineStr">
        <is>
          <t xml:space="preserve">|
</t>
        </is>
      </c>
      <c r="AC316" t="inlineStr">
        <is>
          <t>situation in which the previous or ongoing professional activities of an economic operator* affect or risk affecting its capacity to perform a contract in an independent, impartial and objective manner</t>
        </is>
      </c>
      <c r="AD316" s="2" t="inlineStr">
        <is>
          <t>conflicto de intereses profesionales|
conflicto de intereses</t>
        </is>
      </c>
      <c r="AE316" s="2" t="inlineStr">
        <is>
          <t>3|
3</t>
        </is>
      </c>
      <c r="AF316" s="2" t="inlineStr">
        <is>
          <t xml:space="preserve">|
</t>
        </is>
      </c>
      <c r="AG316" t="inlineStr">
        <is>
          <t>Situación en la que las actividades profesionales anteriores o presentes de un operador económico afecten o entrañen el riesgo de afectar a su capacidad para ejecutar un contrato de manera independiente, imparcial y objetiva.</t>
        </is>
      </c>
      <c r="AH316" s="2" t="inlineStr">
        <is>
          <t>ametialane huvide konflikt|
huvide konflikt</t>
        </is>
      </c>
      <c r="AI316" s="2" t="inlineStr">
        <is>
          <t>3|
3</t>
        </is>
      </c>
      <c r="AJ316" s="2" t="inlineStr">
        <is>
          <t xml:space="preserve">|
</t>
        </is>
      </c>
      <c r="AK316" t="inlineStr">
        <is>
          <t>olukord, kus ettevõtja varasem või praegune ametialane tegevus mõjutab või võib mõjutada tema suutlikkust täita lepingut sõltumatult, erapooletult ja objektiivselt</t>
        </is>
      </c>
      <c r="AL316" s="2" t="inlineStr">
        <is>
          <t>ammatilliset eturistiriidat|
ammattiin liittyvät eturistiriidat</t>
        </is>
      </c>
      <c r="AM316" s="2" t="inlineStr">
        <is>
          <t>3|
3</t>
        </is>
      </c>
      <c r="AN316" s="2" t="inlineStr">
        <is>
          <t xml:space="preserve">|
</t>
        </is>
      </c>
      <c r="AO316" t="inlineStr">
        <is>
          <t/>
        </is>
      </c>
      <c r="AP316" s="2" t="inlineStr">
        <is>
          <t>intérêts à caractère professionnel contradictoires|
intérêts contradictoires</t>
        </is>
      </c>
      <c r="AQ316" s="2" t="inlineStr">
        <is>
          <t>3|
3</t>
        </is>
      </c>
      <c r="AR316" s="2" t="inlineStr">
        <is>
          <t xml:space="preserve">|
</t>
        </is>
      </c>
      <c r="AS316" t="inlineStr">
        <is>
          <t>situation dans laquelle les activités professionnelles passées ou présentes d’un opérateur économique portent atteinte ou risquent de porter atteinte à sa capacité d’exécuter un marché de manière indépendante, impartiale et objective</t>
        </is>
      </c>
      <c r="AT316" s="2" t="inlineStr">
        <is>
          <t>leasanna coinbhleachta gairmiúla|
leasanna coinbhleachta</t>
        </is>
      </c>
      <c r="AU316" s="2" t="inlineStr">
        <is>
          <t>3|
3</t>
        </is>
      </c>
      <c r="AV316" s="2" t="inlineStr">
        <is>
          <t xml:space="preserve">|
</t>
        </is>
      </c>
      <c r="AW316" t="inlineStr">
        <is>
          <t>cás ina ndéanfaidh, nó ina bhfuil baol ann go ndéanfaidh, na gníomhaíochtaí gairmiúla roimhe seo nó leanúnacha de chuid oibreoir eacnamaíoch difear dá acmhainneacht chun conradh a fheidhmiú ar bhealach neamhspleách, neamhchlaonta agus oibiachtúil</t>
        </is>
      </c>
      <c r="AX316" s="2" t="inlineStr">
        <is>
          <t>sukobljeni poslovni interesi</t>
        </is>
      </c>
      <c r="AY316" s="2" t="inlineStr">
        <is>
          <t>3</t>
        </is>
      </c>
      <c r="AZ316" s="2" t="inlineStr">
        <is>
          <t/>
        </is>
      </c>
      <c r="BA316" t="inlineStr">
        <is>
          <t/>
        </is>
      </c>
      <c r="BB316" s="2" t="inlineStr">
        <is>
          <t>szakmai összeférhetetlenség|
összeférhetetlenség</t>
        </is>
      </c>
      <c r="BC316" s="2" t="inlineStr">
        <is>
          <t>2|
3</t>
        </is>
      </c>
      <c r="BD316" s="2" t="inlineStr">
        <is>
          <t xml:space="preserve">|
</t>
        </is>
      </c>
      <c r="BE316" t="inlineStr">
        <is>
          <t>olyan helyzet, amelyben a gazdasági szereplő korábbi vagy aktuális szakmai tevékenysége ténylegesen vagy potenciálisan befolyásolja a gazdasági szereplőnek a szerződés független, pártatlan és tárgyilagos teljesítésére irányuló képességét</t>
        </is>
      </c>
      <c r="BF316" s="2" t="inlineStr">
        <is>
          <t>interessi professionali confliggenti|
conflitto d’interessi</t>
        </is>
      </c>
      <c r="BG316" s="2" t="inlineStr">
        <is>
          <t>3|
3</t>
        </is>
      </c>
      <c r="BH316" s="2" t="inlineStr">
        <is>
          <t xml:space="preserve">preferred|
</t>
        </is>
      </c>
      <c r="BI316" t="inlineStr">
        <is>
          <t>situazione in cui
gli interessi diretti o indiretti di un operatore economico compromettono o
rischiano di compromettere l’esercizio imparziale e obiettivo dell’esecuzione
di un contratto</t>
        </is>
      </c>
      <c r="BJ316" s="2" t="inlineStr">
        <is>
          <t>profesinis interesų konfliktas|
interesų konfliktas</t>
        </is>
      </c>
      <c r="BK316" s="2" t="inlineStr">
        <is>
          <t>3|
3</t>
        </is>
      </c>
      <c r="BL316" s="2" t="inlineStr">
        <is>
          <t xml:space="preserve">|
</t>
        </is>
      </c>
      <c r="BM316" t="inlineStr">
        <is>
          <t/>
        </is>
      </c>
      <c r="BN316" s="2" t="inlineStr">
        <is>
          <t>konfliktējošas profesionālās intereses|
konfliktējošas intereses</t>
        </is>
      </c>
      <c r="BO316" s="2" t="inlineStr">
        <is>
          <t>3|
3</t>
        </is>
      </c>
      <c r="BP316" s="2" t="inlineStr">
        <is>
          <t xml:space="preserve">|
</t>
        </is>
      </c>
      <c r="BQ316" t="inlineStr">
        <is>
          <t>situācija, kad ekonomikas dalībnieka iepriekšējā vai pašreizējā profesionālā darbība ietekmē vai var ietekmēt ekonomikas dalībnieka spēju izpildīt līgumu neatkarīgi, taisnīgi un objektīvi</t>
        </is>
      </c>
      <c r="BR316" s="2" t="inlineStr">
        <is>
          <t>interessi professjonali kunfliġġenti|
interessi kunfliġġenti</t>
        </is>
      </c>
      <c r="BS316" s="2" t="inlineStr">
        <is>
          <t>3|
3</t>
        </is>
      </c>
      <c r="BT316" s="2" t="inlineStr">
        <is>
          <t xml:space="preserve">|
</t>
        </is>
      </c>
      <c r="BU316" t="inlineStr">
        <is>
          <t>sitwazzjoni li fiha l-attivitajiet professjonali preċedenti jew fis-seħħ ta' operatur ekonomiku, jikkompromettu jew jirriskjaw li jikkompromettu l-kapaċità tiegħu li jissodisfa kuntratt/jeżerċita l-funzjonijiet tiegħu b'mod indipendenti, imparzjali u oġġettiv</t>
        </is>
      </c>
      <c r="BV316" s="2" t="inlineStr">
        <is>
          <t>beroepsmatig belangenconflict|
conflicterende beroepsbelangen|
conflicterende belangen op beroepsvlak</t>
        </is>
      </c>
      <c r="BW316" s="2" t="inlineStr">
        <is>
          <t>3|
3|
2</t>
        </is>
      </c>
      <c r="BX316" s="2" t="inlineStr">
        <is>
          <t xml:space="preserve">|
|
</t>
        </is>
      </c>
      <c r="BY316" t="inlineStr">
        <is>
          <t>situatie waarin de vroegere of lopende beroepsactiviteiten van een ondernemer gevolgen hebben of dreigen te hebben voor zijn vermogen om een overeenkomst op onafhankelijke, onpartijdige en objectieve wijze uit te voeren</t>
        </is>
      </c>
      <c r="BZ316" s="2" t="inlineStr">
        <is>
          <t>sprzeczność interesów zawodowych|
sprzeczność interesów</t>
        </is>
      </c>
      <c r="CA316" s="2" t="inlineStr">
        <is>
          <t>3|
3</t>
        </is>
      </c>
      <c r="CB316" s="2" t="inlineStr">
        <is>
          <t xml:space="preserve">|
</t>
        </is>
      </c>
      <c r="CC316" t="inlineStr">
        <is>
          <t>konflikt interesów, kiedy wcześniejsza lub bieżąca działalność zawodowa podmiotu gospodarczego może negatywnie wpłynąć na wykonanie danego zamówienia w niezależny, bezstronny i obiektywny sposób</t>
        </is>
      </c>
      <c r="CD316" s="2" t="inlineStr">
        <is>
          <t>conflito de interesses profissionais|
conflito de interesses</t>
        </is>
      </c>
      <c r="CE316" s="2" t="inlineStr">
        <is>
          <t>3|
3</t>
        </is>
      </c>
      <c r="CF316" s="2" t="inlineStr">
        <is>
          <t xml:space="preserve">|
</t>
        </is>
      </c>
      <c r="CG316" t="inlineStr">
        <is>
          <t>Situação exitsente caso o exercício imparcial e objetivo das funções de um interveniente financeiro ou de outra pessoa se veja comprometido por motivos familiares, afetivos, de afinidade política ou nacional, de interesse económico, ou por qualquer outro interesse pessoal direto ou indireto.</t>
        </is>
      </c>
      <c r="CH316" s="2" t="inlineStr">
        <is>
          <t>conflict de interese profesionale|
conflict de interese</t>
        </is>
      </c>
      <c r="CI316" s="2" t="inlineStr">
        <is>
          <t>3|
3</t>
        </is>
      </c>
      <c r="CJ316" s="2" t="inlineStr">
        <is>
          <t xml:space="preserve">|
</t>
        </is>
      </c>
      <c r="CK316" t="inlineStr">
        <is>
          <t>situație în care activitățile profesionale anterioare sau în curs ale unui operator economic îi afectează sau riscă să îi afecteze capacitatea de a executa un contract în mod independent, imparțial și obiectiv</t>
        </is>
      </c>
      <c r="CL316" s="2" t="inlineStr">
        <is>
          <t>protichodné profesionálne záujmy|
konflikt záujmov</t>
        </is>
      </c>
      <c r="CM316" s="2" t="inlineStr">
        <is>
          <t>3|
3</t>
        </is>
      </c>
      <c r="CN316" s="2" t="inlineStr">
        <is>
          <t xml:space="preserve">|
</t>
        </is>
      </c>
      <c r="CO316" t="inlineStr">
        <is>
          <t>situácia, v ktorej predchádzajúce alebo prebiehajúce odborné činnosti &lt;a href="https://iate.europa.eu/entry/result/933932/sk" target="_blank"&gt;hospodárskeho subjektu&lt;/a&gt; ovplyvňujú alebo môžu ovplyvniť jeho schopnosť plniť zákazku nezávislým, nestranným a objektívnym spôsobom</t>
        </is>
      </c>
      <c r="CP316" s="2" t="inlineStr">
        <is>
          <t>nasprotni poklicni interesi|
nasprotni interesi</t>
        </is>
      </c>
      <c r="CQ316" s="2" t="inlineStr">
        <is>
          <t>3|
3</t>
        </is>
      </c>
      <c r="CR316" s="2" t="inlineStr">
        <is>
          <t xml:space="preserve">|
</t>
        </is>
      </c>
      <c r="CS316" t="inlineStr">
        <is>
          <t>situacija, v kateri predhodne ali tekoče poklicne dejavnosti gospodarskega subjekta vplivajo ali bi lahko vplivale na njegovo sposobnost neodvisnega, nepristranskega in objektivnega izvajanja naročila</t>
        </is>
      </c>
      <c r="CT316" s="2" t="inlineStr">
        <is>
          <t>yrkesmässig intressekonflikt|
motstridiga yrkesintressen</t>
        </is>
      </c>
      <c r="CU316" s="2" t="inlineStr">
        <is>
          <t>3|
2</t>
        </is>
      </c>
      <c r="CV316" s="2" t="inlineStr">
        <is>
          <t xml:space="preserve">preferred|
</t>
        </is>
      </c>
      <c r="CW316" t="inlineStr">
        <is>
          <t>situation där en aktörs tidigare eller pågående yrkesverksamhet påverkar eller riskerar att påverka dennes möjligheter att fullgöra avtalet på ett oberoende, opariskt och objektivt sätt</t>
        </is>
      </c>
    </row>
    <row r="317">
      <c r="A317" s="1" t="str">
        <f>HYPERLINK("https://iate.europa.eu/entry/result/848013/all", "848013")</f>
        <v>848013</v>
      </c>
      <c r="B317" t="inlineStr">
        <is>
          <t>LAW;BUSINESS AND COMPETITION</t>
        </is>
      </c>
      <c r="C317" t="inlineStr">
        <is>
          <t>LAW;BUSINESS AND COMPETITION|business organisation</t>
        </is>
      </c>
      <c r="D317" t="inlineStr">
        <is>
          <t>no</t>
        </is>
      </c>
      <c r="E317" t="inlineStr">
        <is>
          <t/>
        </is>
      </c>
      <c r="F317" t="inlineStr">
        <is>
          <t/>
        </is>
      </c>
      <c r="G317" t="inlineStr">
        <is>
          <t/>
        </is>
      </c>
      <c r="H317" t="inlineStr">
        <is>
          <t/>
        </is>
      </c>
      <c r="I317" t="inlineStr">
        <is>
          <t/>
        </is>
      </c>
      <c r="J317" t="inlineStr">
        <is>
          <t/>
        </is>
      </c>
      <c r="K317" t="inlineStr">
        <is>
          <t/>
        </is>
      </c>
      <c r="L317" t="inlineStr">
        <is>
          <t/>
        </is>
      </c>
      <c r="M317" t="inlineStr">
        <is>
          <t/>
        </is>
      </c>
      <c r="N317" t="inlineStr">
        <is>
          <t/>
        </is>
      </c>
      <c r="O317" t="inlineStr">
        <is>
          <t/>
        </is>
      </c>
      <c r="P317" t="inlineStr">
        <is>
          <t/>
        </is>
      </c>
      <c r="Q317" t="inlineStr">
        <is>
          <t/>
        </is>
      </c>
      <c r="R317" s="2" t="inlineStr">
        <is>
          <t>Konkursrecht|
lex concursus|
lex fori concursus|
Konkursstatut</t>
        </is>
      </c>
      <c r="S317" s="2" t="inlineStr">
        <is>
          <t>3|
3|
3|
3</t>
        </is>
      </c>
      <c r="T317" s="2" t="inlineStr">
        <is>
          <t xml:space="preserve">|
|
|
</t>
        </is>
      </c>
      <c r="U317" t="inlineStr">
        <is>
          <t>das im Einzelfall massgebliche Konkursrecht eines bestimmten Landes (z.B. des Konkurseröffnungsstaates)</t>
        </is>
      </c>
      <c r="V317" t="inlineStr">
        <is>
          <t/>
        </is>
      </c>
      <c r="W317" t="inlineStr">
        <is>
          <t/>
        </is>
      </c>
      <c r="X317" t="inlineStr">
        <is>
          <t/>
        </is>
      </c>
      <c r="Y317" t="inlineStr">
        <is>
          <t/>
        </is>
      </c>
      <c r="Z317" s="2" t="inlineStr">
        <is>
          <t>law governing the bankruptcy|
lex concursus|
lex fori concursus|
law applicable to the bankruptcy</t>
        </is>
      </c>
      <c r="AA317" s="2" t="inlineStr">
        <is>
          <t>3|
1|
1|
3</t>
        </is>
      </c>
      <c r="AB317" s="2" t="inlineStr">
        <is>
          <t xml:space="preserve">|
|
|
</t>
        </is>
      </c>
      <c r="AC317" t="inlineStr">
        <is>
          <t>law applicable to an insolvency case</t>
        </is>
      </c>
      <c r="AD317" t="inlineStr">
        <is>
          <t/>
        </is>
      </c>
      <c r="AE317" t="inlineStr">
        <is>
          <t/>
        </is>
      </c>
      <c r="AF317" t="inlineStr">
        <is>
          <t/>
        </is>
      </c>
      <c r="AG317" t="inlineStr">
        <is>
          <t/>
        </is>
      </c>
      <c r="AH317" t="inlineStr">
        <is>
          <t/>
        </is>
      </c>
      <c r="AI317" t="inlineStr">
        <is>
          <t/>
        </is>
      </c>
      <c r="AJ317" t="inlineStr">
        <is>
          <t/>
        </is>
      </c>
      <c r="AK317" t="inlineStr">
        <is>
          <t/>
        </is>
      </c>
      <c r="AL317" t="inlineStr">
        <is>
          <t/>
        </is>
      </c>
      <c r="AM317" t="inlineStr">
        <is>
          <t/>
        </is>
      </c>
      <c r="AN317" t="inlineStr">
        <is>
          <t/>
        </is>
      </c>
      <c r="AO317" t="inlineStr">
        <is>
          <t/>
        </is>
      </c>
      <c r="AP317" s="2" t="inlineStr">
        <is>
          <t>lex concursus|
loi applicable à la faillite</t>
        </is>
      </c>
      <c r="AQ317" s="2" t="inlineStr">
        <is>
          <t>2|
2</t>
        </is>
      </c>
      <c r="AR317" s="2" t="inlineStr">
        <is>
          <t xml:space="preserve">|
</t>
        </is>
      </c>
      <c r="AS317" t="inlineStr">
        <is>
          <t/>
        </is>
      </c>
      <c r="AT317" t="inlineStr">
        <is>
          <t/>
        </is>
      </c>
      <c r="AU317" t="inlineStr">
        <is>
          <t/>
        </is>
      </c>
      <c r="AV317" t="inlineStr">
        <is>
          <t/>
        </is>
      </c>
      <c r="AW317" t="inlineStr">
        <is>
          <t/>
        </is>
      </c>
      <c r="AX317" t="inlineStr">
        <is>
          <t/>
        </is>
      </c>
      <c r="AY317" t="inlineStr">
        <is>
          <t/>
        </is>
      </c>
      <c r="AZ317" t="inlineStr">
        <is>
          <t/>
        </is>
      </c>
      <c r="BA317" t="inlineStr">
        <is>
          <t/>
        </is>
      </c>
      <c r="BB317" s="2" t="inlineStr">
        <is>
          <t>az eljárást megindító tagállam jogát kell alkalmazni</t>
        </is>
      </c>
      <c r="BC317" s="2" t="inlineStr">
        <is>
          <t>2</t>
        </is>
      </c>
      <c r="BD317" s="2" t="inlineStr">
        <is>
          <t/>
        </is>
      </c>
      <c r="BE317" t="inlineStr">
        <is>
          <t/>
        </is>
      </c>
      <c r="BF317" t="inlineStr">
        <is>
          <t/>
        </is>
      </c>
      <c r="BG317" t="inlineStr">
        <is>
          <t/>
        </is>
      </c>
      <c r="BH317" t="inlineStr">
        <is>
          <t/>
        </is>
      </c>
      <c r="BI317" t="inlineStr">
        <is>
          <t/>
        </is>
      </c>
      <c r="BJ317" t="inlineStr">
        <is>
          <t/>
        </is>
      </c>
      <c r="BK317" t="inlineStr">
        <is>
          <t/>
        </is>
      </c>
      <c r="BL317" t="inlineStr">
        <is>
          <t/>
        </is>
      </c>
      <c r="BM317" t="inlineStr">
        <is>
          <t/>
        </is>
      </c>
      <c r="BN317" t="inlineStr">
        <is>
          <t/>
        </is>
      </c>
      <c r="BO317" t="inlineStr">
        <is>
          <t/>
        </is>
      </c>
      <c r="BP317" t="inlineStr">
        <is>
          <t/>
        </is>
      </c>
      <c r="BQ317" t="inlineStr">
        <is>
          <t/>
        </is>
      </c>
      <c r="BR317" t="inlineStr">
        <is>
          <t/>
        </is>
      </c>
      <c r="BS317" t="inlineStr">
        <is>
          <t/>
        </is>
      </c>
      <c r="BT317" t="inlineStr">
        <is>
          <t/>
        </is>
      </c>
      <c r="BU317" t="inlineStr">
        <is>
          <t/>
        </is>
      </c>
      <c r="BV317" s="2" t="inlineStr">
        <is>
          <t>wet van het land waar het faillissement wordt uitgesproken|
lex concursus|
lex fori concursus</t>
        </is>
      </c>
      <c r="BW317" s="2" t="inlineStr">
        <is>
          <t>3|
3|
3</t>
        </is>
      </c>
      <c r="BX317" s="2" t="inlineStr">
        <is>
          <t xml:space="preserve">|
|
</t>
        </is>
      </c>
      <c r="BY317" t="inlineStr">
        <is>
          <t>"recht van [het land] waar de procedure wordt geopend"</t>
        </is>
      </c>
      <c r="BZ317" t="inlineStr">
        <is>
          <t/>
        </is>
      </c>
      <c r="CA317" t="inlineStr">
        <is>
          <t/>
        </is>
      </c>
      <c r="CB317" t="inlineStr">
        <is>
          <t/>
        </is>
      </c>
      <c r="CC317" t="inlineStr">
        <is>
          <t/>
        </is>
      </c>
      <c r="CD317" t="inlineStr">
        <is>
          <t/>
        </is>
      </c>
      <c r="CE317" t="inlineStr">
        <is>
          <t/>
        </is>
      </c>
      <c r="CF317" t="inlineStr">
        <is>
          <t/>
        </is>
      </c>
      <c r="CG317" t="inlineStr">
        <is>
          <t/>
        </is>
      </c>
      <c r="CH317" t="inlineStr">
        <is>
          <t/>
        </is>
      </c>
      <c r="CI317" t="inlineStr">
        <is>
          <t/>
        </is>
      </c>
      <c r="CJ317" t="inlineStr">
        <is>
          <t/>
        </is>
      </c>
      <c r="CK317" t="inlineStr">
        <is>
          <t/>
        </is>
      </c>
      <c r="CL317" t="inlineStr">
        <is>
          <t/>
        </is>
      </c>
      <c r="CM317" t="inlineStr">
        <is>
          <t/>
        </is>
      </c>
      <c r="CN317" t="inlineStr">
        <is>
          <t/>
        </is>
      </c>
      <c r="CO317" t="inlineStr">
        <is>
          <t/>
        </is>
      </c>
      <c r="CP317" t="inlineStr">
        <is>
          <t/>
        </is>
      </c>
      <c r="CQ317" t="inlineStr">
        <is>
          <t/>
        </is>
      </c>
      <c r="CR317" t="inlineStr">
        <is>
          <t/>
        </is>
      </c>
      <c r="CS317" t="inlineStr">
        <is>
          <t/>
        </is>
      </c>
      <c r="CT317" t="inlineStr">
        <is>
          <t/>
        </is>
      </c>
      <c r="CU317" t="inlineStr">
        <is>
          <t/>
        </is>
      </c>
      <c r="CV317" t="inlineStr">
        <is>
          <t/>
        </is>
      </c>
      <c r="CW317" t="inlineStr">
        <is>
          <t/>
        </is>
      </c>
    </row>
    <row r="318">
      <c r="A318" s="1" t="str">
        <f>HYPERLINK("https://iate.europa.eu/entry/result/3593321/all", "3593321")</f>
        <v>3593321</v>
      </c>
      <c r="B318" t="inlineStr">
        <is>
          <t>EUROPEAN UNION</t>
        </is>
      </c>
      <c r="C318" t="inlineStr">
        <is>
          <t>EUROPEAN UNION|EU finance</t>
        </is>
      </c>
      <c r="D318" t="inlineStr">
        <is>
          <t>yes</t>
        </is>
      </c>
      <c r="E318" t="inlineStr">
        <is>
          <t/>
        </is>
      </c>
      <c r="F318" s="2" t="inlineStr">
        <is>
          <t>програмен клъстер</t>
        </is>
      </c>
      <c r="G318" s="2" t="inlineStr">
        <is>
          <t>3</t>
        </is>
      </c>
      <c r="H318" s="2" t="inlineStr">
        <is>
          <t/>
        </is>
      </c>
      <c r="I318" t="inlineStr">
        <is>
          <t/>
        </is>
      </c>
      <c r="J318" s="2" t="inlineStr">
        <is>
          <t>klastr programů|
skupina programů|
klastr politik|
klastr</t>
        </is>
      </c>
      <c r="K318" s="2" t="inlineStr">
        <is>
          <t>3|
3|
3|
3</t>
        </is>
      </c>
      <c r="L318" s="2" t="inlineStr">
        <is>
          <t xml:space="preserve">preferred|
admitted|
|
</t>
        </is>
      </c>
      <c r="M318" t="inlineStr">
        <is>
          <t>skupina souvisejících nástrojů (fondů a programů) a činností v rámci okruhu víceletého finančního rámce</t>
        </is>
      </c>
      <c r="N318" s="2" t="inlineStr">
        <is>
          <t>programklynge|
politikklynge|
klynge</t>
        </is>
      </c>
      <c r="O318" s="2" t="inlineStr">
        <is>
          <t>3|
3|
3</t>
        </is>
      </c>
      <c r="P318" s="2" t="inlineStr">
        <is>
          <t xml:space="preserve">|
|
</t>
        </is>
      </c>
      <c r="Q318" t="inlineStr">
        <is>
          <t>gruppe af relaterede instrumenter og aktiviteter (fonde og programmer) inden for et udgiftsområde i den flerårige finansielle ramme</t>
        </is>
      </c>
      <c r="R318" s="2" t="inlineStr">
        <is>
          <t>Programmcluster|
Politikbereich|
Cluster</t>
        </is>
      </c>
      <c r="S318" s="2" t="inlineStr">
        <is>
          <t>3|
3|
3</t>
        </is>
      </c>
      <c r="T318" s="2" t="inlineStr">
        <is>
          <t xml:space="preserve">|
|
</t>
        </is>
      </c>
      <c r="U318" t="inlineStr">
        <is>
          <t>Gruppe zusammengehöriger Instrumente und Aktivitäten innerhalb einer Rubrik des mehrjährigen Finanzrahmens</t>
        </is>
      </c>
      <c r="V318" s="2" t="inlineStr">
        <is>
          <t>ομάδα</t>
        </is>
      </c>
      <c r="W318" s="2" t="inlineStr">
        <is>
          <t>3</t>
        </is>
      </c>
      <c r="X318" s="2" t="inlineStr">
        <is>
          <t/>
        </is>
      </c>
      <c r="Y318" t="inlineStr">
        <is>
          <t>ομάδα συναφών μέσων (ταμείων και προγραμμάτων) και δραστηριοτήτων στο πλαίσιο ενός τομέα του πολυετούς δημοσιονομικού πλαισίου</t>
        </is>
      </c>
      <c r="Z318" s="2" t="inlineStr">
        <is>
          <t>programme cluster|
policy cluster|
cluster</t>
        </is>
      </c>
      <c r="AA318" s="2" t="inlineStr">
        <is>
          <t>3|
3|
3</t>
        </is>
      </c>
      <c r="AB318" s="2" t="inlineStr">
        <is>
          <t xml:space="preserve">|
|
</t>
        </is>
      </c>
      <c r="AC318" t="inlineStr">
        <is>
          <t>group of related funds, programmes and activities within a heading of the &lt;a href="https://iate.europa.eu/entry/result/930627/en" target="_blank"&gt;multiannual financial framework&lt;/a&gt;</t>
        </is>
      </c>
      <c r="AD318" s="2" t="inlineStr">
        <is>
          <t>bloque de programas|
bloque</t>
        </is>
      </c>
      <c r="AE318" s="2" t="inlineStr">
        <is>
          <t>3|
3</t>
        </is>
      </c>
      <c r="AF318" s="2" t="inlineStr">
        <is>
          <t xml:space="preserve">|
</t>
        </is>
      </c>
      <c r="AG318" t="inlineStr">
        <is>
          <t>Nuevo elemento de la nomenclatura presupuestaria de la UE posterior a 2020.</t>
        </is>
      </c>
      <c r="AH318" s="2" t="inlineStr">
        <is>
          <t>teemavaldkond</t>
        </is>
      </c>
      <c r="AI318" s="2" t="inlineStr">
        <is>
          <t>3</t>
        </is>
      </c>
      <c r="AJ318" s="2" t="inlineStr">
        <is>
          <t/>
        </is>
      </c>
      <c r="AK318" t="inlineStr">
        <is>
          <t>mitmeaastase finantsraamistiku ühte ja samasse rubriiki kuuluvad ning temaatiliselt omavahel seotud instrumendid, fondid, programmid ja tegevused</t>
        </is>
      </c>
      <c r="AL318" s="2" t="inlineStr">
        <is>
          <t>ohjelmaklusteri|
klusteri</t>
        </is>
      </c>
      <c r="AM318" s="2" t="inlineStr">
        <is>
          <t>3|
3</t>
        </is>
      </c>
      <c r="AN318" s="2" t="inlineStr">
        <is>
          <t xml:space="preserve">|
</t>
        </is>
      </c>
      <c r="AO318" t="inlineStr">
        <is>
          <t>toisiinsa liittyvien välineiden (rahastojen ja ohjelmien) ja toimintojen joukko monivuotisen rahoituskehityksen otsakkeen alla</t>
        </is>
      </c>
      <c r="AP318" s="2" t="inlineStr">
        <is>
          <t>pôle de programmes|
pôle d'action|
pôle</t>
        </is>
      </c>
      <c r="AQ318" s="2" t="inlineStr">
        <is>
          <t>3|
3|
3</t>
        </is>
      </c>
      <c r="AR318" s="2" t="inlineStr">
        <is>
          <t xml:space="preserve">|
|
</t>
        </is>
      </c>
      <c r="AS318" t="inlineStr">
        <is>
          <t>élément de la nomenclature budgétaire postérieure à 2020</t>
        </is>
      </c>
      <c r="AT318" t="inlineStr">
        <is>
          <t/>
        </is>
      </c>
      <c r="AU318" t="inlineStr">
        <is>
          <t/>
        </is>
      </c>
      <c r="AV318" t="inlineStr">
        <is>
          <t/>
        </is>
      </c>
      <c r="AW318" t="inlineStr">
        <is>
          <t/>
        </is>
      </c>
      <c r="AX318" s="2" t="inlineStr">
        <is>
          <t>klaster programa|
klaster politika|
klaster</t>
        </is>
      </c>
      <c r="AY318" s="2" t="inlineStr">
        <is>
          <t>3|
3|
3</t>
        </is>
      </c>
      <c r="AZ318" s="2" t="inlineStr">
        <is>
          <t xml:space="preserve">|
|
</t>
        </is>
      </c>
      <c r="BA318" t="inlineStr">
        <is>
          <t>skupina povezanih instrumenata (fondova i programa) i aktivnosti unutar naslova višegodišnjeg financijskog okvira
za razdoblje 2021. - 2027.</t>
        </is>
      </c>
      <c r="BB318" s="2" t="inlineStr">
        <is>
          <t>programklaszter</t>
        </is>
      </c>
      <c r="BC318" s="2" t="inlineStr">
        <is>
          <t>3</t>
        </is>
      </c>
      <c r="BD318" s="2" t="inlineStr">
        <is>
          <t/>
        </is>
      </c>
      <c r="BE318" t="inlineStr">
        <is>
          <t>a többéves pénzügyi keret fejezetén belüli kapcsolódó eszközök (alapok, programok) és tevékenységek csoportja</t>
        </is>
      </c>
      <c r="BF318" s="2" t="inlineStr">
        <is>
          <t>cluster di programmi|
polo tematico</t>
        </is>
      </c>
      <c r="BG318" s="2" t="inlineStr">
        <is>
          <t>3|
3</t>
        </is>
      </c>
      <c r="BH318" s="2" t="inlineStr">
        <is>
          <t xml:space="preserve">|
</t>
        </is>
      </c>
      <c r="BI318" t="inlineStr">
        <is>
          <t>gruppo di strumenti (fondi e programmi) o attività tra loro affini, raggruppati sotto una medesima rubrica del quadro
finanziario pluriennale</t>
        </is>
      </c>
      <c r="BJ318" s="2" t="inlineStr">
        <is>
          <t>veiksmų grupė|
programų grupė|
programų veiksmų grupė</t>
        </is>
      </c>
      <c r="BK318" s="2" t="inlineStr">
        <is>
          <t>3|
3|
2</t>
        </is>
      </c>
      <c r="BL318" s="2" t="inlineStr">
        <is>
          <t xml:space="preserve">|
|
</t>
        </is>
      </c>
      <c r="BM318" t="inlineStr">
        <is>
          <t/>
        </is>
      </c>
      <c r="BN318" s="2" t="inlineStr">
        <is>
          <t>programmu kopa|
politikas kopa|
kopa</t>
        </is>
      </c>
      <c r="BO318" s="2" t="inlineStr">
        <is>
          <t>2|
2|
3</t>
        </is>
      </c>
      <c r="BP318" s="2" t="inlineStr">
        <is>
          <t xml:space="preserve">|
|
</t>
        </is>
      </c>
      <c r="BQ318" t="inlineStr">
        <is>
          <t>saistītu instrumentu (fonds un programmas) un darbību grupa daudzgadu finanšu shēmas izdevumu kategorijas ietvaros</t>
        </is>
      </c>
      <c r="BR318" s="2" t="inlineStr">
        <is>
          <t>cluster ta' programmi|
cluster ta' politiki|
cluster|
raggruppament ta' programmi|
raggruppament ta' politiki</t>
        </is>
      </c>
      <c r="BS318" s="2" t="inlineStr">
        <is>
          <t>3|
3|
3|
2|
2</t>
        </is>
      </c>
      <c r="BT318" s="2" t="inlineStr">
        <is>
          <t xml:space="preserve">|
|
|
|
</t>
        </is>
      </c>
      <c r="BU318" t="inlineStr">
        <is>
          <t>grupp ta' strumenti relatati (fond u programmi) u ta' attivitajiet, li jaqa' taħt intestatura tal-qafas finanzjarju pluriennali</t>
        </is>
      </c>
      <c r="BV318" s="2" t="inlineStr">
        <is>
          <t>programmacluster|
beleidscluster|
cluster</t>
        </is>
      </c>
      <c r="BW318" s="2" t="inlineStr">
        <is>
          <t>3|
3|
3</t>
        </is>
      </c>
      <c r="BX318" s="2" t="inlineStr">
        <is>
          <t xml:space="preserve">|
|
</t>
        </is>
      </c>
      <c r="BY318" t="inlineStr">
        <is>
          <t>groep gerelateerde instrumenten en activiteiten binnen een rubriek van het meerjarig financieel kader</t>
        </is>
      </c>
      <c r="BZ318" s="2" t="inlineStr">
        <is>
          <t>grupa programów|
grupa polityk</t>
        </is>
      </c>
      <c r="CA318" s="2" t="inlineStr">
        <is>
          <t>3|
3</t>
        </is>
      </c>
      <c r="CB318" s="2" t="inlineStr">
        <is>
          <t xml:space="preserve">|
</t>
        </is>
      </c>
      <c r="CC318" t="inlineStr">
        <is>
          <t/>
        </is>
      </c>
      <c r="CD318" s="2" t="inlineStr">
        <is>
          <t>área programática|
área</t>
        </is>
      </c>
      <c r="CE318" s="2" t="inlineStr">
        <is>
          <t>3|
3</t>
        </is>
      </c>
      <c r="CF318" s="2" t="inlineStr">
        <is>
          <t xml:space="preserve">|
</t>
        </is>
      </c>
      <c r="CG318" t="inlineStr">
        <is>
          <t>Grupo de instrumentos conexos (fundos e programas) e atividades no âmbito de uma rubrica do quadro financeiro plurianual.</t>
        </is>
      </c>
      <c r="CH318" s="2" t="inlineStr">
        <is>
          <t>cluster de programe|
cluster de politici</t>
        </is>
      </c>
      <c r="CI318" s="2" t="inlineStr">
        <is>
          <t>3|
3</t>
        </is>
      </c>
      <c r="CJ318" s="2" t="inlineStr">
        <is>
          <t xml:space="preserve">|
</t>
        </is>
      </c>
      <c r="CK318" t="inlineStr">
        <is>
          <t/>
        </is>
      </c>
      <c r="CL318" s="2" t="inlineStr">
        <is>
          <t>programové zoskupenie|
programový klaster|
klaster politík|
klaster</t>
        </is>
      </c>
      <c r="CM318" s="2" t="inlineStr">
        <is>
          <t>3|
3|
3|
3</t>
        </is>
      </c>
      <c r="CN318" s="2" t="inlineStr">
        <is>
          <t xml:space="preserve">|
|
|
</t>
        </is>
      </c>
      <c r="CO318" t="inlineStr">
        <is>
          <t>skupina príbuzných nástrojov (fondov a programov) a činností v rámci určitého okruhu viacročného finančného rámca</t>
        </is>
      </c>
      <c r="CP318" s="2" t="inlineStr">
        <is>
          <t>programski sklop|
sklop politike|
sklop</t>
        </is>
      </c>
      <c r="CQ318" s="2" t="inlineStr">
        <is>
          <t>3|
3|
3</t>
        </is>
      </c>
      <c r="CR318" s="2" t="inlineStr">
        <is>
          <t xml:space="preserve">|
|
</t>
        </is>
      </c>
      <c r="CS318" t="inlineStr">
        <is>
          <t/>
        </is>
      </c>
      <c r="CT318" s="2" t="inlineStr">
        <is>
          <t>programkluster|
kluster</t>
        </is>
      </c>
      <c r="CU318" s="2" t="inlineStr">
        <is>
          <t>2|
3</t>
        </is>
      </c>
      <c r="CV318" s="2" t="inlineStr">
        <is>
          <t xml:space="preserve">|
</t>
        </is>
      </c>
      <c r="CW318" t="inlineStr">
        <is>
          <t>grupp med relaterade instrument (fonder och program) och åtgärder inom en rubrik i den fleråriga budgetramen</t>
        </is>
      </c>
    </row>
    <row r="319">
      <c r="A319" s="1" t="str">
        <f>HYPERLINK("https://iate.europa.eu/entry/result/833498/all", "833498")</f>
        <v>833498</v>
      </c>
      <c r="B319" t="inlineStr">
        <is>
          <t>LAW;BUSINESS AND COMPETITION</t>
        </is>
      </c>
      <c r="C319" t="inlineStr">
        <is>
          <t>LAW;BUSINESS AND COMPETITION|business organisation</t>
        </is>
      </c>
      <c r="D319" t="inlineStr">
        <is>
          <t>no</t>
        </is>
      </c>
      <c r="E319" t="inlineStr">
        <is>
          <t/>
        </is>
      </c>
      <c r="F319" t="inlineStr">
        <is>
          <t/>
        </is>
      </c>
      <c r="G319" t="inlineStr">
        <is>
          <t/>
        </is>
      </c>
      <c r="H319" t="inlineStr">
        <is>
          <t/>
        </is>
      </c>
      <c r="I319" t="inlineStr">
        <is>
          <t/>
        </is>
      </c>
      <c r="J319" t="inlineStr">
        <is>
          <t/>
        </is>
      </c>
      <c r="K319" t="inlineStr">
        <is>
          <t/>
        </is>
      </c>
      <c r="L319" t="inlineStr">
        <is>
          <t/>
        </is>
      </c>
      <c r="M319" t="inlineStr">
        <is>
          <t/>
        </is>
      </c>
      <c r="N319" s="2" t="inlineStr">
        <is>
          <t>retskreds|
værneting</t>
        </is>
      </c>
      <c r="O319" s="2" t="inlineStr">
        <is>
          <t>3|
3</t>
        </is>
      </c>
      <c r="P319" s="2" t="inlineStr">
        <is>
          <t xml:space="preserve">|
</t>
        </is>
      </c>
      <c r="Q319" t="inlineStr">
        <is>
          <t>stedligt eller sagligt område for en domstols myndighed</t>
        </is>
      </c>
      <c r="R319" s="2" t="inlineStr">
        <is>
          <t>Gerichtsstand|
zuständiges Gericht|
Forum</t>
        </is>
      </c>
      <c r="S319" s="2" t="inlineStr">
        <is>
          <t>3|
3|
3</t>
        </is>
      </c>
      <c r="T319" s="2" t="inlineStr">
        <is>
          <t xml:space="preserve">|
|
</t>
        </is>
      </c>
      <c r="U319" t="inlineStr">
        <is>
          <t>prozessualer Begriff zur Bestimmung der örtlichen Zuständigkeit des Gerichts</t>
        </is>
      </c>
      <c r="V319" s="2" t="inlineStr">
        <is>
          <t>περιοχή δωσιδικίας|
αρμόδια δικαστική αρχή</t>
        </is>
      </c>
      <c r="W319" s="2" t="inlineStr">
        <is>
          <t>3|
3</t>
        </is>
      </c>
      <c r="X319" s="2" t="inlineStr">
        <is>
          <t xml:space="preserve">|
</t>
        </is>
      </c>
      <c r="Y319" t="inlineStr">
        <is>
          <t/>
        </is>
      </c>
      <c r="Z319" s="2" t="inlineStr">
        <is>
          <t>court having jurisdiction|
court with jurisdiction|
competent court|
court of competent jurisdiction|
forum of jurisdiction|
place of jurisdiction|
for de compétence</t>
        </is>
      </c>
      <c r="AA319" s="2" t="inlineStr">
        <is>
          <t>3|
3|
3|
3|
3|
3|
1</t>
        </is>
      </c>
      <c r="AB319" s="2" t="inlineStr">
        <is>
          <t xml:space="preserve">|
|
|
|
|
|
</t>
        </is>
      </c>
      <c r="AC319" t="inlineStr">
        <is>
          <t>court before which a case should be brought</t>
        </is>
      </c>
      <c r="AD319" t="inlineStr">
        <is>
          <t/>
        </is>
      </c>
      <c r="AE319" t="inlineStr">
        <is>
          <t/>
        </is>
      </c>
      <c r="AF319" t="inlineStr">
        <is>
          <t/>
        </is>
      </c>
      <c r="AG319" t="inlineStr">
        <is>
          <t/>
        </is>
      </c>
      <c r="AH319" t="inlineStr">
        <is>
          <t/>
        </is>
      </c>
      <c r="AI319" t="inlineStr">
        <is>
          <t/>
        </is>
      </c>
      <c r="AJ319" t="inlineStr">
        <is>
          <t/>
        </is>
      </c>
      <c r="AK319" t="inlineStr">
        <is>
          <t/>
        </is>
      </c>
      <c r="AL319" s="2" t="inlineStr">
        <is>
          <t>toimivaltainen tuomioistuin</t>
        </is>
      </c>
      <c r="AM319" s="2" t="inlineStr">
        <is>
          <t>3</t>
        </is>
      </c>
      <c r="AN319" s="2" t="inlineStr">
        <is>
          <t/>
        </is>
      </c>
      <c r="AO319" t="inlineStr">
        <is>
          <t/>
        </is>
      </c>
      <c r="AP319" s="2" t="inlineStr">
        <is>
          <t>juridiction compétente|
for compétent|
for de compétence|
for judiciaire</t>
        </is>
      </c>
      <c r="AQ319" s="2" t="inlineStr">
        <is>
          <t>3|
3|
3|
3</t>
        </is>
      </c>
      <c r="AR319" s="2" t="inlineStr">
        <is>
          <t xml:space="preserve">|
|
|
</t>
        </is>
      </c>
      <c r="AS319" t="inlineStr">
        <is>
          <t>tribunal devant lequel une affaire doit être portée</t>
        </is>
      </c>
      <c r="AT319" t="inlineStr">
        <is>
          <t/>
        </is>
      </c>
      <c r="AU319" t="inlineStr">
        <is>
          <t/>
        </is>
      </c>
      <c r="AV319" t="inlineStr">
        <is>
          <t/>
        </is>
      </c>
      <c r="AW319" t="inlineStr">
        <is>
          <t/>
        </is>
      </c>
      <c r="AX319" s="2" t="inlineStr">
        <is>
          <t>nadležni sud</t>
        </is>
      </c>
      <c r="AY319" s="2" t="inlineStr">
        <is>
          <t>2</t>
        </is>
      </c>
      <c r="AZ319" s="2" t="inlineStr">
        <is>
          <t/>
        </is>
      </c>
      <c r="BA319" t="inlineStr">
        <is>
          <t/>
        </is>
      </c>
      <c r="BB319" s="2" t="inlineStr">
        <is>
          <t>joghatósággal rendelkező bíróság</t>
        </is>
      </c>
      <c r="BC319" s="2" t="inlineStr">
        <is>
          <t>2</t>
        </is>
      </c>
      <c r="BD319" s="2" t="inlineStr">
        <is>
          <t/>
        </is>
      </c>
      <c r="BE319" t="inlineStr">
        <is>
          <t/>
        </is>
      </c>
      <c r="BF319" s="2" t="inlineStr">
        <is>
          <t>giurisdizione competente|
organo giurisdizionale competente|
foro competente</t>
        </is>
      </c>
      <c r="BG319" s="2" t="inlineStr">
        <is>
          <t>2|
2|
3</t>
        </is>
      </c>
      <c r="BH319" s="2" t="inlineStr">
        <is>
          <t xml:space="preserve">|
|
</t>
        </is>
      </c>
      <c r="BI319" t="inlineStr">
        <is>
          <t>organo giudiziario al quale una controversia deve essere sottoposta; luogo in cui i tribunali sono competenti per giudicare di una controversia giudiziaria</t>
        </is>
      </c>
      <c r="BJ319" s="2" t="inlineStr">
        <is>
          <t>kompetentingas teismas</t>
        </is>
      </c>
      <c r="BK319" s="2" t="inlineStr">
        <is>
          <t>1</t>
        </is>
      </c>
      <c r="BL319" s="2" t="inlineStr">
        <is>
          <t/>
        </is>
      </c>
      <c r="BM319" t="inlineStr">
        <is>
          <t/>
        </is>
      </c>
      <c r="BN319" t="inlineStr">
        <is>
          <t/>
        </is>
      </c>
      <c r="BO319" t="inlineStr">
        <is>
          <t/>
        </is>
      </c>
      <c r="BP319" t="inlineStr">
        <is>
          <t/>
        </is>
      </c>
      <c r="BQ319" t="inlineStr">
        <is>
          <t/>
        </is>
      </c>
      <c r="BR319" t="inlineStr">
        <is>
          <t/>
        </is>
      </c>
      <c r="BS319" t="inlineStr">
        <is>
          <t/>
        </is>
      </c>
      <c r="BT319" t="inlineStr">
        <is>
          <t/>
        </is>
      </c>
      <c r="BU319" t="inlineStr">
        <is>
          <t/>
        </is>
      </c>
      <c r="BV319" s="2" t="inlineStr">
        <is>
          <t>bevoegde rechter|
bevoegde rechterlijke instantie</t>
        </is>
      </c>
      <c r="BW319" s="2" t="inlineStr">
        <is>
          <t>3|
3</t>
        </is>
      </c>
      <c r="BX319" s="2" t="inlineStr">
        <is>
          <t xml:space="preserve">|
</t>
        </is>
      </c>
      <c r="BY319" t="inlineStr">
        <is>
          <t>de rechter die uit de wet of uit de wil van de partijen over een hem voorgelegd geschil moet oordelen; rechterlijke instantie die uit geografisch oogpunt, dan wel op grond van de aard van het geschil, bevoegd is</t>
        </is>
      </c>
      <c r="BZ319" s="2" t="inlineStr">
        <is>
          <t>sąd właściwy|
właściwy sąd</t>
        </is>
      </c>
      <c r="CA319" s="2" t="inlineStr">
        <is>
          <t>2|
3</t>
        </is>
      </c>
      <c r="CB319" s="2" t="inlineStr">
        <is>
          <t xml:space="preserve">|
</t>
        </is>
      </c>
      <c r="CC319" t="inlineStr">
        <is>
          <t/>
        </is>
      </c>
      <c r="CD319" s="2" t="inlineStr">
        <is>
          <t>foro competente</t>
        </is>
      </c>
      <c r="CE319" s="2" t="inlineStr">
        <is>
          <t>3</t>
        </is>
      </c>
      <c r="CF319" s="2" t="inlineStr">
        <is>
          <t/>
        </is>
      </c>
      <c r="CG319" t="inlineStr">
        <is>
          <t>tribunal a quem cabe apreciar as questões que se levantarem sobre determinado assunto</t>
        </is>
      </c>
      <c r="CH319" t="inlineStr">
        <is>
          <t/>
        </is>
      </c>
      <c r="CI319" t="inlineStr">
        <is>
          <t/>
        </is>
      </c>
      <c r="CJ319" t="inlineStr">
        <is>
          <t/>
        </is>
      </c>
      <c r="CK319" t="inlineStr">
        <is>
          <t/>
        </is>
      </c>
      <c r="CL319" s="2" t="inlineStr">
        <is>
          <t>príslušný súd</t>
        </is>
      </c>
      <c r="CM319" s="2" t="inlineStr">
        <is>
          <t>3</t>
        </is>
      </c>
      <c r="CN319" s="2" t="inlineStr">
        <is>
          <t/>
        </is>
      </c>
      <c r="CO319" t="inlineStr">
        <is>
          <t>súdny orgán oprávnený a povinný na konanie vo veci</t>
        </is>
      </c>
      <c r="CP319" s="2" t="inlineStr">
        <is>
          <t>pristojno sodišče</t>
        </is>
      </c>
      <c r="CQ319" s="2" t="inlineStr">
        <is>
          <t>3</t>
        </is>
      </c>
      <c r="CR319" s="2" t="inlineStr">
        <is>
          <t/>
        </is>
      </c>
      <c r="CS319" t="inlineStr">
        <is>
          <t/>
        </is>
      </c>
      <c r="CT319" s="2" t="inlineStr">
        <is>
          <t>laga domstol</t>
        </is>
      </c>
      <c r="CU319" s="2" t="inlineStr">
        <is>
          <t>3</t>
        </is>
      </c>
      <c r="CV319" s="2" t="inlineStr">
        <is>
          <t/>
        </is>
      </c>
      <c r="CW319" t="inlineStr">
        <is>
          <t/>
        </is>
      </c>
    </row>
    <row r="320">
      <c r="A320" s="1" t="str">
        <f>HYPERLINK("https://iate.europa.eu/entry/result/786136/all", "786136")</f>
        <v>786136</v>
      </c>
      <c r="B320" t="inlineStr">
        <is>
          <t>EUROPEAN UNION</t>
        </is>
      </c>
      <c r="C320" t="inlineStr">
        <is>
          <t>EUROPEAN UNION|EU finance|Community budget</t>
        </is>
      </c>
      <c r="D320" t="inlineStr">
        <is>
          <t>yes</t>
        </is>
      </c>
      <c r="E320" t="inlineStr">
        <is>
          <t/>
        </is>
      </c>
      <c r="F320" s="2" t="inlineStr">
        <is>
          <t>многогодишен бюджетен кредит</t>
        </is>
      </c>
      <c r="G320" s="2" t="inlineStr">
        <is>
          <t>4</t>
        </is>
      </c>
      <c r="H320" s="2" t="inlineStr">
        <is>
          <t>preferred</t>
        </is>
      </c>
      <c r="I320" t="inlineStr">
        <is>
          <t>бюджетни кредити, които служат за изпълнение на поетите задължения (бюджетни кредити за поети задължения) и извършването на плащанията (бюджетни кредити за плащания) по дейности с продължителност над една бюджетна година</t>
        </is>
      </c>
      <c r="J320" s="2" t="inlineStr">
        <is>
          <t>rozlišené prostředky</t>
        </is>
      </c>
      <c r="K320" s="2" t="inlineStr">
        <is>
          <t>3</t>
        </is>
      </c>
      <c r="L320" s="2" t="inlineStr">
        <is>
          <t/>
        </is>
      </c>
      <c r="M320" t="inlineStr">
        <is>
          <t>jsou určeny k financování víceletých činností v některých rozpočtových oblastech. Skládají se z &lt;a href="https://iate.europa.eu/entry/result/780907/cs" target="_blank"&gt;prostředků na závazky&lt;/a&gt; a &lt;a href="https://iate.europa.eu/entry/result/768338/cs" target="_blank"&gt;prostředků na platby&lt;/a&gt;</t>
        </is>
      </c>
      <c r="N320" s="2" t="inlineStr">
        <is>
          <t>opdelt bevilling|
OB</t>
        </is>
      </c>
      <c r="O320" s="2" t="inlineStr">
        <is>
          <t>3|
3</t>
        </is>
      </c>
      <c r="P320" s="2" t="inlineStr">
        <is>
          <t xml:space="preserve">|
</t>
        </is>
      </c>
      <c r="Q320" t="inlineStr">
        <is>
          <t>Opdelte bevillinger (OB) anvendes til finansiering af flerårige foranstaltninger inden for bestemte budgetområder. De omfatter forpligtelsesbevillinger (FB) og betalingsbevillinger (BB).</t>
        </is>
      </c>
      <c r="R320" s="2" t="inlineStr">
        <is>
          <t>getrennte Mittel|
GM</t>
        </is>
      </c>
      <c r="S320" s="2" t="inlineStr">
        <is>
          <t>3|
3</t>
        </is>
      </c>
      <c r="T320" s="2" t="inlineStr">
        <is>
          <t xml:space="preserve">|
</t>
        </is>
      </c>
      <c r="U320" t="inlineStr">
        <is>
          <t>Mittel zur Finanzierung von Maßnahmen, die sich über mehrere Jahre erstrecken, wobei zwischen Mitteln für Verpflichtungen &lt;a href="/entry/result/780907/all" id="ENTRY_TO_ENTRY_CONVERTER" target="_blank"&gt;IATE:780907&lt;/a&gt; und Mitteln für Zahlungen &lt;a href="/entry/result/768338/all" id="ENTRY_TO_ENTRY_CONVERTER" target="_blank"&gt;IATE:768338&lt;/a&gt; unterschieden wird</t>
        </is>
      </c>
      <c r="V320" s="2" t="inlineStr">
        <is>
          <t>διαχωριζόμενη πίστωση|
ΔΠ</t>
        </is>
      </c>
      <c r="W320" s="2" t="inlineStr">
        <is>
          <t>3|
3</t>
        </is>
      </c>
      <c r="X320" s="2" t="inlineStr">
        <is>
          <t xml:space="preserve">|
</t>
        </is>
      </c>
      <c r="Y320" t="inlineStr">
        <is>
          <t>&lt;a href="https://iate.europa.eu/entry/result/768329" target="_blank"&gt;πιστώσεις του προϋπολογισμού&lt;/a&gt; που πρooρίζoνται για τη χρηματoδότηση &lt;a href="https://iate.europa.eu/entry/result/1173304" target="_blank"&gt;πoλυετών ενεργειών&lt;/a&gt; σε oρισμένoυς δημοσιονομικούς τoμείς και απoτελoύνται από &lt;a href="https://iate.europa.eu/entry/result/780907" target="_blank"&gt;πιστώσεις αναλήψεων υπoχρεώσεων&lt;/a&gt; και &lt;a href="https://iate.europa.eu/entry/result/768338" target="_blank"&gt;πιστώσεις πληρωμών&lt;/a&gt;</t>
        </is>
      </c>
      <c r="Z320" s="2" t="inlineStr">
        <is>
          <t>differentiated appropriation|
DA</t>
        </is>
      </c>
      <c r="AA320" s="2" t="inlineStr">
        <is>
          <t>3|
2</t>
        </is>
      </c>
      <c r="AB320" s="2" t="inlineStr">
        <is>
          <t xml:space="preserve">|
</t>
        </is>
      </c>
      <c r="AC320" t="inlineStr">
        <is>
          <t>&lt;a href="https://iate.europa.eu/entry/result/768329" target="_blank"&gt;appropriation&lt;/a&gt; used to finance a &lt;a href="https://iate.europa.eu/entry/result/1173304" target="_blank"&gt;multiannual operation&lt;/a&gt;, which is split into &lt;a href="https://iate.europa.eu/entry/result/780907" target="_blank"&gt;commitment appropriations&lt;/a&gt; and &lt;a href="https://iate.europa.eu/entry/result/768338" target="_blank"&gt;payment appropriations&lt;/a&gt;</t>
        </is>
      </c>
      <c r="AD320" s="2" t="inlineStr">
        <is>
          <t>crédito disociado|
CD</t>
        </is>
      </c>
      <c r="AE320" s="2" t="inlineStr">
        <is>
          <t>4|
3</t>
        </is>
      </c>
      <c r="AF320" s="2" t="inlineStr">
        <is>
          <t xml:space="preserve">|
</t>
        </is>
      </c>
      <c r="AG320" t="inlineStr">
        <is>
          <t>&lt;a href="https://iate.europa.eu/entry/result/768329/es" target="_blank"&gt;Crédito&lt;/a&gt; destinado a la financiación de &lt;a href="https://iate.europa.eu/entry/result/1173304/en-es" target="_blank"&gt;acciones plurianuales&lt;/a&gt;, relacionadas en general con la aplicación de las políticas de la UE.&lt;div&gt;Estos créditos dan lugar a &lt;a href="https://iate.europa.eu/entry/result/780907/es" target="_blank"&gt;créditos de compromiso&lt;/a&gt; y &lt;a href="https://iate.europa.eu/entry/result/768338/es" target="_blank"&gt;créditos de pago&lt;/a&gt;, dado que financian compromisos contraídos en el ejercicio &lt;i&gt;n &lt;/i&gt;que pueden ir seguidos de pagos en los ejercicios &lt;i&gt;n&lt;/i&gt;, &lt;i&gt;n+1&lt;/i&gt;, &lt;i&gt;n+2&lt;/i&gt;, etc., es decir, mientras dure el proyecto o contrato financiado con el crédito disociado.&lt;br&gt;&lt;/div&gt;</t>
        </is>
      </c>
      <c r="AH320" s="2" t="inlineStr">
        <is>
          <t>liigendatud assigneering</t>
        </is>
      </c>
      <c r="AI320" s="2" t="inlineStr">
        <is>
          <t>3</t>
        </is>
      </c>
      <c r="AJ320" s="2" t="inlineStr">
        <is>
          <t/>
        </is>
      </c>
      <c r="AK320" t="inlineStr">
        <is>
          <t>&lt;i&gt;assigneering &lt;/i&gt;&lt;a href="/entry/result/768329/all" id="ENTRY_TO_ENTRY_CONVERTER" target="_blank"&gt;IATE:768329&lt;/a&gt;, mida kasutatakse &lt;i&gt;mitmeaastase meetme &lt;/i&gt;&lt;a href="/entry/result/1173304/all" id="ENTRY_TO_ENTRY_CONVERTER" target="_blank"&gt;IATE:1173304&lt;/a&gt; finantseerimiseks ja mille alljaotused on &lt;i&gt;kulukohustuste assigneering&lt;/i&gt; &lt;a href="/entry/result/780907/all" id="ENTRY_TO_ENTRY_CONVERTER" target="_blank"&gt;IATE:780907&lt;/a&gt; ja &lt;i&gt;maksete assigneering &lt;/i&gt;&lt;a href="/entry/result/768338/all" id="ENTRY_TO_ENTRY_CONVERTER" target="_blank"&gt;IATE:768338&lt;/a&gt;</t>
        </is>
      </c>
      <c r="AL320" s="2" t="inlineStr">
        <is>
          <t>jaksotetut määrärahat|
JM</t>
        </is>
      </c>
      <c r="AM320" s="2" t="inlineStr">
        <is>
          <t>4|
3</t>
        </is>
      </c>
      <c r="AN320" s="2" t="inlineStr">
        <is>
          <t xml:space="preserve">|
</t>
        </is>
      </c>
      <c r="AO320" t="inlineStr">
        <is>
          <t>monivuotisen toimen rahoittamiseen käytettävät määrärahat, jotka jaetaan maksusitoumusmäärärahoihin ja maksumäärärahoihin</t>
        </is>
      </c>
      <c r="AP320" s="2" t="inlineStr">
        <is>
          <t>crédit dissocié|
CD</t>
        </is>
      </c>
      <c r="AQ320" s="2" t="inlineStr">
        <is>
          <t>4|
3</t>
        </is>
      </c>
      <c r="AR320" s="2" t="inlineStr">
        <is>
          <t xml:space="preserve">|
</t>
        </is>
      </c>
      <c r="AS320" t="inlineStr">
        <is>
          <t>&lt;a href="https://iate.europa.eu/entry/result/768329/fr-en" target="_blank"&gt;crédits&lt;/a&gt; destinés à financer des &lt;a href="https://iate.europa.eu/entry/result/1173304/fr-en" target="_blank"&gt;actions pluriannuelles&lt;/a&gt; dans certains domaines budgétaires, dans le cadre desquels on distingue les &lt;a href="https://iate.europa.eu/entry/result/780907/fr" target="_blank"&gt;crédits d'engagement&lt;/a&gt; et les &lt;a href="https://iate.europa.eu/entry/result/768338/fr" target="_blank"&gt;crédits de paiement&lt;/a&gt;</t>
        </is>
      </c>
      <c r="AT320" s="2" t="inlineStr">
        <is>
          <t>leithreasú difreáilte|
LD</t>
        </is>
      </c>
      <c r="AU320" s="2" t="inlineStr">
        <is>
          <t>3|
3</t>
        </is>
      </c>
      <c r="AV320" s="2" t="inlineStr">
        <is>
          <t xml:space="preserve">|
</t>
        </is>
      </c>
      <c r="AW320" t="inlineStr">
        <is>
          <t/>
        </is>
      </c>
      <c r="AX320" s="2" t="inlineStr">
        <is>
          <t>diferencirana odobrena sredstva</t>
        </is>
      </c>
      <c r="AY320" s="2" t="inlineStr">
        <is>
          <t>3</t>
        </is>
      </c>
      <c r="AZ320" s="2" t="inlineStr">
        <is>
          <t/>
        </is>
      </c>
      <c r="BA320" t="inlineStr">
        <is>
          <t/>
        </is>
      </c>
      <c r="BB320" s="2" t="inlineStr">
        <is>
          <t>differenciált előirányzat|
DE</t>
        </is>
      </c>
      <c r="BC320" s="2" t="inlineStr">
        <is>
          <t>4|
2</t>
        </is>
      </c>
      <c r="BD320" s="2" t="inlineStr">
        <is>
          <t xml:space="preserve">|
</t>
        </is>
      </c>
      <c r="BE320" t="inlineStr">
        <is>
          <t>kötelezettségvállalási előirányzatokból [ &lt;a href="https://iate.europa.eu/entry/result/780907/all" target="_blank"&gt;780907&lt;/a&gt; ] és kifizetési előirányzatokból [ &lt;a href="https://iate.europa.eu/entry/result/768338/all" target="_blank"&gt;768338&lt;/a&gt; ] álló előirányzatok, amelyek bizonyos költségvetési területeken hivatottak többéves programokat finanszírozni</t>
        </is>
      </c>
      <c r="BF320" s="2" t="inlineStr">
        <is>
          <t>stanziamento dissociato|
SD</t>
        </is>
      </c>
      <c r="BG320" s="2" t="inlineStr">
        <is>
          <t>3|
3</t>
        </is>
      </c>
      <c r="BH320" s="2" t="inlineStr">
        <is>
          <t xml:space="preserve">|
</t>
        </is>
      </c>
      <c r="BI320" t="inlineStr">
        <is>
          <t>stanziamenti del bilancio UE utilizzati per finanziare azioni pluriennali [ &lt;a href="/entry/result/1173304/all" id="ENTRY_TO_ENTRY_CONVERTER" target="_blank"&gt;IATE:1173304&lt;/a&gt; ] in taluni settori, che si dividono a loro volta in stanziamenti di impegno [ &lt;a href="/entry/result/780907/all" id="ENTRY_TO_ENTRY_CONVERTER" target="_blank"&gt;IATE:780907&lt;/a&gt; ] e stanziamenti di pagamento [ &lt;a href="/entry/result/768338/all" id="ENTRY_TO_ENTRY_CONVERTER" target="_blank"&gt;IATE:768338&lt;/a&gt; ].</t>
        </is>
      </c>
      <c r="BJ320" s="2" t="inlineStr">
        <is>
          <t>diferencijuotieji asignavimai|
DA</t>
        </is>
      </c>
      <c r="BK320" s="2" t="inlineStr">
        <is>
          <t>3|
3</t>
        </is>
      </c>
      <c r="BL320" s="2" t="inlineStr">
        <is>
          <t xml:space="preserve">|
</t>
        </is>
      </c>
      <c r="BM320" t="inlineStr">
        <is>
          <t>finansuoti daugiamečiams veiksmams tam tikrose biudžeto srityse skirti asignavimai, kuriuos sudaro įsipareigojimų asignavimai ir mokėjimų asignavimai</t>
        </is>
      </c>
      <c r="BN320" s="2" t="inlineStr">
        <is>
          <t>diferencēta apropriācija</t>
        </is>
      </c>
      <c r="BO320" s="2" t="inlineStr">
        <is>
          <t>3</t>
        </is>
      </c>
      <c r="BP320" s="2" t="inlineStr">
        <is>
          <t/>
        </is>
      </c>
      <c r="BQ320" t="inlineStr">
        <is>
          <t>&lt;a href="https://iate.europa.eu/entry/result/768329/lv" target="_blank"&gt;apropriācija&lt;/a&gt;, ko izmanto, lai finansētu &lt;a href="https://iate.europa.eu/entry/result/1173304/lv" target="_blank"&gt;daudzgadu darbību&lt;/a&gt;, un ko dala &lt;a href="https://iate.europa.eu/entry/result/780907/lv" target="_blank"&gt;saistību apropriācijās&lt;/a&gt; un &lt;a href="https://iate.europa.eu/entry/result/768338/lv" target="_blank"&gt;maksājumu apropriācijās&lt;/a&gt;</t>
        </is>
      </c>
      <c r="BR320" s="2" t="inlineStr">
        <is>
          <t>approprjazzjoni differenzjata|
AD</t>
        </is>
      </c>
      <c r="BS320" s="2" t="inlineStr">
        <is>
          <t>3|
3</t>
        </is>
      </c>
      <c r="BT320" s="2" t="inlineStr">
        <is>
          <t xml:space="preserve">|
</t>
        </is>
      </c>
      <c r="BU320" t="inlineStr">
        <is>
          <t>&lt;a href="https://iate.europa.eu/entry/slideshow/1602574933547/3531384/mt" target="_blank"&gt;approprjazzjoni&lt;/a&gt;li tintuża biex tiffinanzja &lt;a href="https://iate.europa.eu/entry/slideshow/1602574976987/1173304/mt" target="_blank"&gt;operazzjoni pluriennali&lt;/a&gt;, li tkun maqsuma f'&lt;a href="https://iate.europa.eu/entry/slideshow/1602575019559/780907/mt" target="_blank"&gt;approprjazzjonijiet ta' impenn &lt;/a&gt;u &lt;a href="https://iate.europa.eu/entry/slideshow/1602575132253/768338/mt" target="_blank"&gt;approprjazzjonijiet ta' pagament &lt;/a&gt;</t>
        </is>
      </c>
      <c r="BV320" s="2" t="inlineStr">
        <is>
          <t>gesplitst krediet|
GK</t>
        </is>
      </c>
      <c r="BW320" s="2" t="inlineStr">
        <is>
          <t>3|
2</t>
        </is>
      </c>
      <c r="BX320" s="2" t="inlineStr">
        <is>
          <t xml:space="preserve">|
</t>
        </is>
      </c>
      <c r="BY320" t="inlineStr">
        <is>
          <t>kredieten voor begrotingsonderdelen voor meerjarige projecten die worden gesplitst in &lt;a href="https://iate.europa.eu/entry/result/768338/nl" target="_blank"&gt;betalingskredieten &lt;/a&gt;voor het lopende jaar en &lt;a href="https://iate.europa.eu/entry/result/780907/nl" target="_blank"&gt;vastleggingskredieten &lt;/a&gt;voor de gehele duur van de maatregel.</t>
        </is>
      </c>
      <c r="BZ320" s="2" t="inlineStr">
        <is>
          <t>środki zróżnicowane</t>
        </is>
      </c>
      <c r="CA320" s="2" t="inlineStr">
        <is>
          <t>3</t>
        </is>
      </c>
      <c r="CB320" s="2" t="inlineStr">
        <is>
          <t/>
        </is>
      </c>
      <c r="CC320" t="inlineStr">
        <is>
          <t>rodzaj &lt;a href="https://iate.europa.eu/entry/result/768329/pl" target="_blank"&gt;środków budżetowych &lt;/a&gt;wykorzystywanych do finansowania &lt;a href="https://iate.europa.eu/entry/result/1173304/pl" target="_blank"&gt;operacji wieloletnich&lt;/a&gt;, na który składają się: &lt;a href="https://iate.europa.eu/entry/result/780907/pl" target="_blank"&gt;środki na zobowiązania&lt;/a&gt; oraz &lt;a href="https://iate.europa.eu/entry/result/768338/pl" target="_blank"&gt;środki na płatności&lt;/a&gt;</t>
        </is>
      </c>
      <c r="CD320" s="2" t="inlineStr">
        <is>
          <t>dotação diferenciada|
DD</t>
        </is>
      </c>
      <c r="CE320" s="2" t="inlineStr">
        <is>
          <t>4|
3</t>
        </is>
      </c>
      <c r="CF320" s="2" t="inlineStr">
        <is>
          <t xml:space="preserve">|
</t>
        </is>
      </c>
      <c r="CG320" t="inlineStr">
        <is>
          <t>No contexto do orçamento da
União, dotação que se destina a financiar ações plurianuais em determinados domínios.</t>
        </is>
      </c>
      <c r="CH320" s="2" t="inlineStr">
        <is>
          <t>credit diferențiat|
CD</t>
        </is>
      </c>
      <c r="CI320" s="2" t="inlineStr">
        <is>
          <t>3|
3</t>
        </is>
      </c>
      <c r="CJ320" s="2" t="inlineStr">
        <is>
          <t xml:space="preserve">|
</t>
        </is>
      </c>
      <c r="CK320" t="inlineStr">
        <is>
          <t>credite formate din &lt;a href="https://iate.europa.eu/entry/result/780907" target="_blank"&gt;credite de angajament &lt;/a&gt;și &lt;a href="https://iate.europa.eu/entry/result/768338" target="_blank"&gt;credite de plată&lt;/a&gt; destinate finanțării unor acțiuni multianuale</t>
        </is>
      </c>
      <c r="CL320" s="2" t="inlineStr">
        <is>
          <t>diferencované rozpočtové prostriedky</t>
        </is>
      </c>
      <c r="CM320" s="2" t="inlineStr">
        <is>
          <t>3</t>
        </is>
      </c>
      <c r="CN320" s="2" t="inlineStr">
        <is>
          <t/>
        </is>
      </c>
      <c r="CO320" t="inlineStr">
        <is>
          <t>rozpočtové prostriedky, ktoré pozostávajú z viazaných rozpočtových prostriedkov a platobných rozpočtových prostriedkov a sú určené na financovanie viacročných akcií</t>
        </is>
      </c>
      <c r="CP320" s="2" t="inlineStr">
        <is>
          <t>diferencirana sredstva|
DS</t>
        </is>
      </c>
      <c r="CQ320" s="2" t="inlineStr">
        <is>
          <t>4|
4</t>
        </is>
      </c>
      <c r="CR320" s="2" t="inlineStr">
        <is>
          <t xml:space="preserve">|
</t>
        </is>
      </c>
      <c r="CS320" t="inlineStr">
        <is>
          <t/>
        </is>
      </c>
      <c r="CT320" s="2" t="inlineStr">
        <is>
          <t>differentierat anslag|
DA</t>
        </is>
      </c>
      <c r="CU320" s="2" t="inlineStr">
        <is>
          <t>4|
3</t>
        </is>
      </c>
      <c r="CV320" s="2" t="inlineStr">
        <is>
          <t xml:space="preserve">|
</t>
        </is>
      </c>
      <c r="CW320" t="inlineStr">
        <is>
          <t>anslag som används för att finansiera fleråriga åtgärder på vissa budgetområden och som omfattar &lt;a href="https://iate.europa.eu/entry/result/780907/sv" target="_blank"&gt;åtagandebemyndiganden&lt;/a&gt; och &lt;a href="https://iate.europa.eu/entry/result/768338/sv" target="_blank"&gt;betalningsbemyndiganden&lt;/a&gt;</t>
        </is>
      </c>
    </row>
    <row r="321">
      <c r="A321" s="1" t="str">
        <f>HYPERLINK("https://iate.europa.eu/entry/result/3576683/all", "3576683")</f>
        <v>3576683</v>
      </c>
      <c r="B321" t="inlineStr">
        <is>
          <t>EUROPEAN UNION;LAW</t>
        </is>
      </c>
      <c r="C321" t="inlineStr">
        <is>
          <t>EUROPEAN UNION|EU finance;LAW|international law|public international law|territorial law|frontier|external border of the EU</t>
        </is>
      </c>
      <c r="D321" t="inlineStr">
        <is>
          <t>yes</t>
        </is>
      </c>
      <c r="E321" t="inlineStr">
        <is>
          <t/>
        </is>
      </c>
      <c r="F321" s="2" t="inlineStr">
        <is>
          <t>Фонд за интегрирано управление на границите|
ФИУГ</t>
        </is>
      </c>
      <c r="G321" s="2" t="inlineStr">
        <is>
          <t>3|
3</t>
        </is>
      </c>
      <c r="H321" s="2" t="inlineStr">
        <is>
          <t xml:space="preserve">|
</t>
        </is>
      </c>
      <c r="I321" t="inlineStr">
        <is>
          <t>фонд, предвиден в бюджета на ЕС за 2021-2027 г., който ще включва Инструмента за финансово подпомагане за външните граници и визите и Инструмента за оборудване за митнически контрол</t>
        </is>
      </c>
      <c r="J321" s="2" t="inlineStr">
        <is>
          <t>Fond pro integrovanou správu hranic|
IBMF</t>
        </is>
      </c>
      <c r="K321" s="2" t="inlineStr">
        <is>
          <t>3|
2</t>
        </is>
      </c>
      <c r="L321" s="2" t="inlineStr">
        <is>
          <t xml:space="preserve">|
</t>
        </is>
      </c>
      <c r="M321" t="inlineStr">
        <is>
          <t>nový fond EU na období 2021–2027, z jehož prostředků se podporují členské státy EU při zajišťování společných vnějších hranic EU a z nějž je také financováno vybavení pro celní kontroly</t>
        </is>
      </c>
      <c r="N321" s="2" t="inlineStr">
        <is>
          <t>Fonden for Integreret Grænseforvaltning</t>
        </is>
      </c>
      <c r="O321" s="2" t="inlineStr">
        <is>
          <t>4</t>
        </is>
      </c>
      <c r="P321" s="2" t="inlineStr">
        <is>
          <t/>
        </is>
      </c>
      <c r="Q321" t="inlineStr">
        <is>
          <t>instrument oprettet under den flerårige finansielle ramme for 2021-2027, som omfatter instrumentet for grænseforvaltning og visa og instrumentet for toldkontroludstyr</t>
        </is>
      </c>
      <c r="R321" s="2" t="inlineStr">
        <is>
          <t>Fonds für integrierte Grenzverwaltung|
IBMF</t>
        </is>
      </c>
      <c r="S321" s="2" t="inlineStr">
        <is>
          <t>3|
2</t>
        </is>
      </c>
      <c r="T321" s="2" t="inlineStr">
        <is>
          <t xml:space="preserve">|
</t>
        </is>
      </c>
      <c r="U321" t="inlineStr">
        <is>
          <t>im Rahmen des &lt;a href="https://iate.europa.eu/entry/result/930627/de" target="_blank"&gt;mehrjährigen Finanzrahmens&lt;/a&gt; (2021-2027) eingeführter Fonds, der zwei Instrumente umfasst: das Instrument für finanzielle Hilfe im Bereich Grenzverwaltung und Visumpolitik und das Instrument für finanzielle Hilfe für Zollkontrollausrüstung</t>
        </is>
      </c>
      <c r="V321" s="2" t="inlineStr">
        <is>
          <t>ταμείο για την ολοκληρωμένη διαχείριση των συνόρων|
ΤΟΔΣ</t>
        </is>
      </c>
      <c r="W321" s="2" t="inlineStr">
        <is>
          <t>4|
4</t>
        </is>
      </c>
      <c r="X321" s="2" t="inlineStr">
        <is>
          <t xml:space="preserve">|
</t>
        </is>
      </c>
      <c r="Y321" t="inlineStr">
        <is>
          <t/>
        </is>
      </c>
      <c r="Z321" s="2" t="inlineStr">
        <is>
          <t>Integrated Border Management Fund|
IBMF</t>
        </is>
      </c>
      <c r="AA321" s="2" t="inlineStr">
        <is>
          <t>3|
3</t>
        </is>
      </c>
      <c r="AB321" s="2" t="inlineStr">
        <is>
          <t xml:space="preserve">|
</t>
        </is>
      </c>
      <c r="AC321" t="inlineStr">
        <is>
          <t>instrument set up under the &lt;i&gt;multiannual financial framework&lt;/i&gt; [ &lt;a href="/entry/result/930627/all" id="ENTRY_TO_ENTRY_CONVERTER" target="_blank"&gt;IATE:930627&lt;/a&gt; ] for 2021-2027 consisting of two separate components: border management and customs control equipment</t>
        </is>
      </c>
      <c r="AD321" s="2" t="inlineStr">
        <is>
          <t>Fondo para la Gestión Integrada de las Fronteras|
FGIF</t>
        </is>
      </c>
      <c r="AE321" s="2" t="inlineStr">
        <is>
          <t>3|
3</t>
        </is>
      </c>
      <c r="AF321" s="2" t="inlineStr">
        <is>
          <t xml:space="preserve">|
</t>
        </is>
      </c>
      <c r="AG321" t="inlineStr">
        <is>
          <t>Instrumento de financiación creado en el contexto del &lt;a href="https://iate.europa.eu/entry/result/930627/es" target="_blank"&gt;marco financiero plurianual&lt;/a&gt; 2021-2027 para mejorar la protección de las fronteras exteriores de la UE. Consta de un &lt;a href="https://iate.europa.eu/entry/result/3576947/es" target="_blank"&gt;Instrumento de Apoyo Financiero a la Gestión de Fronteras y los Visados&lt;/a&gt; y de un &lt;a href="https://iate.europa.eu/entry/result/3578165/es" target="_blank"&gt;Instrumento de Apoyo Financiero para Equipo de Control Aduanero&lt;/a&gt;.</t>
        </is>
      </c>
      <c r="AH321" s="2" t="inlineStr">
        <is>
          <t>Integreeritud Piirihalduse Fond</t>
        </is>
      </c>
      <c r="AI321" s="2" t="inlineStr">
        <is>
          <t>3</t>
        </is>
      </c>
      <c r="AJ321" s="2" t="inlineStr">
        <is>
          <t/>
        </is>
      </c>
      <c r="AK321" t="inlineStr">
        <is>
          <t>&lt;i&gt;mitmeaastase finantsraamistikug&lt;/i&gt;a &lt;a href="/entry/result/93027/all" id="ENTRY_TO_ENTRY_CONVERTER" target="_blank"&gt;IATE:93027&lt;/a&gt; ette nähtud rahastamisvahend, mis ühendab piirihalduse ja tollikontrolliseadmete vajadused</t>
        </is>
      </c>
      <c r="AL321" s="2" t="inlineStr">
        <is>
          <t>yhdennetyn rajaturvallisuuden rahasto</t>
        </is>
      </c>
      <c r="AM321" s="2" t="inlineStr">
        <is>
          <t>3</t>
        </is>
      </c>
      <c r="AN321" s="2" t="inlineStr">
        <is>
          <t/>
        </is>
      </c>
      <c r="AO321" t="inlineStr">
        <is>
          <t/>
        </is>
      </c>
      <c r="AP321" s="2" t="inlineStr">
        <is>
          <t>Fonds pour la gestion intégrée des frontières|
FGIF</t>
        </is>
      </c>
      <c r="AQ321" s="2" t="inlineStr">
        <is>
          <t>3|
3</t>
        </is>
      </c>
      <c r="AR321" s="2" t="inlineStr">
        <is>
          <t xml:space="preserve">|
</t>
        </is>
      </c>
      <c r="AS321" t="inlineStr">
        <is>
          <t>fonds créé au titre du budget 2021-2027 qui comprendra l'&lt;a href="https://iate.europa.eu/entry/result/3576947/fr" target="_blank"&gt;instrument relatif à la gestion des frontières et aux visas&lt;/a&gt; et l'&lt;a href="https://iate.europa.eu/entry/result/3578165/fr" target="_blank"&gt;instrument de soutien financier relatif aux équipements de contrôle douanier&lt;/a&gt;</t>
        </is>
      </c>
      <c r="AT321" s="2" t="inlineStr">
        <is>
          <t>an Ciste um Bainistiú Comhtháite Teorainneacha|
CBCT</t>
        </is>
      </c>
      <c r="AU321" s="2" t="inlineStr">
        <is>
          <t>4|
4</t>
        </is>
      </c>
      <c r="AV321" s="2" t="inlineStr">
        <is>
          <t xml:space="preserve">|
</t>
        </is>
      </c>
      <c r="AW321" t="inlineStr">
        <is>
          <t>ionstraim arna bunú faoin gcreat ilbhliantúil airgeadais [ &lt;a href="/entry/result/930627/all" id="ENTRY_TO_ENTRY_CONVERTER" target="_blank"&gt;IATE:930627&lt;/a&gt; ] do 2021-2027 ina bhfuil dhá chomhchuid ar leith: bainistiú teorannacha agus treallamh rialaithe custaim</t>
        </is>
      </c>
      <c r="AX321" s="2" t="inlineStr">
        <is>
          <t>Fond za integrirano upravljanje granicama</t>
        </is>
      </c>
      <c r="AY321" s="2" t="inlineStr">
        <is>
          <t>3</t>
        </is>
      </c>
      <c r="AZ321" s="2" t="inlineStr">
        <is>
          <t/>
        </is>
      </c>
      <c r="BA321" t="inlineStr">
        <is>
          <t/>
        </is>
      </c>
      <c r="BB321" s="2" t="inlineStr">
        <is>
          <t>Integrált Határigazgatási Alap|
IHA</t>
        </is>
      </c>
      <c r="BC321" s="2" t="inlineStr">
        <is>
          <t>4|
2</t>
        </is>
      </c>
      <c r="BD321" s="2" t="inlineStr">
        <is>
          <t xml:space="preserve">|
</t>
        </is>
      </c>
      <c r="BE321" t="inlineStr">
        <is>
          <t>a 2021 és 2027 közötti időszakra vonatkozó &lt;i&gt;többéves pénzügyi keretben&lt;/i&gt; [ &lt;a href="/entry/result/930627/all" id="ENTRY_TO_ENTRY_CONVERTER" target="_blank"&gt;IATE:930627&lt;/a&gt; ] létrehozásra javasolt, határigazgatási, vízumügyi és vámellenőrzési eszközökből álló alap</t>
        </is>
      </c>
      <c r="BF321" s="2" t="inlineStr">
        <is>
          <t>Fondo per la gestione integrata delle frontiere</t>
        </is>
      </c>
      <c r="BG321" s="2" t="inlineStr">
        <is>
          <t>3</t>
        </is>
      </c>
      <c r="BH321" s="2" t="inlineStr">
        <is>
          <t/>
        </is>
      </c>
      <c r="BI321" t="inlineStr">
        <is>
          <t>nuovo fondo che sarà istituito nell'ambito del QFP 2021-2027 (linea di bilancio "Gestione della migrazione e delle frontiere") allo scopo di fornire un sostegno essenziale e rafforzato agli Stati membri per garantire la sicurezza delle frontiere esterne comuni dell'Unione</t>
        </is>
      </c>
      <c r="BJ321" s="2" t="inlineStr">
        <is>
          <t>Integruoto sienų valdymo fondas|
ISVF</t>
        </is>
      </c>
      <c r="BK321" s="2" t="inlineStr">
        <is>
          <t>3|
3</t>
        </is>
      </c>
      <c r="BL321" s="2" t="inlineStr">
        <is>
          <t xml:space="preserve">|
</t>
        </is>
      </c>
      <c r="BM321" t="inlineStr">
        <is>
          <t/>
        </is>
      </c>
      <c r="BN321" s="2" t="inlineStr">
        <is>
          <t>Integrētās robežu pārvaldības fonds</t>
        </is>
      </c>
      <c r="BO321" s="2" t="inlineStr">
        <is>
          <t>3</t>
        </is>
      </c>
      <c r="BP321" s="2" t="inlineStr">
        <is>
          <t/>
        </is>
      </c>
      <c r="BQ321" t="inlineStr">
        <is>
          <t>saskaņā ar daudzgadu finanšu shēmu [ &lt;a href="/entry/result/930627/all" id="ENTRY_TO_ENTRY_CONVERTER" target="_blank"&gt;IATE:930627&lt;/a&gt; ] 2012.–2027. gadam izveidots instruments, kas sastāv no divām atsevišķām komponentēm: robežu pārvaldība un muitas kontroles iekārtas</t>
        </is>
      </c>
      <c r="BR321" s="2" t="inlineStr">
        <is>
          <t>Fond għall-Ġestjoni Integrata tal-Fruntieri|
IBMF</t>
        </is>
      </c>
      <c r="BS321" s="2" t="inlineStr">
        <is>
          <t>3|
3</t>
        </is>
      </c>
      <c r="BT321" s="2" t="inlineStr">
        <is>
          <t xml:space="preserve">|
</t>
        </is>
      </c>
      <c r="BU321" t="inlineStr">
        <is>
          <t>fond dedikat għall-ġestjoni tal-fruntieri fil-kuntest tal-Qafas Finanzjarju Pluriennali [ &lt;a href="/entry/result/930627/all" id="ENTRY_TO_ENTRY_CONVERTER" target="_blank"&gt;IATE:930627&lt;/a&gt; ] għall-2021-2027, li ser ikun jinkludi l-Istrument tal-Ġestjoni tal-Fruntieri u l-Viża u l-Istrument għat-Tagħmir tal-Kontroll Doganali</t>
        </is>
      </c>
      <c r="BV321" s="2" t="inlineStr">
        <is>
          <t>Fonds voor geïntegreerd grensbeheer|
IBMF</t>
        </is>
      </c>
      <c r="BW321" s="2" t="inlineStr">
        <is>
          <t>3|
3</t>
        </is>
      </c>
      <c r="BX321" s="2" t="inlineStr">
        <is>
          <t xml:space="preserve">|
</t>
        </is>
      </c>
      <c r="BY321" t="inlineStr">
        <is>
          <t>financieringsinstrument dat de lidstaten extra steun zal bieden voor de beveiliging van de gemeenschappelijke buitengrenzen van de Unie</t>
        </is>
      </c>
      <c r="BZ321" s="2" t="inlineStr">
        <is>
          <t>Fundusz Zintegrowanego Zarządzania Granicami|
FZZG</t>
        </is>
      </c>
      <c r="CA321" s="2" t="inlineStr">
        <is>
          <t>3|
3</t>
        </is>
      </c>
      <c r="CB321" s="2" t="inlineStr">
        <is>
          <t xml:space="preserve">|
</t>
        </is>
      </c>
      <c r="CC321" t="inlineStr">
        <is>
          <t>fundusz, który ma przyczyniać się do dalszego rozwoju wspólnej polityki wizowej i zapewniać europejskie zintegrowane zarządzanie granicami na granicach zewnętrznych, aby skutecznie zarządzać ich przekraczaniem</t>
        </is>
      </c>
      <c r="CD321" s="2" t="inlineStr">
        <is>
          <t>Fundo de Gestão Integrada das Fronteiras|
FGIF</t>
        </is>
      </c>
      <c r="CE321" s="2" t="inlineStr">
        <is>
          <t>3|
3</t>
        </is>
      </c>
      <c r="CF321" s="2" t="inlineStr">
        <is>
          <t xml:space="preserve">|
</t>
        </is>
      </c>
      <c r="CG321" t="inlineStr">
        <is>
          <t>Fundo da UE que presta apoio financeiro aos Estados-Membros no domínio da gestão das fronteiras externas da União.</t>
        </is>
      </c>
      <c r="CH321" s="2" t="inlineStr">
        <is>
          <t>Fondul de management integrat al frontierelor</t>
        </is>
      </c>
      <c r="CI321" s="2" t="inlineStr">
        <is>
          <t>3</t>
        </is>
      </c>
      <c r="CJ321" s="2" t="inlineStr">
        <is>
          <t/>
        </is>
      </c>
      <c r="CK321" t="inlineStr">
        <is>
          <t>fond instituit în cadrul financiar multianual 2021-2027, care cuprinde două componente separate: &lt;a href="https://iate.europa.eu/entry/result/3576947/ro" target="_blank"&gt;Instrumentul de sprijin financiar pentru managementul frontierelor și politica de vize&lt;/a&gt; și &lt;a href="https://iate.europa.eu/entry/result/3578165/all" target="_blank"&gt;Instrumentul de sprijin financiar pentru echipamente de control vamal&lt;/a&gt;</t>
        </is>
      </c>
      <c r="CL321" s="2" t="inlineStr">
        <is>
          <t>Fond pre integrované riadenie hraníc|
IBMF</t>
        </is>
      </c>
      <c r="CM321" s="2" t="inlineStr">
        <is>
          <t>3|
3</t>
        </is>
      </c>
      <c r="CN321" s="2" t="inlineStr">
        <is>
          <t xml:space="preserve">|
</t>
        </is>
      </c>
      <c r="CO321" t="inlineStr">
        <is>
          <t>fond na obdobie 2021 – 2027, ktorý má prispievať k ďalšiemu rozvoju spoločnej vízovej politiky a zabezpečovať európske integrované riadenie hraníc na vonkajších hraniciach s cieľom riadiť efektívne prekračovanie vonkajšej hranice</t>
        </is>
      </c>
      <c r="CP321" s="2" t="inlineStr">
        <is>
          <t>Sklad za integrirano upravljanje meja</t>
        </is>
      </c>
      <c r="CQ321" s="2" t="inlineStr">
        <is>
          <t>3</t>
        </is>
      </c>
      <c r="CR321" s="2" t="inlineStr">
        <is>
          <t/>
        </is>
      </c>
      <c r="CS321" t="inlineStr">
        <is>
          <t>sklad, predviden v &lt;a href="https://iate.europa.eu/entry/result/930627/sl" target="_blank"&gt;večletnem finančnem okvir&lt;/a&gt;u za obdobje 2021–2027, iz katerega naj bi se financirala varovanje zunanje meje ter vizumska politika EU</t>
        </is>
      </c>
      <c r="CT321" s="2" t="inlineStr">
        <is>
          <t>Fonden för integrerad gränsförvaltning</t>
        </is>
      </c>
      <c r="CU321" s="2" t="inlineStr">
        <is>
          <t>3</t>
        </is>
      </c>
      <c r="CV321" s="2" t="inlineStr">
        <is>
          <t/>
        </is>
      </c>
      <c r="CW321" t="inlineStr">
        <is>
          <t/>
        </is>
      </c>
    </row>
    <row r="322">
      <c r="A322" s="1" t="str">
        <f>HYPERLINK("https://iate.europa.eu/entry/result/3576947/all", "3576947")</f>
        <v>3576947</v>
      </c>
      <c r="B322" t="inlineStr">
        <is>
          <t>EUROPEAN UNION;LAW</t>
        </is>
      </c>
      <c r="C322" t="inlineStr">
        <is>
          <t>EUROPEAN UNION|EU finance;LAW|international law</t>
        </is>
      </c>
      <c r="D322" t="inlineStr">
        <is>
          <t>yes</t>
        </is>
      </c>
      <c r="E322" t="inlineStr">
        <is>
          <t/>
        </is>
      </c>
      <c r="F322" s="2" t="inlineStr">
        <is>
          <t>Инструмент за финансова подкрепа за управлението на границите и визовата политика|
ИУГВП</t>
        </is>
      </c>
      <c r="G322" s="2" t="inlineStr">
        <is>
          <t>3|
4</t>
        </is>
      </c>
      <c r="H322" s="2" t="inlineStr">
        <is>
          <t xml:space="preserve">|
</t>
        </is>
      </c>
      <c r="I322" t="inlineStr">
        <is>
          <t>един от двата компонента 
&lt;sup&gt;1&lt;/sup&gt; на 
&lt;em&gt;Фонда за интегрирано управление на границите&lt;/em&gt; (ФИУГ) [ &lt;a href="/entry/result/3576683/all" id="ENTRY_TO_ENTRY_CONVERTER" target="_blank"&gt;IATE:3576683&lt;/a&gt; ], който допринася за постигането на следните специфични цели: 
&lt;br&gt; а) да се подпомага ефективно европейското интегрирано управление на външните граници, извършвано от eвропейската гранична и брегова охрана, да се улеснява законното преминаване на границите, да се предотвратяват и разкриват случаите на незаконна имиграция и на трансгранична престъпност и да се управляват ефективно миграционните потоци; 
&lt;br&gt; б) да се подпомага общата визова политика с цел улесняване на законното пътуване и предотвратяване на рисковете, свързани с миграцията и сигурността</t>
        </is>
      </c>
      <c r="J322" s="2" t="inlineStr">
        <is>
          <t>Nástroj pro finanční podporu správy hranic a vízové politiky</t>
        </is>
      </c>
      <c r="K322" s="2" t="inlineStr">
        <is>
          <t>3</t>
        </is>
      </c>
      <c r="L322" s="2" t="inlineStr">
        <is>
          <t/>
        </is>
      </c>
      <c r="M322" t="inlineStr">
        <is>
          <t>nástroj, který je součástí 
&lt;i&gt;Fondu pro integrovanou správu hranic&lt;/i&gt; [ &lt;a href="/entry/result/3576683/all" id="ENTRY_TO_ENTRY_CONVERTER" target="_blank"&gt;IATE:3576683&lt;/a&gt; ] a jeho cílem je podporovat účinnou správu vnějších hranic EU a společnou vízovou politiku</t>
        </is>
      </c>
      <c r="N322" s="2" t="inlineStr">
        <is>
          <t>instrument for finansiel støtte til grænseforvaltning og visumpolitik|
instrument for grænseforvaltning og visa|
IGFV</t>
        </is>
      </c>
      <c r="O322" s="2" t="inlineStr">
        <is>
          <t>3|
3|
3</t>
        </is>
      </c>
      <c r="P322" s="2" t="inlineStr">
        <is>
          <t xml:space="preserve">|
|
</t>
        </is>
      </c>
      <c r="Q322" t="inlineStr">
        <is>
          <t/>
        </is>
      </c>
      <c r="R322" s="2" t="inlineStr">
        <is>
          <t>Instrument für finanzielle Hilfe im Bereich Grenzverwaltung und Visumpolitik|
BMVI</t>
        </is>
      </c>
      <c r="S322" s="2" t="inlineStr">
        <is>
          <t>3|
3</t>
        </is>
      </c>
      <c r="T322" s="2" t="inlineStr">
        <is>
          <t xml:space="preserve">|
</t>
        </is>
      </c>
      <c r="U322" t="inlineStr">
        <is>
          <t>Instrument des Fonds für integrierte Grenzverwaltung</t>
        </is>
      </c>
      <c r="V322" s="2" t="inlineStr">
        <is>
          <t>Μέσο Χρηματοδοτικής Στήριξης για τη Διαχείριση των Συνόρων και την Πολιτική Θεωρήσεων|
μέσο για τη διαχείριση των συνόρων και τις θεωρήσεις|
ΜΔΣΘ</t>
        </is>
      </c>
      <c r="W322" s="2" t="inlineStr">
        <is>
          <t>3|
3|
3</t>
        </is>
      </c>
      <c r="X322" s="2" t="inlineStr">
        <is>
          <t xml:space="preserve">|
|
</t>
        </is>
      </c>
      <c r="Y322" t="inlineStr">
        <is>
          <t>μία από τις δύο συνιστώσες 
&lt;sup&gt;1&lt;/sup&gt; του προτεινόμενου &lt;a href="https://iate.europa.eu/entry/result/3576683/el" target="_blank"&gt;Ταμείου για την ολοκληρωμένη διαχείριση των συνόρων&lt;/a&gt;, που συμβάλλει στην επίτευξη των ακόλουθων ειδικών στόχων: 
&lt;br&gt;α) στήριξη μιας αποτελεσματικής ευρωπαϊκής ολοκληρωμένης διαχείρισης των συνόρων στα εξωτερικά σύνορα που εφαρμόζεται από την Ευρωπαϊκή Συνοριοφυλακή και Ακτοφυλακή ως κοινή ευθύνη του Ευρωπαϊκού Οργανισμού Συνοριοφυλακής και Ακτοφυλακής και των εθνικών αρχών που είναι αρμόδιες για τη διαχείριση των συνόρων, τη διευκόλυνση της νόμιμης διέλευσης των συνόρων, την πρόληψη και τον εντοπισμό της παράνομης μετανάστευσης και του διασυνοριακού εγκλήματος και την αποτελεσματική διαχείριση των μεταναστευτικών ροών· 
&lt;br&gt;β) στήριξη της κοινής πολιτικής θεωρήσεων για τη διευκόλυνση των νόμιμων ταξιδιών και την πρόληψη κινδύνων σε επίπεδο μετανάστευσης και ασφάλειας</t>
        </is>
      </c>
      <c r="Z322" s="2" t="inlineStr">
        <is>
          <t>Instrument for Financial Support for Border Management and Visa Policy|
Border Management and Visa Instrument|
BMVI|
instrument for financial support for border management and visa|
instrument for border management and visa</t>
        </is>
      </c>
      <c r="AA322" s="2" t="inlineStr">
        <is>
          <t>3|
3|
3|
2|
2</t>
        </is>
      </c>
      <c r="AB322" s="2" t="inlineStr">
        <is>
          <t>|
|
|
obsolete|
obsolete</t>
        </is>
      </c>
      <c r="AC322" t="inlineStr">
        <is>
          <t>one of the two components 
&lt;sup&gt;1&lt;/sup&gt; of the proposed 
&lt;i&gt;Integrated Border Management Fund&lt;/i&gt; (IBMF) [ &lt;a href="/entry/result/3576683/all" id="ENTRY_TO_ENTRY_CONVERTER" target="_blank"&gt;IATE:3576683&lt;/a&gt; ] contributing to the following specific objectives: 
&lt;br&gt;(a) supporting effective European integrated border management at the external borders implemented by the European Border and Coast Guard, to facilitate legitimate border crossings, to prevent and detect illegal immigration and cross-border crime and to effectively manage migratory flows; 
&lt;br&gt;(b) supporting the common visa policy to facilitate legitimate travel and prevent migratory and security risks</t>
        </is>
      </c>
      <c r="AD322" s="2" t="inlineStr">
        <is>
          <t>Instrumento de Apoyo Financiero a la Gestión de Fronteras y la Política de Visados|
Instrumento de Gestión de las Fronteras y Visados|
IGFV</t>
        </is>
      </c>
      <c r="AE322" s="2" t="inlineStr">
        <is>
          <t>3|
2|
3</t>
        </is>
      </c>
      <c r="AF322" s="2" t="inlineStr">
        <is>
          <t xml:space="preserve">|
|
</t>
        </is>
      </c>
      <c r="AG322" t="inlineStr">
        <is>
          <t>&lt;div&gt;
 Uno de los dos elementos 
 &lt;sup&gt;1&lt;/sup&gt; que constituyen el &lt;a href="https://iate.europa.eu/entry/result/3576683/es" target="_blank"&gt;Fondo para la Gestión Integrada de las Fronteras&lt;/a&gt; y que contribuye a los siguientes objetivos: &lt;/div&gt; 
&lt;div&gt;a) apoyar a la &lt;a href="https://iate.europa.eu/entry/result/3567069/es" target="_blank"&gt;Guardia Europea de Fronteras y Costas&lt;/a&gt; para que lleve a cabo una gestión europea integrada de las fronteras eficaz en las fronteras exteriores, como responsabilidad compartida de la Agencia Europea de la Guardia de Fronteras y Costas y las autoridades nacionales responsables de la gestión fronteriza, con el fin de facilitar el cruce legítimo de las fronteras, prevenir y detectar la inmigración irregular y la delincuencia transfronteriza y gestionar eficazmente los flujos migratorios; &lt;/div&gt; 
&lt;div&gt;b) ayudar a que la política común de visados facilite los viajes legítimos y prevenga los riesgos migratorios y de seguridad.&lt;/div&gt;</t>
        </is>
      </c>
      <c r="AH322" s="2" t="inlineStr">
        <is>
          <t>piirihalduse ja viisapoliitika rahastu</t>
        </is>
      </c>
      <c r="AI322" s="2" t="inlineStr">
        <is>
          <t>3</t>
        </is>
      </c>
      <c r="AJ322" s="2" t="inlineStr">
        <is>
          <t/>
        </is>
      </c>
      <c r="AK322" t="inlineStr">
        <is>
          <t>osa Integreeritud Piirihalduse Fondist [ &lt;a href="/entry/result/3576683/all" id="ENTRY_TO_ENTRY_CONVERTER" target="_blank"&gt;IATE:3576683&lt;/a&gt; ]</t>
        </is>
      </c>
      <c r="AL322" s="2" t="inlineStr">
        <is>
          <t>rajaturvallisuuden ja viisumipolitiikan rahoitustukiväline|
BMVI</t>
        </is>
      </c>
      <c r="AM322" s="2" t="inlineStr">
        <is>
          <t>3|
2</t>
        </is>
      </c>
      <c r="AN322" s="2" t="inlineStr">
        <is>
          <t xml:space="preserve">|
</t>
        </is>
      </c>
      <c r="AO322" t="inlineStr">
        <is>
          <t>toinen yhdennetyn rajaturvallisuuden rahaston [ &lt;a href="/entry/result/3576683/all" id="ENTRY_TO_ENTRY_CONVERTER" target="_blank"&gt;IATE:3576683&lt;/a&gt; ] osioista, joilla edistetään seuraavien erityistavoitteiden saavuttamista: 
&lt;br&gt;a) tuetaan eurooppalaisen raja- ja merivartioston ulkorajoilla toteuttamaa tehokasta Euroopan yhdennettyä rajaturvallisuutta (...) laillisten rajanylitysten helpottamiseksi, laittoman maahanmuuton ja rajat ylittävän rikollisuuden ehkäisemiseksi ja havaitsemiseksi ja muuttovirtojen hallitsemiseksi tehokkaalla tavalla; 
&lt;br&gt;b) tuetaan yhteistä viisumipolitiikkaa viisumien myöntämiseen sovellettavan yhdenmukaisen lähestymistavan varmistamiseksi ja laillisen matkustamisen helpottamiseksi sekä autetaan ehkäisemään muuttoliike- ja turvallisuusriskejä</t>
        </is>
      </c>
      <c r="AP322" s="2" t="inlineStr">
        <is>
          <t>instrument de soutien financier à la gestion des frontières et à la politique des visas|
instrument relatif à la gestion des frontières et aux visas|
IGFV</t>
        </is>
      </c>
      <c r="AQ322" s="2" t="inlineStr">
        <is>
          <t>4|
3|
3</t>
        </is>
      </c>
      <c r="AR322" s="2" t="inlineStr">
        <is>
          <t xml:space="preserve">|
|
</t>
        </is>
      </c>
      <c r="AS322" t="inlineStr">
        <is>
          <t>&lt;div&gt;celle des deux composantes 
&lt;sup&gt;1&lt;/sup&gt; du &lt;a href="https://iate.europa.eu/entry/result/3576683/fr" target="_blank"&gt;Fonds pour la gestion intégrée des frontières&lt;/a&gt; (FGIF) qui contribue aux objectifs spécifiques suivants:&lt;/div&gt;&lt;div&gt;(a) soutenir une gestion européenne intégrée efficace des frontières aux frontières extérieures, mise en œuvre par le corps européen de garde-frontières et garde-côtes, dans le cadre d’une responsabilité partagée de l’Agence européenne de garde-frontières et de garde-côtes et des autorités nationales chargées de la gestion des frontières, pour faciliter les franchissements légitimes des frontières, prévenir et détecter l’immigration clandestine et la criminalité transfrontière et gérer efficacement les flux migratoires;&lt;/div&gt;&lt;div&gt;(b) soutenir la politique commune des visas pour faciliter les déplacements légitimes et prévenir les risques en matière de migration et de sécurité.&lt;/div&gt;</t>
        </is>
      </c>
      <c r="AT322" s="2" t="inlineStr">
        <is>
          <t>an Ionstraim le haghaidh Tacaíocht Airgeadais don Bhainistiú Teorainneacha agus don Bheartas Víosaí</t>
        </is>
      </c>
      <c r="AU322" s="2" t="inlineStr">
        <is>
          <t>3</t>
        </is>
      </c>
      <c r="AV322" s="2" t="inlineStr">
        <is>
          <t/>
        </is>
      </c>
      <c r="AW322" t="inlineStr">
        <is>
          <t/>
        </is>
      </c>
      <c r="AX322" s="2" t="inlineStr">
        <is>
          <t>Instrument za financijsku potporu u području upravljanja granicama i vizne politike</t>
        </is>
      </c>
      <c r="AY322" s="2" t="inlineStr">
        <is>
          <t>3</t>
        </is>
      </c>
      <c r="AZ322" s="2" t="inlineStr">
        <is>
          <t/>
        </is>
      </c>
      <c r="BA322" t="inlineStr">
        <is>
          <t>jedan od dvaju dijelova Fonda za integrirano upravljanje granicama kojemu je cilj osiguravanje snažnog i djelotvornog europskog integriranog upravljanja granicama na vanjskim granicama uz istodobnu zaštitu slobodnog kretanja osoba u Uniji te uz puno poštovanje obveza Unije u pogledu temeljnih prava, odnosno: (a) potpora djelotvornom europskom integriranom upravljanju granicama na vanjskim granicama koje provodi europska granična i obalna straža kao zajednička odgovornost europske granične i obalne straže i nacionalnih tijela nadležnih za upravljanje granicama radi olakšavanja zakonitih prelazaka granice, sprečavanja i otkrivanja nezakonitog useljavanja i prekograničnog kriminala te djelotvornog upravljanja migracijskim tokovima; (b) potpora zajedničkoj viznoj politici kako bi se olakšalo zakonito putovanje te spriječili migracijski i sigurnosni rizici.</t>
        </is>
      </c>
      <c r="BB322" s="2" t="inlineStr">
        <is>
          <t>a határigazgatás és a vízumpolitika pénzügyi támogatására szolgáló eszköz|
Határigazgatási és Vízumeszköz|
HAVE</t>
        </is>
      </c>
      <c r="BC322" s="2" t="inlineStr">
        <is>
          <t>3|
3|
3</t>
        </is>
      </c>
      <c r="BD322" s="2" t="inlineStr">
        <is>
          <t xml:space="preserve">|
|
</t>
        </is>
      </c>
      <c r="BE322" t="inlineStr">
        <is>
          <t>az &lt;a href="https://iate.europa.eu/entry/result/3576683/hu" target="_blank"&gt;Integrált Határigazgatási Alap&lt;/a&gt; egyik eleme, amelyből az európai integrált határigazgatás erősítését, az Európai Határ- és Partvédelmi Ügynökség által felhasználandó határigazgatási berendezések beszerzését, a közös vízumpolitikát és a releváns IT-rendszereket támogatják</t>
        </is>
      </c>
      <c r="BF322" s="2" t="inlineStr">
        <is>
          <t>Strumento di sostegno finanziario per la gestione delle frontiere e la politica dei visti</t>
        </is>
      </c>
      <c r="BG322" s="2" t="inlineStr">
        <is>
          <t>3</t>
        </is>
      </c>
      <c r="BH322" s="2" t="inlineStr">
        <is>
          <t/>
        </is>
      </c>
      <c r="BI322" t="inlineStr">
        <is>
          <t>strumento che nell'ambito del &lt;a href="https://iate.europa.eu/entry/slideshow/1635260772825/3576683/en-it" target="_blank"&gt;Fondo per la gestione integrata delle frontiere&lt;/a&gt; (IBMF) si propone di garantire una solida ed efficace gestione europea integrata delle frontiere alle frontiere esterne, contribuendo in tal modo a garantire un livello elevato di sicurezza interna nell’Unione tutelando al tempo stesso la libera circolazione delle persone al suo interno, nel pieno rispetto del pertinente acquis dell’Unione e degli obblighi internazionali dell’Unione e degli Stati membri derivanti dagli strumenti internazionali di cui sono parti</t>
        </is>
      </c>
      <c r="BJ322" s="2" t="inlineStr">
        <is>
          <t>sienų valdymo ir vizų politikos finansinės paramos priemonė|
Sienų valdymo ir vizų priemonė|
sienų valdymo ir vizų finansinės paramos priemonė</t>
        </is>
      </c>
      <c r="BK322" s="2" t="inlineStr">
        <is>
          <t>3|
2|
2</t>
        </is>
      </c>
      <c r="BL322" s="2" t="inlineStr">
        <is>
          <t xml:space="preserve">|
|
</t>
        </is>
      </c>
      <c r="BM322" t="inlineStr">
        <is>
          <t/>
        </is>
      </c>
      <c r="BN322" s="2" t="inlineStr">
        <is>
          <t>Robežu pārvaldības un vīzu instruments|
&lt;i&gt;BMVI&lt;/i&gt;|
Finansiāla atbalsta instruments robežu pārvaldībai un vīzām|
Finansiāla atbalsta instruments robežu pārvaldībai un vīzu politikai</t>
        </is>
      </c>
      <c r="BO322" s="2" t="inlineStr">
        <is>
          <t>2|
2|
2|
3</t>
        </is>
      </c>
      <c r="BP322" s="2" t="inlineStr">
        <is>
          <t xml:space="preserve">|
|
|
</t>
        </is>
      </c>
      <c r="BQ322" t="inlineStr">
        <is>
          <t/>
        </is>
      </c>
      <c r="BR322" s="2" t="inlineStr">
        <is>
          <t>Strument għall-Ġestjoni tal-Fruntieri u għall-Viżi|
strument għall-appoġġ finanzjarju għall-ġestjoni tal-fruntieri u għall-viżi|
BMVI|
Strument għall-Ġestjoni tal-Fruntieri u tal-Viżi|
strument għall-appoġġ finanzjarju għall-ġestjoni tal-fruntieri u tal-viżi</t>
        </is>
      </c>
      <c r="BS322" s="2" t="inlineStr">
        <is>
          <t>3|
3|
2|
2|
2</t>
        </is>
      </c>
      <c r="BT322" s="2" t="inlineStr">
        <is>
          <t xml:space="preserve">|
|
|
|
</t>
        </is>
      </c>
      <c r="BU322" t="inlineStr">
        <is>
          <t>wieħed miż-żewġ komponenti 
&lt;sup&gt;1&lt;/sup&gt; tal-Fond għall-Ġestjoni Integrata tal-Fruntieri propost, li jikkontribwixxi għall-objettivi speċifiċi li ġejjin: 
&lt;br&gt;(a) li jappoġġja ġestjoni effikaċi u integrata Ewropea tal-fruntieri fuq il-fruntieri esterni, implimentata mill-Gwardja Ewropea tal-Fruntiera u tal-Kosta, biex jiġi ffaċilitat qsim leġittimu tal-fruntieri, biex tiġi evitata u identifikata l-immigrazzjoni illegali u l-kriminalità transfruntiera u biex jiġu ġestiti l-flussi migratorji b'mod effikaċi; 
&lt;br&gt; (b) li jappoġġja l-politika komuni dwar il-viżi biex jiġi ffaċilitat l-ivvjaġġar leġittimu u biex jiġu evitati riskji migratorji u ta' sigurtà</t>
        </is>
      </c>
      <c r="BV322" s="2" t="inlineStr">
        <is>
          <t>instrument voor financiële steun voor grensbeheer en visumbeleid</t>
        </is>
      </c>
      <c r="BW322" s="2" t="inlineStr">
        <is>
          <t>3</t>
        </is>
      </c>
      <c r="BX322" s="2" t="inlineStr">
        <is>
          <t/>
        </is>
      </c>
      <c r="BY322" t="inlineStr">
        <is>
          <t>één van de twee onderdelen van het voorgestelde Fonds voor geïntegreerd grensbeheer, met de volgende specifieke doelstellingen: 
&lt;br&gt;a) het ondersteunen van de doeltreffende tenuitvoerlegging van het Europees geïntegreerd grensbeheer door de Europese grens- en kustwacht, teneinde legale grensoverschrijdingen te vergemakkelijken, irreguliere immigratie en grensoverschrijdende criminaliteit te voorkomen en op te sporen en migratiestromen doeltreffend te beheren; 
&lt;br&gt;b) het ondersteunen van het gemeenschappelijk visumbeleid om legaal reizen te vergemakkelijken en risico’s uit migratie- en veiligheidsoogpunt te voorkomen</t>
        </is>
      </c>
      <c r="BZ322" s="2" t="inlineStr">
        <is>
          <t>Instrument Wsparcia Finansowego na rzecz Zarządzania Granicami i Polityki Wizowej|
IZGW|
Instrument na rzecz Zarządzania Granicami i Wiz</t>
        </is>
      </c>
      <c r="CA322" s="2" t="inlineStr">
        <is>
          <t>3|
3|
3</t>
        </is>
      </c>
      <c r="CB322" s="2" t="inlineStr">
        <is>
          <t xml:space="preserve">|
|
</t>
        </is>
      </c>
      <c r="CC322" t="inlineStr">
        <is>
          <t>instrument, którego celem jest zapewnienie solidnego i skutecznego europejskiego zintegrowanego zarządzania granicami zewnętrznymi, a tym samym przyczynienie się do zapewnienia wysokiego poziomu bezpieczeństwa wewnętrznego w Unii, przy jednoczesnym zagwarantowaniu swobodnego przepływu osób w Unii i pełnym poszanowaniu odpowiedniego unijnego dorobku prawnego oraz zobowiązań międzynarodowych Unii i państw członkowskich wynikających z instrumentów międzynarodowych, których są stronami</t>
        </is>
      </c>
      <c r="CD322" s="2" t="inlineStr">
        <is>
          <t>Instrumento de Apoio Financeiro à Gestão das Fronteiras e à Política de Vistos|
IGFV</t>
        </is>
      </c>
      <c r="CE322" s="2" t="inlineStr">
        <is>
          <t>3|
3</t>
        </is>
      </c>
      <c r="CF322" s="2" t="inlineStr">
        <is>
          <t xml:space="preserve">|
</t>
        </is>
      </c>
      <c r="CG322" t="inlineStr">
        <is>
          <t>Instrumento da UE destinado a assegurar uma gestão europeia integrada das fronteiras que seja rigorosa e efetiva nas fronteiras externas, contribuindo assim para garantir um elevado nível de segurança interna na UE, salvaguardando simultaneamente a livre circulação das pessoas na UE e respeitando o acervo da UE e as obrigações internacionais da UE e dos Estados-Membros.</t>
        </is>
      </c>
      <c r="CH322" s="2" t="inlineStr">
        <is>
          <t>Instrumentul de sprijin financiar pentru managementul frontierelor și politica de vize|
IMFV|
Instrumentul pentru managementul frontierelor și vize</t>
        </is>
      </c>
      <c r="CI322" s="2" t="inlineStr">
        <is>
          <t>3|
3|
3</t>
        </is>
      </c>
      <c r="CJ322" s="2" t="inlineStr">
        <is>
          <t xml:space="preserve">|
|
</t>
        </is>
      </c>
      <c r="CK322" t="inlineStr">
        <is>
          <t>componentă a
&lt;a href="https://iate.europa.eu/entry/result/3576683/ro" target="_blank"&gt;Fondului de management integrat al frontierelor&lt;/a&gt;, alături de &lt;a href="https://iate.europa.eu/entry/result/3578165/ro" target="_blank"&gt;Instrumentul de sprijin financiar pentru echipamente de control vamal&lt;/a&gt;, care contribuie la
următoarele obiective:
&lt;br&gt;a) sprijinirea unei
gestionări europene integrate a frontierelor eficace la frontierele externe,
pusă în aplicare de poliția de frontieră și garda de coastă la nivel european în
scopul facilitării trecerii legale a frontierei, al prevenirii și al depistării
imigrației ilegale și a criminalității transfrontaliere, precum și al
gestionării eficace a fluxurilor de migrație &lt;br&gt;b) sprijinirea politicii comune a vizelor pentru a asigura o abordare
armonizată cu privire la eliberarea vizelor și pentru a facilita călătoriile în
scopuri legitime, contribuind în același timp la prevenirea riscurilor în
materie de migrație și riscurilor pentru securitate</t>
        </is>
      </c>
      <c r="CL322" s="2" t="inlineStr">
        <is>
          <t>Nástroj finančnej podpory na riadenie hraníc a vízovú politiku|
BMVI|
Nástroj na riadenie hraníc a víza|
Nástroj finančnej podpory na riadenie hraníc a víza|
Nástroj na financovanie podpory na riadenie hraníc a vízovú politiku</t>
        </is>
      </c>
      <c r="CM322" s="2" t="inlineStr">
        <is>
          <t>3|
3|
3|
3|
2</t>
        </is>
      </c>
      <c r="CN322" s="2" t="inlineStr">
        <is>
          <t>preferred|
|
|
|
proposed</t>
        </is>
      </c>
      <c r="CO322" t="inlineStr">
        <is>
          <t>jedna z dvoch zložiek navrhovaného Fondu pre integrované riadenie hraníc (IBMF) prispievajúca k plneniu týchto špecifických cieľov: 
&lt;br&gt; a) podpora účinného európskeho integrovaného riadenia hraníc na vonkajších hraniciach, ktoré vykonáva európska pohraničná a pobrežná stráž v rámci spoločnej zodpovednosti Európskej agentúry pre pohraničnú a pobrežnú stráž a vnútroštátnych orgánov zodpovedných za riadenie hraníc, a to v záujme umožnenia legitímneho prekračovania hraníc, predchádzania nelegálnemu prisťahovalectvu a cezhraničnej trestnej činnosti a ich odhaľovania, ako aj v záujme účinného riadenia migračných tokov; 
&lt;br&gt; b) podpora spoločnej vízovej politiky v záujme umožnenia legitímneho cestovania a predchádzania rizikám súvisiacim s migráciou a bezpečnosťou</t>
        </is>
      </c>
      <c r="CP322" s="2" t="inlineStr">
        <is>
          <t>Instrument za finančno podporo za upravljanje meja in vizumsko politiko</t>
        </is>
      </c>
      <c r="CQ322" s="2" t="inlineStr">
        <is>
          <t>3</t>
        </is>
      </c>
      <c r="CR322" s="2" t="inlineStr">
        <is>
          <t/>
        </is>
      </c>
      <c r="CS322" t="inlineStr">
        <is>
          <t>eden od obeh elementov predlaganega Sklada za integrirano upravljanje meja, ki prispeva k naslednjim ciljem: 
&lt;br&gt;(a) podpiranje učinkovitega evropskega integriranega upravljanja meja, ki ga izvaja evropska mejna in obalna straža kot skupno odgovornost Evropske agencije za mejno in obalno stražo ter nacionalnih organov, odgovornih za upravljanje meja, da bi se omogočalo zakonito prehajanje meja, preprečevala in odkrivala nezakonito priseljevanje in čezmejna kazniva dejanja ter učinkovito upravljali migracijski tokovi; 
&lt;br&gt; (b)podpiranje skupne vizumske politike za omogočanje zakonitega potovanja in preprečevanje migracijskih in varnostnih tveganj</t>
        </is>
      </c>
      <c r="CT322" s="2" t="inlineStr">
        <is>
          <t>instrumentet för ekonomiskt stöd för gränsförvaltning och viseringspolitik</t>
        </is>
      </c>
      <c r="CU322" s="2" t="inlineStr">
        <is>
          <t>3</t>
        </is>
      </c>
      <c r="CV322" s="2" t="inlineStr">
        <is>
          <t/>
        </is>
      </c>
      <c r="CW322" t="inlineStr">
        <is>
          <t>del av &lt;a href="https://iate.europa.eu/entry/result/3576683/en-sv" target="_blank"&gt;Fonden för integrerad gränsförvaltning&lt;/a&gt; med följande specifika mål:&lt;br&gt;a) Stödja en effektiv europeisk integrerad gränsförvaltning vid de yttre gränserna, som genomförs av den europeiska gränsoch kustbevakningen genom delat ansvar mellan Europeiska gräns- och kustbevakningsbyrån och de nationella
myndigheter som ansvarar för gränsförvaltning, för att underlätta laglig gränspassage, förebygga och upptäcka olaglig
invandring och gränsöverskridande brottslighet samt för att på ett effektivt sätt hantera migrationsströmmar.&lt;br&gt;b) Stödja den gemensamma viseringspolitiken för att säkerställa ett harmoniserat tillvägagångssätt avseende utfärdandet av
viseringar och underlätta lagligt resande, och samtidigt bidra till att förhindra migrations- och säkerhetsrisker.</t>
        </is>
      </c>
    </row>
    <row r="323">
      <c r="A323" s="1" t="str">
        <f>HYPERLINK("https://iate.europa.eu/entry/result/3628214/all", "3628214")</f>
        <v>3628214</v>
      </c>
      <c r="B323" t="inlineStr">
        <is>
          <t>EUROPEAN UNION</t>
        </is>
      </c>
      <c r="C323" t="inlineStr">
        <is>
          <t>EUROPEAN UNION|EU finance|EU budget</t>
        </is>
      </c>
      <c r="D323" t="inlineStr">
        <is>
          <t>yes</t>
        </is>
      </c>
      <c r="E323" t="inlineStr">
        <is>
          <t/>
        </is>
      </c>
      <c r="F323" s="2" t="inlineStr">
        <is>
          <t>предполагаем спечелил оферент</t>
        </is>
      </c>
      <c r="G323" s="2" t="inlineStr">
        <is>
          <t>3</t>
        </is>
      </c>
      <c r="H323" s="2" t="inlineStr">
        <is>
          <t>proposed</t>
        </is>
      </c>
      <c r="I323" t="inlineStr">
        <is>
          <t>оферент в процедура за възлагане на поръчка, класиран на първо място преди допълнителните проверки и представянето на удостоверителни документи във връзка с критериите за отстраняване и/или подбор, които да му позволят да бъде предложен от комисията за оценка като спечелил оферент</t>
        </is>
      </c>
      <c r="J323" s="2" t="inlineStr">
        <is>
          <t>předpokládaný úspěšný uchazeč</t>
        </is>
      </c>
      <c r="K323" s="2" t="inlineStr">
        <is>
          <t>2</t>
        </is>
      </c>
      <c r="L323" s="2" t="inlineStr">
        <is>
          <t/>
        </is>
      </c>
      <c r="M323" t="inlineStr">
        <is>
          <t>jakýkoli &lt;a href="https://iate.europa.eu/entry/result/806708/cs" target="_blank"&gt;uchazeč&lt;/a&gt; v &lt;a href="https://iate.europa.eu/entry/result/766878/cs" target="_blank"&gt;zadávacím řízení&lt;/a&gt;, který se umístí první v pořadí, pokud podstoupí další kontroly a předloží podpůrnou dokumentaci na základě kritérií pro vyloučení nebo výběr, aby ho &lt;a href="https://iate.europa.eu/entry/result/2215406/cs" target="_blank"&gt;hodnotící komise&lt;/a&gt; mohla navrhnout jako &lt;a href="https://iate.europa.eu/entry/result/810432/cs" target="_blank"&gt;úspěšného uchazeče&lt;/a&gt;</t>
        </is>
      </c>
      <c r="N323" s="2" t="inlineStr">
        <is>
          <t>antageligt valgt tilbudsgiver</t>
        </is>
      </c>
      <c r="O323" s="2" t="inlineStr">
        <is>
          <t>3</t>
        </is>
      </c>
      <c r="P323" s="2" t="inlineStr">
        <is>
          <t/>
        </is>
      </c>
      <c r="Q323" t="inlineStr">
        <is>
          <t>enhver &lt;a href="https://iate.europa.eu/entry/result/806708/da" target="_blank"&gt;tilbudsgiver&lt;/a&gt; i en &lt;a href="https://iate.europa.eu/entry/result/766878/da" target="_blank"&gt;udbudsprocedure&lt;/a&gt;, som er placeret
højest med forbehold af yderligere tjek og forelæggelse af supplerende
dokumentation vedrørende udelukkelses- og/eller udvælgelseskriterier med
henblik på, at &lt;a href="https://iate.europa.eu/entry/result/2215406/da" target="_blank"&gt;evalueringsudvalget&lt;/a&gt; foreslår vedkommende som &lt;a href="https://iate.europa.eu/entry/result/810432/da" target="_blank"&gt;valgt tilbudsgiver&lt;/a&gt;</t>
        </is>
      </c>
      <c r="R323" s="2" t="inlineStr">
        <is>
          <t>mutmaßlich erfolgreicher Bieter</t>
        </is>
      </c>
      <c r="S323" s="2" t="inlineStr">
        <is>
          <t>3</t>
        </is>
      </c>
      <c r="T323" s="2" t="inlineStr">
        <is>
          <t/>
        </is>
      </c>
      <c r="U323" t="inlineStr">
        <is>
          <t>erstplatzierter Bieter in einem Vergabeverfahren, der weiteren Kontrollen unterzogen wird und Belege bezüglich Ausschluss- und/oder Auswahlkriterien einreichen muss, um von dem Bewertungsausschuss als erfolgreicher Bieter vorgeschlagen zu werden</t>
        </is>
      </c>
      <c r="V323" s="2" t="inlineStr">
        <is>
          <t>εικαζόμενος επιτυχών προσφέρων</t>
        </is>
      </c>
      <c r="W323" s="2" t="inlineStr">
        <is>
          <t>2</t>
        </is>
      </c>
      <c r="X323" s="2" t="inlineStr">
        <is>
          <t/>
        </is>
      </c>
      <c r="Y323" t="inlineStr">
        <is>
          <t>κάθε &lt;a href="https://iate.europa.eu/entry/result/806708/en-el" target="_blank"&gt;προσφέρων&lt;/a&gt; σε &lt;a href="https://iate.europa.eu/entry/result/766878/en-el" target="_blank"&gt;διαδικασία σύναψης σύμβασης&lt;/a&gt; που κατατάσσεται στην πρώτη θέση, με την επιφύλαξη περαιτέρω ελέγχων και προσκόμισης δικαιολογητικών σχετικά με τα κριτήρια αποκλεισμού και/ή επιλογής, προκειμένου να προταθεί από την &lt;a href="https://iate.europa.eu/entry/result/2215406/en-el" target="_blank"&gt;επιτροπή αξιολόγησης&lt;/a&gt; ως &lt;a href="https://iate.europa.eu/entry/result/810432/en-el" target="_blank"&gt;επιτυχών προσφέρων&lt;/a&gt; (ανάδοχος)</t>
        </is>
      </c>
      <c r="Z323" s="2" t="inlineStr">
        <is>
          <t>presumed successful tenderer</t>
        </is>
      </c>
      <c r="AA323" s="2" t="inlineStr">
        <is>
          <t>3</t>
        </is>
      </c>
      <c r="AB323" s="2" t="inlineStr">
        <is>
          <t/>
        </is>
      </c>
      <c r="AC323" t="inlineStr">
        <is>
          <t>any &lt;a href="https://iate.europa.eu/entry/result/806708/en" target="_blank"&gt;tenderer&lt;/a&gt; in a &lt;a href="https://iate.europa.eu/entry/result/766878/en" target="_blank"&gt;procurement procedure&lt;/a&gt; that is ranked first, subject to further checks and provision of supporting documents on exclusion and/or selection criteria in order to be proposed by the &lt;a href="https://iate.europa.eu/entry/result/2215406/en" target="_blank"&gt;evaluation committee&lt;/a&gt; as a &lt;a href="https://iate.europa.eu/entry/result/810432/en" target="_blank"&gt;successful tenderer&lt;/a&gt;</t>
        </is>
      </c>
      <c r="AD323" s="2" t="inlineStr">
        <is>
          <t>adjudicatario previsto</t>
        </is>
      </c>
      <c r="AE323" s="2" t="inlineStr">
        <is>
          <t>3</t>
        </is>
      </c>
      <c r="AF323" s="2" t="inlineStr">
        <is>
          <t/>
        </is>
      </c>
      <c r="AG323" t="inlineStr">
        <is>
          <t>&lt;a href="https://iate.europa.eu/entry/result/806708/es" target="_blank"&gt;Licitador&lt;/a&gt; en un &lt;a href="https://iate.europa.eu/entry/result/766878/es" target="_blank"&gt;procedimiento de contratación pública&lt;/a&gt; que ocupe el primer puesto, a reserva de las comprobaciones que deban realizarse y de la presentación de los documentos justificativos relativos a los criterios de exclusión y/o selección para que el &lt;a href="https://iate.europa.eu/entry/result/2215406/es" target="_blank"&gt;comité de evaluación&lt;/a&gt; pueda proponer como &lt;a href="https://iate.europa.eu/entry/result/810432/es" target="_blank"&gt;adjudicatario&lt;/a&gt; a dicho licitador.</t>
        </is>
      </c>
      <c r="AH323" s="2" t="inlineStr">
        <is>
          <t>eeldatav edukas pakkuja</t>
        </is>
      </c>
      <c r="AI323" s="2" t="inlineStr">
        <is>
          <t>3</t>
        </is>
      </c>
      <c r="AJ323" s="2" t="inlineStr">
        <is>
          <t/>
        </is>
      </c>
      <c r="AK323" t="inlineStr">
        <is>
          <t>hankemenetluses pingereas esimesel kohal olev pakkuja, keda kontrollitakse täiendavalt ja kes peab esitama menetlusest kõrvalejätmise kriteeriumide ja/või kvalifitseerimise tingimuste kohta tõendavad dokumendid, et hindamiskomisjon saaks ta esitada eduka pakkujana. Kui väljavalimismenetlusega on ette nähtud, et leping sõlmitakse mitme pakkujaga, käsitatakse eeldatava eduka pakkujana nii paljusid paremusjärjestuses parimaid pakkujaid, kui on sõlmitavaid lepinguid</t>
        </is>
      </c>
      <c r="AL323" s="2" t="inlineStr">
        <is>
          <t>oletettu valittu tarjoaja</t>
        </is>
      </c>
      <c r="AM323" s="2" t="inlineStr">
        <is>
          <t>3</t>
        </is>
      </c>
      <c r="AN323" s="2" t="inlineStr">
        <is>
          <t/>
        </is>
      </c>
      <c r="AO323" t="inlineStr">
        <is>
          <t>&lt;a href="https://iate.europa.eu/entry/result/766878/fi" target="_blank"&gt;hankintamenettelyssä &lt;/a&gt;ensimmäiselle sijalle asetettu &lt;a href="https://iate.europa.eu/entry/result/806708/fi" target="_blank"&gt;tarjoaja&lt;/a&gt;, jonka osalta tehdään lisätarkistuksia ja jonka on toimitettava poissulkemis- ja/tai valintaperusteita koskevat asiakirjatodisteet, jotta &lt;a href="https://iate.europa.eu/entry/result/2215406/fi" target="_blank"&gt;arviointikomitea &lt;/a&gt;voi ehdottaa sitä &lt;a href="https://iate.europa.eu/entry/result/810432/fi" target="_blank"&gt;valituksi tarjoajaksi&lt;/a&gt;</t>
        </is>
      </c>
      <c r="AP323" s="2" t="inlineStr">
        <is>
          <t>attributaire présumé</t>
        </is>
      </c>
      <c r="AQ323" s="2" t="inlineStr">
        <is>
          <t>3</t>
        </is>
      </c>
      <c r="AR323" s="2" t="inlineStr">
        <is>
          <t/>
        </is>
      </c>
      <c r="AS323" t="inlineStr">
        <is>
          <t>tout &lt;a href="https://iate.europa.eu/entry/result/806708/fr" target="_blank"&gt;soumissionnaire &lt;/a&gt;d’une &lt;a href="https://iate.europa.eu/entry/result/766878/fr" target="_blank"&gt;procédure de passation de marchés&lt;/a&gt; qui est classé en première position, sous réserve de vérifications supplémentaires et de la présentation des documents justificatifs en ce qui concerne les critères d’exclusion et/ou de sélection en vue d’être proposé comme &lt;a href="https://iate.europa.eu/entry/result/810432/fr" target="_blank"&gt;attributaire &lt;/a&gt;par le &lt;a href="https://iate.europa.eu/entry/result/2215406/fr" target="_blank"&gt;comité d’évaluation&lt;/a&gt;</t>
        </is>
      </c>
      <c r="AT323" t="inlineStr">
        <is>
          <t/>
        </is>
      </c>
      <c r="AU323" t="inlineStr">
        <is>
          <t/>
        </is>
      </c>
      <c r="AV323" t="inlineStr">
        <is>
          <t/>
        </is>
      </c>
      <c r="AW323" t="inlineStr">
        <is>
          <t/>
        </is>
      </c>
      <c r="AX323" s="2" t="inlineStr">
        <is>
          <t>predviđeni uspješni ponuditelj</t>
        </is>
      </c>
      <c r="AY323" s="2" t="inlineStr">
        <is>
          <t>3</t>
        </is>
      </c>
      <c r="AZ323" s="2" t="inlineStr">
        <is>
          <t>proposed</t>
        </is>
      </c>
      <c r="BA323" t="inlineStr">
        <is>
          <t/>
        </is>
      </c>
      <c r="BB323" s="2" t="inlineStr">
        <is>
          <t>feltételezett nyertes ajánlattevő</t>
        </is>
      </c>
      <c r="BC323" s="2" t="inlineStr">
        <is>
          <t>2</t>
        </is>
      </c>
      <c r="BD323" s="2" t="inlineStr">
        <is>
          <t>proposed</t>
        </is>
      </c>
      <c r="BE323" t="inlineStr">
        <is>
          <t>a&lt;a href="https://iate.europa.eu/entry/result/766878/hu" target="_blank"&gt; közbeszerzési eljárás&lt;/a&gt; azon &lt;a href="https://iate.europa.eu/entry/result/806708/all" target="_blank"&gt;ajánlattevője&lt;/a&gt;, amelyet a további műveletellenőrzésektől és a kizárási kritériumokra és/vagy kiválasztási szempontokra vonatkozó igazoló dokumentumok rendelkezésre bocsátásától függően első helyre rangsorolnak annak érdekében, hogy az &lt;a href="https://iate.europa.eu/entry/result/2215406/hu" target="_blank"&gt;értékelőbizottság &lt;/a&gt;&lt;a href="https://iate.europa.eu/entry/result/810432/hu" target="_blank"&gt;nyertes ajánlattevőként&lt;/a&gt; javasolja.</t>
        </is>
      </c>
      <c r="BF323" s="2" t="inlineStr">
        <is>
          <t>presunto aggiudicatario</t>
        </is>
      </c>
      <c r="BG323" s="2" t="inlineStr">
        <is>
          <t>3</t>
        </is>
      </c>
      <c r="BH323" s="2" t="inlineStr">
        <is>
          <t/>
        </is>
      </c>
      <c r="BI323" t="inlineStr">
        <is>
          <t>&lt;a href="https://iate.europa.eu/entry/result/806708/en-it" target="_blank"&gt;offerente&lt;/a&gt; in una
&lt;a href="https://iate.europa.eu/entry/result/766878/en-it" target="_blank"&gt;procedura di appalto&lt;/a&gt; classificato primo, con riserva di ulteriori verifiche e
della fornitura di documenti giustificativi in merito ai criteri di esclusione
e/ di selezione, per poter essere proposto come &lt;a href="https://iate.europa.eu/entry/result/810432/en-it" target="_blank"&gt;aggiudicatario&lt;/a&gt; dal &lt;a href="https://iate.europa.eu/entry/result/2215406/en-it" target="_blank"&gt;comitato di valutazione&lt;/a&gt;</t>
        </is>
      </c>
      <c r="BJ323" s="2" t="inlineStr">
        <is>
          <t>potencialus konkurso laimėtojas</t>
        </is>
      </c>
      <c r="BK323" s="2" t="inlineStr">
        <is>
          <t>2</t>
        </is>
      </c>
      <c r="BL323" s="2" t="inlineStr">
        <is>
          <t/>
        </is>
      </c>
      <c r="BM323" t="inlineStr">
        <is>
          <t/>
        </is>
      </c>
      <c r="BN323" s="2" t="inlineStr">
        <is>
          <t>varbūtējais izraudzītais pretendents</t>
        </is>
      </c>
      <c r="BO323" s="2" t="inlineStr">
        <is>
          <t>3</t>
        </is>
      </c>
      <c r="BP323" s="2" t="inlineStr">
        <is>
          <t/>
        </is>
      </c>
      <c r="BQ323" t="inlineStr">
        <is>
          <t>&lt;a href="https://iate.europa.eu/entry/result/806708/lv" target="_blank"&gt;pretendents&lt;/a&gt; &lt;a href="https://iate.europa.eu/entry/result/766878/lv" target="_blank"&gt;iepirkuma procedūrā&lt;/a&gt;, kas ierindojas pirmajā vietā, bet par kuru vēl jāveic papildu pārbaudes un jāsaņem apliecinošie dokumenti par izslēgšanas un/vai atlases kritērijiem, lai &lt;a href="https://iate.europa.eu/entry/result/2215406/lv" target="_blank"&gt;vērtēšanas komisija&lt;/a&gt; to ierosinātu kā &lt;a href="https://iate.europa.eu/entry/result/810432/lv" target="_blank"&gt;izraudzīto pretendentu&lt;/a&gt;</t>
        </is>
      </c>
      <c r="BR323" s="2" t="inlineStr">
        <is>
          <t>offerent rebbieħ preżunt</t>
        </is>
      </c>
      <c r="BS323" s="2" t="inlineStr">
        <is>
          <t>3</t>
        </is>
      </c>
      <c r="BT323" s="2" t="inlineStr">
        <is>
          <t/>
        </is>
      </c>
      <c r="BU323" t="inlineStr">
        <is>
          <t>kwalunkwe &lt;a href="https://iate.europa.eu/entry/result/806708/mt" target="_blank"&gt;offerent&lt;/a&gt; fi &lt;a href="https://iate.europa.eu/entry/result/766878/mt" target="_blank"&gt;proċedura ta' akkwist&lt;/a&gt; li jikklassifika fl-ewwel post, soġġett għal verifiki ulterjuri u għas-sottomissjoni ta' dokumenti ta' appoġġ dwar l-esklużjoni u/jew il-&lt;a href="https://iate.europa.eu/entry/result/2149595/mt" target="_blank"&gt;kriterji tal-għażla&lt;/a&gt;, sabiex jiġi propost mill-&lt;a href="https://iate.europa.eu/entry/result/2215406/mt" target="_blank"&gt;kumitat tal-evalwazzjoni &lt;/a&gt;bħala &lt;a href="https://iate.europa.eu/entry/result/810432/mt" target="_blank"&gt;offerent rebbieħ&lt;/a&gt;</t>
        </is>
      </c>
      <c r="BV323" s="2" t="inlineStr">
        <is>
          <t>veronderstelde geselecteerde inschrijver</t>
        </is>
      </c>
      <c r="BW323" s="2" t="inlineStr">
        <is>
          <t>3</t>
        </is>
      </c>
      <c r="BX323" s="2" t="inlineStr">
        <is>
          <t/>
        </is>
      </c>
      <c r="BY323" t="inlineStr">
        <is>
          <t>iedere hoogst gerangschikte &lt;a href="https://iate.europa.eu/entry/result/806708/nl" target="_blank"&gt;inschrijver&lt;/a&gt; in een &lt;a href="https://iate.europa.eu/entry/result/766878/nl" target="_blank"&gt;aanbestedingsprocedure&lt;/a&gt;, onder voorbehoud van verdere controles en de overlegging van bewijsstukken betreffende de uitsluitings- en/of selectiecriteria met het oog op de voorstelling als geselecteerde inschrijver door het &lt;a href="https://iate.europa.eu/entry/result/2215406/nl" target="_blank"&gt;evaluatiecomité&lt;/a&gt;</t>
        </is>
      </c>
      <c r="BZ323" s="2" t="inlineStr">
        <is>
          <t>domniemany oferent zwycięski</t>
        </is>
      </c>
      <c r="CA323" s="2" t="inlineStr">
        <is>
          <t>3</t>
        </is>
      </c>
      <c r="CB323" s="2" t="inlineStr">
        <is>
          <t/>
        </is>
      </c>
      <c r="CC323" t="inlineStr">
        <is>
          <t>&lt;a href="https://iate.europa.eu/entry/result/806708/pl" target="_blank"&gt;oferent &lt;/a&gt;w &lt;a href="https://iate.europa.eu/entry/result/766878/pl" target="_blank"&gt;postępowaniu o udzielenie zamówienia&lt;/a&gt;, który zajmuje pierwsze miejsce, z zastrzeżeniem przeprowadzenia dalszych kontroli i przedstawienia dokumentów dotyczących kryteriów wykluczenia lub wyboru w celu zaproponowania go przez &lt;a href="https://iate.europa.eu/entry/result/2215406/pl" target="_blank"&gt;komisję oceniając&lt;/a&gt;ą jako &lt;a href="https://iate.europa.eu/entry/result/810432/pl" target="_blank"&gt;oferent zwycięski&lt;/a&gt;</t>
        </is>
      </c>
      <c r="CD323" s="2" t="inlineStr">
        <is>
          <t>presumível adjudicatário</t>
        </is>
      </c>
      <c r="CE323" s="2" t="inlineStr">
        <is>
          <t>3</t>
        </is>
      </c>
      <c r="CF323" s="2" t="inlineStr">
        <is>
          <t>proposed</t>
        </is>
      </c>
      <c r="CG323" t="inlineStr">
        <is>
          <t>Proponente seriado em primeiro lugar num processo de adjudicação de contrato público cuja proposta como adjudicatário pela comissão de avaliação está pendente
 de verificações adicionais e da apresentação de elementos comprovativos da satisfação
 dos critérios de exclusão e/ou seleção.</t>
        </is>
      </c>
      <c r="CH323" s="2" t="inlineStr">
        <is>
          <t>ofertant presupus câștigător</t>
        </is>
      </c>
      <c r="CI323" s="2" t="inlineStr">
        <is>
          <t>3</t>
        </is>
      </c>
      <c r="CJ323" s="2" t="inlineStr">
        <is>
          <t>proposed</t>
        </is>
      </c>
      <c r="CK323" t="inlineStr">
        <is>
          <t>orice ofertant din cadrul unei proceduri de achiziții care este clasat pe primul loc, sub rezerva unor verificări suplimentare și a furnizării de documente justificative privind criteriile de excludere și/sau de selecție, în urma cărora acesta să fie propus de comisia de evaluare drept ofertant câștigător</t>
        </is>
      </c>
      <c r="CL323" s="2" t="inlineStr">
        <is>
          <t>predpokladaný úspešný uchádzač</t>
        </is>
      </c>
      <c r="CM323" s="2" t="inlineStr">
        <is>
          <t>3</t>
        </is>
      </c>
      <c r="CN323" s="2" t="inlineStr">
        <is>
          <t>proposed</t>
        </is>
      </c>
      <c r="CO323" t="inlineStr">
        <is>
          <t>každý &lt;a href="https://iate.europa.eu/entry/result/806708/sk" target="_blank"&gt;uchádzač&lt;/a&gt; v rámci &lt;a href="https://iate.europa.eu/entry/result/766878/sk" target="_blank"&gt;postupu verejného obstarávania&lt;/a&gt;, ktorý je na prvom mieste, podlieha ďalším kontrolám a predloženiu podporných dokumentov o kritériách vylúčenia a/alebo podmienkach účasti, aby ho &lt;a href="https://iate.europa.eu/entry/result/2215406/sk" target="_blank"&gt;komisia pre vyhodnotenie&lt;/a&gt; ponúk navrhla ako &lt;a href="https://iate.europa.eu/entry/result/810432/sk" target="_blank"&gt;úspešného uchádzača&lt;/a&gt;</t>
        </is>
      </c>
      <c r="CP323" s="2" t="inlineStr">
        <is>
          <t>verjetni uspešni ponudnik</t>
        </is>
      </c>
      <c r="CQ323" s="2" t="inlineStr">
        <is>
          <t>3</t>
        </is>
      </c>
      <c r="CR323" s="2" t="inlineStr">
        <is>
          <t/>
        </is>
      </c>
      <c r="CS323" t="inlineStr">
        <is>
          <t>vsak &lt;a href="https://iate.europa.eu/entry/result/806708/sl" target="_blank"&gt;ponudnik&lt;/a&gt; v postopku javnega naročanja, ki je uvrščen na prvo mesto, pri čemer se pozneje izvedejo dodatna preverjanja in predložijo dokazila glede meril za izključitev in/ali pogojev za sodelovanje, da lahko zadevnega ponudnika komisija za ocenjevanje predlaga kot &lt;a href="https://iate.europa.eu/entry/result/810432/sl" target="_blank"&gt;uspešnega ponudnika&lt;/a&gt;</t>
        </is>
      </c>
      <c r="CT323" s="2" t="inlineStr">
        <is>
          <t>förmodad utvald anbudsgivare</t>
        </is>
      </c>
      <c r="CU323" s="2" t="inlineStr">
        <is>
          <t>3</t>
        </is>
      </c>
      <c r="CV323" s="2" t="inlineStr">
        <is>
          <t/>
        </is>
      </c>
      <c r="CW323" t="inlineStr">
        <is>
          <t>varje &lt;a href="https://iate.europa.eu/entry/result/806708" target="_blank"&gt;anbudsgivare &lt;/a&gt; ett &lt;a href="https://iate.europa.eu/entry/result/766878" target="_blank"&gt;upphandlingsförfarande &lt;/a&gt;som rangordnas på första plats, med förbehåll för ytterligare kontroller och tillhandahållande av styrkande handlingar om uteslutnings- och/eller urvalskriterier för att föreslås av &lt;a href="https://iate.europa.eu/entry/result/2215406" target="_blank"&gt;utvärderingskommittén &lt;/a&gt;som &lt;a href="https://iate.europa.eu/entry/result/810432" target="_blank"&gt;utvald anbudsgivare&lt;/a&gt;</t>
        </is>
      </c>
    </row>
    <row r="324">
      <c r="A324" s="1" t="str">
        <f>HYPERLINK("https://iate.europa.eu/entry/result/3628209/all", "3628209")</f>
        <v>3628209</v>
      </c>
      <c r="B324" t="inlineStr">
        <is>
          <t>EUROPEAN UNION</t>
        </is>
      </c>
      <c r="C324" t="inlineStr">
        <is>
          <t>EUROPEAN UNION|EU finance|EU budget</t>
        </is>
      </c>
      <c r="D324" t="inlineStr">
        <is>
          <t>yes</t>
        </is>
      </c>
      <c r="E324" t="inlineStr">
        <is>
          <t/>
        </is>
      </c>
      <c r="F324" s="2" t="inlineStr">
        <is>
          <t>етап на натрупване</t>
        </is>
      </c>
      <c r="G324" s="2" t="inlineStr">
        <is>
          <t>3</t>
        </is>
      </c>
      <c r="H324" s="2" t="inlineStr">
        <is>
          <t/>
        </is>
      </c>
      <c r="I324" t="inlineStr">
        <is>
          <t/>
        </is>
      </c>
      <c r="J324" s="2" t="inlineStr">
        <is>
          <t>konstituční fáze|
zahajovací fáze</t>
        </is>
      </c>
      <c r="K324" s="2" t="inlineStr">
        <is>
          <t>3|
3</t>
        </is>
      </c>
      <c r="L324" s="2" t="inlineStr">
        <is>
          <t xml:space="preserve">preferred|
</t>
        </is>
      </c>
      <c r="M324" t="inlineStr">
        <is>
          <t>období, během něhož se do &lt;a href="https://iate.europa.eu/entry/result/3571729/cs" target="_blank"&gt;společného rezervního fondu&lt;/a&gt; vyplácí &lt;a href="https://iate.europa.eu/entry/result/3575963/cs" target="_blank"&gt;celková tvorba rezerv&lt;/a&gt;</t>
        </is>
      </c>
      <c r="N324" s="2" t="inlineStr">
        <is>
          <t>fase for oprettelse</t>
        </is>
      </c>
      <c r="O324" s="2" t="inlineStr">
        <is>
          <t>3</t>
        </is>
      </c>
      <c r="P324" s="2" t="inlineStr">
        <is>
          <t/>
        </is>
      </c>
      <c r="Q324" t="inlineStr">
        <is>
          <t>periode, hvori den &lt;a href="https://iate.europa.eu/entry/result/3575963/da" target="_blank"&gt;samlede tilførsel&lt;/a&gt; udbetales til den
&lt;a href="https://iate.europa.eu/entry/result/3571729/da" target="_blank"&gt;fælles hensættelsesfond&lt;/a&gt;</t>
        </is>
      </c>
      <c r="R324" s="2" t="inlineStr">
        <is>
          <t>Bildungsphase</t>
        </is>
      </c>
      <c r="S324" s="2" t="inlineStr">
        <is>
          <t>3</t>
        </is>
      </c>
      <c r="T324" s="2" t="inlineStr">
        <is>
          <t/>
        </is>
      </c>
      <c r="U324" t="inlineStr">
        <is>
          <t>Zeitraum der Einzahlung der Gesamtdotierung in den gemeinsamen Dotierungsfonds</t>
        </is>
      </c>
      <c r="V324" s="2" t="inlineStr">
        <is>
          <t>στάδιο σύστασης</t>
        </is>
      </c>
      <c r="W324" s="2" t="inlineStr">
        <is>
          <t>3</t>
        </is>
      </c>
      <c r="X324" s="2" t="inlineStr">
        <is>
          <t/>
        </is>
      </c>
      <c r="Y324" t="inlineStr">
        <is>
          <t>περίοδος κατά την οποία οι &lt;a href="https://iate.europa.eu/entry/result/3575963/en-el" target="_blank"&gt;συνολικές προβλέψεις&lt;/a&gt; καταβάλλονται στο &lt;a href="https://iate.europa.eu/entry/result/3571729/en-el" target="_blank"&gt;κοινό ταμείο προβλέψεων&lt;/a&gt;</t>
        </is>
      </c>
      <c r="Z324" s="2" t="inlineStr">
        <is>
          <t>constitution phase</t>
        </is>
      </c>
      <c r="AA324" s="2" t="inlineStr">
        <is>
          <t>3</t>
        </is>
      </c>
      <c r="AB324" s="2" t="inlineStr">
        <is>
          <t/>
        </is>
      </c>
      <c r="AC324" t="inlineStr">
        <is>
          <t>period
 during which the &lt;a href="https://iate.europa.eu/entry/result/3575963/en" target="_blank"&gt;global provisioning&lt;/a&gt; is paid into the &lt;a href="https://iate.europa.eu/entry/result/3571729/en" target="_blank"&gt;common provisioning fund&lt;/a&gt;</t>
        </is>
      </c>
      <c r="AD324" s="2" t="inlineStr">
        <is>
          <t>fase de constitución</t>
        </is>
      </c>
      <c r="AE324" s="2" t="inlineStr">
        <is>
          <t>3</t>
        </is>
      </c>
      <c r="AF324" s="2" t="inlineStr">
        <is>
          <t/>
        </is>
      </c>
      <c r="AG324" t="inlineStr">
        <is>
          <t>En el contexto de la ejecución del presupuesto general de la Unión, período durante el cual se abona la &lt;a href="https://iate.europa.eu/entry/result/3575963/es" target="_blank"&gt;provisión global&lt;/a&gt; al &lt;a href="https://iate.europa.eu/entry/result/3571729/es" target="_blank"&gt;fondo de provisión común&lt;/a&gt;.</t>
        </is>
      </c>
      <c r="AH324" s="2" t="inlineStr">
        <is>
          <t>moodustamisetapp</t>
        </is>
      </c>
      <c r="AI324" s="2" t="inlineStr">
        <is>
          <t>3</t>
        </is>
      </c>
      <c r="AJ324" s="2" t="inlineStr">
        <is>
          <t/>
        </is>
      </c>
      <c r="AK324" t="inlineStr">
        <is>
          <t>periood, mille vältel makstakse üldisi eraldisi ühisesse eraldisfondi</t>
        </is>
      </c>
      <c r="AL324" s="2" t="inlineStr">
        <is>
          <t>perustamisvaihe</t>
        </is>
      </c>
      <c r="AM324" s="2" t="inlineStr">
        <is>
          <t>3</t>
        </is>
      </c>
      <c r="AN324" s="2" t="inlineStr">
        <is>
          <t/>
        </is>
      </c>
      <c r="AO324" t="inlineStr">
        <is>
          <t>ajanjakso, jonka aikana &lt;a href="https://iate.europa.eu/entry/result/3575963/fi" target="_blank"&gt;kokonaisrahoitus &lt;/a&gt;maksetaan &lt;a href="https://iate.europa.eu/entry/result/3571729/fi" target="_blank"&gt;yhteiseen vararahastoon&lt;/a&gt;</t>
        </is>
      </c>
      <c r="AP324" s="2" t="inlineStr">
        <is>
          <t>phase de constitution</t>
        </is>
      </c>
      <c r="AQ324" s="2" t="inlineStr">
        <is>
          <t>3</t>
        </is>
      </c>
      <c r="AR324" s="2" t="inlineStr">
        <is>
          <t/>
        </is>
      </c>
      <c r="AS324" t="inlineStr">
        <is>
          <t>période au cours de laquelle le &lt;a href="https://iate.europa.eu/entry/result/3575963/fr" target="_blank"&gt;provisionnement global&lt;/a&gt; est versé au &lt;a href="https://iate.europa.eu/entry/result/3571729/fr" target="_blank"&gt;fonds commun de provisionnement&lt;/a&gt;</t>
        </is>
      </c>
      <c r="AT324" s="2" t="inlineStr">
        <is>
          <t>céim cur le chéile</t>
        </is>
      </c>
      <c r="AU324" s="2" t="inlineStr">
        <is>
          <t>3</t>
        </is>
      </c>
      <c r="AV324" s="2" t="inlineStr">
        <is>
          <t/>
        </is>
      </c>
      <c r="AW324" t="inlineStr">
        <is>
          <t>an tréimhse ar lena linn a íoctar an soláthar foriomlán isteach sa ciste don soláthar coiteann</t>
        </is>
      </c>
      <c r="AX324" s="2" t="inlineStr">
        <is>
          <t>faza uspostave</t>
        </is>
      </c>
      <c r="AY324" s="2" t="inlineStr">
        <is>
          <t>3</t>
        </is>
      </c>
      <c r="AZ324" s="2" t="inlineStr">
        <is>
          <t/>
        </is>
      </c>
      <c r="BA324" t="inlineStr">
        <is>
          <t/>
        </is>
      </c>
      <c r="BB324" s="2" t="inlineStr">
        <is>
          <t>tartalékképzési szakasz</t>
        </is>
      </c>
      <c r="BC324" s="2" t="inlineStr">
        <is>
          <t>2</t>
        </is>
      </c>
      <c r="BD324" s="2" t="inlineStr">
        <is>
          <t>proposed</t>
        </is>
      </c>
      <c r="BE324" t="inlineStr">
        <is>
          <t>az az időszak, amelyben a &lt;a href="https://iate.europa.eu/entry/result/3575963/hu" target="_blank"&gt;globális tartalékot&lt;/a&gt; befizetik a &lt;a href="https://iate.europa.eu/entry/result/3571729/hu" target="_blank"&gt;közös tartalékalapba&lt;/a&gt;</t>
        </is>
      </c>
      <c r="BF324" s="2" t="inlineStr">
        <is>
          <t>fase di costituzione</t>
        </is>
      </c>
      <c r="BG324" s="2" t="inlineStr">
        <is>
          <t>3</t>
        </is>
      </c>
      <c r="BH324" s="2" t="inlineStr">
        <is>
          <t/>
        </is>
      </c>
      <c r="BI324" t="inlineStr">
        <is>
          <t>periodo nel quale
la &lt;a href="https://iate.europa.eu/entry/result/3575963/en-it" target="_blank"&gt;copertura globale&lt;/a&gt; è versata al &lt;a href="https://iate.europa.eu/entry/result/3571729/en-it" target="_blank"&gt;fondo comune di copertura&lt;/a&gt;</t>
        </is>
      </c>
      <c r="BJ324" s="2" t="inlineStr">
        <is>
          <t>atidėjinių sudarymo etapas</t>
        </is>
      </c>
      <c r="BK324" s="2" t="inlineStr">
        <is>
          <t>3</t>
        </is>
      </c>
      <c r="BL324" s="2" t="inlineStr">
        <is>
          <t/>
        </is>
      </c>
      <c r="BM324" t="inlineStr">
        <is>
          <t/>
        </is>
      </c>
      <c r="BN324" s="2" t="inlineStr">
        <is>
          <t>uzkrājumu veidošanas posms|
uzkrājuma veidošanās posms</t>
        </is>
      </c>
      <c r="BO324" s="2" t="inlineStr">
        <is>
          <t>2|
2</t>
        </is>
      </c>
      <c r="BP324" s="2" t="inlineStr">
        <is>
          <t xml:space="preserve">preferred|
</t>
        </is>
      </c>
      <c r="BQ324" t="inlineStr">
        <is>
          <t>periods, kurā &lt;a href="https://iate.europa.eu/entry/result/3575963/lv" target="_blank"&gt;vispārējie uzkrājumi&lt;/a&gt; tiek iemaksāti &lt;a href="https://iate.europa.eu/entry/result/3571729/lv" target="_blank"&gt;kopējā uzkrājumu fondā&lt;/a&gt;</t>
        </is>
      </c>
      <c r="BR324" s="2" t="inlineStr">
        <is>
          <t>fażi tal-kostituzzjoni</t>
        </is>
      </c>
      <c r="BS324" s="2" t="inlineStr">
        <is>
          <t>3</t>
        </is>
      </c>
      <c r="BT324" s="2" t="inlineStr">
        <is>
          <t/>
        </is>
      </c>
      <c r="BU324" t="inlineStr">
        <is>
          <t>perjodu li matulu l-&lt;a href="https://iate.europa.eu/entry/result/3575963/mt" target="_blank"&gt;proviżjonament globali&lt;/a&gt; jitħallas fil-&lt;a href="https://iate.europa.eu/entry/result/3571729/mt" target="_blank"&gt;fond ta’ proviżjonament komuni&lt;/a&gt;</t>
        </is>
      </c>
      <c r="BV324" s="2" t="inlineStr">
        <is>
          <t>opbouwperiode</t>
        </is>
      </c>
      <c r="BW324" s="2" t="inlineStr">
        <is>
          <t>3</t>
        </is>
      </c>
      <c r="BX324" s="2" t="inlineStr">
        <is>
          <t/>
        </is>
      </c>
      <c r="BY324" t="inlineStr">
        <is>
          <t>periode waarin de &lt;a href="https://iate.europa.eu/entry/result/3575963/nl" target="_blank"&gt;totale voorziening&lt;/a&gt; in het &lt;a href="https://iate.europa.eu/entry/result/3571729/nl" target="_blank"&gt;gemeenschappelijk voorzieningsfonds&lt;/a&gt; wordt gestort</t>
        </is>
      </c>
      <c r="BZ324" s="2" t="inlineStr">
        <is>
          <t>etap tworzenia</t>
        </is>
      </c>
      <c r="CA324" s="2" t="inlineStr">
        <is>
          <t>3</t>
        </is>
      </c>
      <c r="CB324" s="2" t="inlineStr">
        <is>
          <t/>
        </is>
      </c>
      <c r="CC324" t="inlineStr">
        <is>
          <t>okres wpłacania &lt;a href="https://iate.europa.eu/entry/result/3575963/pl" target="_blank"&gt;globalnej kwoty rezerw&lt;/a&gt; do &lt;a href="https://iate.europa.eu/entry/result/3571729/pl" target="_blank"&gt;wspólnego funduszu rezerw&lt;/a&gt;</t>
        </is>
      </c>
      <c r="CD324" s="2" t="inlineStr">
        <is>
          <t>fase de constituição</t>
        </is>
      </c>
      <c r="CE324" s="2" t="inlineStr">
        <is>
          <t>3</t>
        </is>
      </c>
      <c r="CF324" s="2" t="inlineStr">
        <is>
          <t/>
        </is>
      </c>
      <c r="CG324" t="inlineStr">
        <is>
          <t/>
        </is>
      </c>
      <c r="CH324" s="2" t="inlineStr">
        <is>
          <t>faza de constituire</t>
        </is>
      </c>
      <c r="CI324" s="2" t="inlineStr">
        <is>
          <t>3</t>
        </is>
      </c>
      <c r="CJ324" s="2" t="inlineStr">
        <is>
          <t/>
        </is>
      </c>
      <c r="CK324" t="inlineStr">
        <is>
          <t>perioada în care provizionarea globală este vărsată în fondul comun de provizionare</t>
        </is>
      </c>
      <c r="CL324" s="2" t="inlineStr">
        <is>
          <t>fáza tvorby rezerv</t>
        </is>
      </c>
      <c r="CM324" s="2" t="inlineStr">
        <is>
          <t>3</t>
        </is>
      </c>
      <c r="CN324" s="2" t="inlineStr">
        <is>
          <t/>
        </is>
      </c>
      <c r="CO324" t="inlineStr">
        <is>
          <t>obdobie, počas ktorého sa &lt;a href="https://iate.europa.eu/entry/result/3575963/sk" target="_blank"&gt;globálna rezerva&lt;/a&gt; vypláca do &lt;a href="https://iate.europa.eu/entry/result/3571729/sk" target="_blank"&gt;spoločného rezervného fondu&lt;/a&gt;</t>
        </is>
      </c>
      <c r="CP324" s="2" t="inlineStr">
        <is>
          <t>obdobje oblikovanja rezervacij</t>
        </is>
      </c>
      <c r="CQ324" s="2" t="inlineStr">
        <is>
          <t>3</t>
        </is>
      </c>
      <c r="CR324" s="2" t="inlineStr">
        <is>
          <t/>
        </is>
      </c>
      <c r="CS324" t="inlineStr">
        <is>
          <t>obdobje, v katerem se &lt;a href="https://iate.europa.eu/entry/result/3575963/sl" target="_blank"&gt;skupne rezervacije&lt;/a&gt;vplačujejo v &lt;a href="https://iate.europa.eu/entry/result/3571729/sl" target="_blank"&gt;skupni sklad za rezervacije&lt;/a&gt;</t>
        </is>
      </c>
      <c r="CT324" s="2" t="inlineStr">
        <is>
          <t>uppbyggnadsfas|
fasen för upprättande</t>
        </is>
      </c>
      <c r="CU324" s="2" t="inlineStr">
        <is>
          <t>3|
3</t>
        </is>
      </c>
      <c r="CV324" s="2" t="inlineStr">
        <is>
          <t xml:space="preserve">preferred|
</t>
        </is>
      </c>
      <c r="CW324" t="inlineStr">
        <is>
          <t>period under vilken den &lt;a href="https://iate.europa.eu/entry/result/3571729" target="_blank"&gt;gemensamma avsättningsfonden&lt;/a&gt; tillförs medel</t>
        </is>
      </c>
    </row>
    <row r="325">
      <c r="A325" s="1" t="str">
        <f>HYPERLINK("https://iate.europa.eu/entry/result/3628306/all", "3628306")</f>
        <v>3628306</v>
      </c>
      <c r="B325" t="inlineStr">
        <is>
          <t>EUROPEAN UNION;INTERNATIONAL RELATIONS</t>
        </is>
      </c>
      <c r="C325" t="inlineStr">
        <is>
          <t>EUROPEAN UNION|EU finance|EU budget;INTERNATIONAL RELATIONS|cooperation policy|cooperation policy|international cooperation</t>
        </is>
      </c>
      <c r="D325" t="inlineStr">
        <is>
          <t>yes</t>
        </is>
      </c>
      <c r="E325" t="inlineStr">
        <is>
          <t/>
        </is>
      </c>
      <c r="F325" s="2" t="inlineStr">
        <is>
          <t>глобална инициатива</t>
        </is>
      </c>
      <c r="G325" s="2" t="inlineStr">
        <is>
          <t>3</t>
        </is>
      </c>
      <c r="H325" s="2" t="inlineStr">
        <is>
          <t/>
        </is>
      </c>
      <c r="I325" t="inlineStr">
        <is>
          <t/>
        </is>
      </c>
      <c r="J325" s="2" t="inlineStr">
        <is>
          <t>globální iniciativa</t>
        </is>
      </c>
      <c r="K325" s="2" t="inlineStr">
        <is>
          <t>3</t>
        </is>
      </c>
      <c r="L325" s="2" t="inlineStr">
        <is>
          <t/>
        </is>
      </c>
      <c r="M325" t="inlineStr">
        <is>
          <t>&lt;a href="https://iate.europa.eu/entry/result/3571597/cs" target="_blank"&gt;akce financovaná větším počtem dárců&lt;/a&gt;, která spočívá ve sdružování finančních prostředků na podporu globálních cílů v oblastech, jako je změna klimatu, vzdělávání a boj proti AIDS, tuberkulóze a malárii</t>
        </is>
      </c>
      <c r="N325" s="2" t="inlineStr">
        <is>
          <t>globalt initiativ</t>
        </is>
      </c>
      <c r="O325" s="2" t="inlineStr">
        <is>
          <t>3</t>
        </is>
      </c>
      <c r="P325" s="2" t="inlineStr">
        <is>
          <t/>
        </is>
      </c>
      <c r="Q325" t="inlineStr">
        <is>
          <t>multidonoraktivitet, som indebærer sammenlægning af midler til støtte for globale mål på områder som bekæmpelse af klimaændringer, uddannelse, bekæmpelse af aids, tuberkulose og malaria</t>
        </is>
      </c>
      <c r="R325" s="2" t="inlineStr">
        <is>
          <t>globale Initiative</t>
        </is>
      </c>
      <c r="S325" s="2" t="inlineStr">
        <is>
          <t>3</t>
        </is>
      </c>
      <c r="T325" s="2" t="inlineStr">
        <is>
          <t/>
        </is>
      </c>
      <c r="U325" t="inlineStr">
        <is>
          <t>Aktivität mehrerer Geber, bei denen Mittel zur Unterstützung globaler Ziele in Bereichen wie Klimawandel, Bildung, Bekämpfung von AIDS, Tuberkulose und Malaria zusammengelegt werden</t>
        </is>
      </c>
      <c r="V325" s="2" t="inlineStr">
        <is>
          <t>παγκόσμια πρωτοβουλία</t>
        </is>
      </c>
      <c r="W325" s="2" t="inlineStr">
        <is>
          <t>3</t>
        </is>
      </c>
      <c r="X325" s="2" t="inlineStr">
        <is>
          <t/>
        </is>
      </c>
      <c r="Y325" t="inlineStr">
        <is>
          <t>δραστηριότητα πολλαπλών χορηγών, η οποία περιλαμβάνει τη συγκέντρωση κονδυλίων για τη στήριξη παγκόσμιων στόχων σε τομείς όπως η κλιματική αλλαγή, η εκπαίδευση, η καταπολέμηση του AIDS, της φυματίωσης και της ελονοσίας</t>
        </is>
      </c>
      <c r="Z325" s="2" t="inlineStr">
        <is>
          <t>global initiative</t>
        </is>
      </c>
      <c r="AA325" s="2" t="inlineStr">
        <is>
          <t>3</t>
        </is>
      </c>
      <c r="AB325" s="2" t="inlineStr">
        <is>
          <t/>
        </is>
      </c>
      <c r="AC325" t="inlineStr">
        <is>
          <t>multi-donor activity which involves pooling funds supporting global goals in areas such as climate change, education, the fight against AIDS, tuberculosis and malaria</t>
        </is>
      </c>
      <c r="AD325" s="2" t="inlineStr">
        <is>
          <t>iniciativa internacional</t>
        </is>
      </c>
      <c r="AE325" s="2" t="inlineStr">
        <is>
          <t>3</t>
        </is>
      </c>
      <c r="AF325" s="2" t="inlineStr">
        <is>
          <t/>
        </is>
      </c>
      <c r="AG325" t="inlineStr">
        <is>
          <t>Actividad de donantes múltiples que implica la mancomunación de fondos en apoyo de objetivos mundiales en ámbitos como el cambio climático, la educación, la lucha contra el sida, la tuberculosis y la malaria.</t>
        </is>
      </c>
      <c r="AH325" s="2" t="inlineStr">
        <is>
          <t>üleilmne algatus</t>
        </is>
      </c>
      <c r="AI325" s="2" t="inlineStr">
        <is>
          <t>3</t>
        </is>
      </c>
      <c r="AJ325" s="2" t="inlineStr">
        <is>
          <t/>
        </is>
      </c>
      <c r="AK325" t="inlineStr">
        <is>
          <t/>
        </is>
      </c>
      <c r="AL325" s="2" t="inlineStr">
        <is>
          <t>maailmanlaajuinen aloite</t>
        </is>
      </c>
      <c r="AM325" s="2" t="inlineStr">
        <is>
          <t>3</t>
        </is>
      </c>
      <c r="AN325" s="2" t="inlineStr">
        <is>
          <t/>
        </is>
      </c>
      <c r="AO325" t="inlineStr">
        <is>
          <t>useamman rahoittajan toimet, joissa yhdistetään varoja maailmanlaajuisten tavoitteiden tukemiseksi sellaisilla aloilla kuin koulutus ja ilmastonmuutoksen, aidsin, tuberkuloosin ja malarian torjunta</t>
        </is>
      </c>
      <c r="AP325" s="2" t="inlineStr">
        <is>
          <t>initiative mondiale</t>
        </is>
      </c>
      <c r="AQ325" s="2" t="inlineStr">
        <is>
          <t>3</t>
        </is>
      </c>
      <c r="AR325" s="2" t="inlineStr">
        <is>
          <t/>
        </is>
      </c>
      <c r="AS325" t="inlineStr">
        <is>
          <t>action multidonateur qui consiste à mettre en commun des fonds en vue de soutenir des objectifs mondiaux dans des domaines tels que le changement climatique, l'éducation, la lutte contre le sida, la tuberculose et le paludisme</t>
        </is>
      </c>
      <c r="AT325" s="2" t="inlineStr">
        <is>
          <t>tionscnamh domhanda</t>
        </is>
      </c>
      <c r="AU325" s="2" t="inlineStr">
        <is>
          <t>3</t>
        </is>
      </c>
      <c r="AV325" s="2" t="inlineStr">
        <is>
          <t/>
        </is>
      </c>
      <c r="AW325" t="inlineStr">
        <is>
          <t/>
        </is>
      </c>
      <c r="AX325" s="2" t="inlineStr">
        <is>
          <t>globalna inicijativa</t>
        </is>
      </c>
      <c r="AY325" s="2" t="inlineStr">
        <is>
          <t>3</t>
        </is>
      </c>
      <c r="AZ325" s="2" t="inlineStr">
        <is>
          <t/>
        </is>
      </c>
      <c r="BA325" t="inlineStr">
        <is>
          <t>aktivnost s više donatora u kojoj se udružuju sredstva u područjima kao što su klimatske promjene, obrazovanje, borba protiv AIDS-a, tuberkuloze i malarije</t>
        </is>
      </c>
      <c r="BB325" s="2" t="inlineStr">
        <is>
          <t>globális kezdeményezés</t>
        </is>
      </c>
      <c r="BC325" s="2" t="inlineStr">
        <is>
          <t>3</t>
        </is>
      </c>
      <c r="BD325" s="2" t="inlineStr">
        <is>
          <t/>
        </is>
      </c>
      <c r="BE325" t="inlineStr">
        <is>
          <t>több támogatót tömörítő olyan tevékenységek, amelyek a globális célokat támogató források összevonásával járnak például az éghajlatváltozás, az oktatás, valamint az AIDS, a tuberkulózis és a malária elleni küzdelem terén</t>
        </is>
      </c>
      <c r="BF325" s="2" t="inlineStr">
        <is>
          <t>iniziativa globale</t>
        </is>
      </c>
      <c r="BG325" s="2" t="inlineStr">
        <is>
          <t>3</t>
        </is>
      </c>
      <c r="BH325" s="2" t="inlineStr">
        <is>
          <t/>
        </is>
      </c>
      <c r="BI325" t="inlineStr">
        <is>
          <t>attività
multidonatori, che comprende la condivisione di risorse a sostegno di obiettivi
globali in settori quali i cambiamenti climatici, l'istruzione, la lotta contro
l'AIDS, la tubercolosi e la malaria</t>
        </is>
      </c>
      <c r="BJ325" s="2" t="inlineStr">
        <is>
          <t>pasaulinė iniciatyva</t>
        </is>
      </c>
      <c r="BK325" s="2" t="inlineStr">
        <is>
          <t>3</t>
        </is>
      </c>
      <c r="BL325" s="2" t="inlineStr">
        <is>
          <t/>
        </is>
      </c>
      <c r="BM325" t="inlineStr">
        <is>
          <t>paramos teikėjų kartu vykdoma veikla, apimanti lėšų telkimą siekiant pasaulinių tikslų tokiose srityse, kaip klimato kaita, švietimas, kova su AIDS, tuberkulioze ir maliarija ir kt.</t>
        </is>
      </c>
      <c r="BN325" s="2" t="inlineStr">
        <is>
          <t>globāla iniciatīva</t>
        </is>
      </c>
      <c r="BO325" s="2" t="inlineStr">
        <is>
          <t>2</t>
        </is>
      </c>
      <c r="BP325" s="2" t="inlineStr">
        <is>
          <t/>
        </is>
      </c>
      <c r="BQ325" t="inlineStr">
        <is>
          <t>vairāku līdzekļu devēju darbības, kas ietver līdzekļu apvienošanu, lai atbalstītu globālos mērķus tādās jomās kā klimata pārmaiņas, izglītība, cīņa pret &lt;i&gt;AIDS&lt;/i&gt;, tuberkulozi un malāriju</t>
        </is>
      </c>
      <c r="BR325" s="2" t="inlineStr">
        <is>
          <t>inizjattiva globali</t>
        </is>
      </c>
      <c r="BS325" s="2" t="inlineStr">
        <is>
          <t>3</t>
        </is>
      </c>
      <c r="BT325" s="2" t="inlineStr">
        <is>
          <t/>
        </is>
      </c>
      <c r="BU325" t="inlineStr">
        <is>
          <t>attività b'bosta donaturi, li tinvolvi l-akkomunament ta' fondi li jappoġġaw għanijiet globali f'oqsma bħat-tibdil fil-klima, l-edukazzjoni, il-ġlieda kontra l-AIDS, it-tuberkulożi u l-malarja</t>
        </is>
      </c>
      <c r="BV325" s="2" t="inlineStr">
        <is>
          <t>mondiaal initiatief</t>
        </is>
      </c>
      <c r="BW325" s="2" t="inlineStr">
        <is>
          <t>3</t>
        </is>
      </c>
      <c r="BX325" s="2" t="inlineStr">
        <is>
          <t/>
        </is>
      </c>
      <c r="BY325" t="inlineStr">
        <is>
          <t>activiteit met meerdere donoren, waarbij middelen worden gepoold om mondiale doelstellingen op gebieden als klimaatverandering, onderwijs en de bestrijding van aids, tuberculose en malaria te ondersteunen</t>
        </is>
      </c>
      <c r="BZ325" s="2" t="inlineStr">
        <is>
          <t>globalna inicjatywa</t>
        </is>
      </c>
      <c r="CA325" s="2" t="inlineStr">
        <is>
          <t>3</t>
        </is>
      </c>
      <c r="CB325" s="2" t="inlineStr">
        <is>
          <t/>
        </is>
      </c>
      <c r="CC325" t="inlineStr">
        <is>
          <t>działania z udziałem wielu darczyńców, które obejmują łączenie funduszy 
wspierających globalne cele w obszarach takich jak zmiana klimatu, 
edukacja, walka z AIDS, gruźlicą i malarią</t>
        </is>
      </c>
      <c r="CD325" s="2" t="inlineStr">
        <is>
          <t>iniciativa à escala mundial|
iniciativa mundial</t>
        </is>
      </c>
      <c r="CE325" s="2" t="inlineStr">
        <is>
          <t>3|
3</t>
        </is>
      </c>
      <c r="CF325" s="2" t="inlineStr">
        <is>
          <t xml:space="preserve">|
</t>
        </is>
      </c>
      <c r="CG325" t="inlineStr">
        <is>
          <t>Iniciativa internacional com múltiplos doadores em que são reunidos fundos para a concretização de objetivos à escala mundial.</t>
        </is>
      </c>
      <c r="CH325" s="2" t="inlineStr">
        <is>
          <t>inițiativă la nivel mondial</t>
        </is>
      </c>
      <c r="CI325" s="2" t="inlineStr">
        <is>
          <t>3</t>
        </is>
      </c>
      <c r="CJ325" s="2" t="inlineStr">
        <is>
          <t/>
        </is>
      </c>
      <c r="CK325" t="inlineStr">
        <is>
          <t/>
        </is>
      </c>
      <c r="CL325" s="2" t="inlineStr">
        <is>
          <t>globálna iniciatíva</t>
        </is>
      </c>
      <c r="CM325" s="2" t="inlineStr">
        <is>
          <t>3</t>
        </is>
      </c>
      <c r="CN325" s="2" t="inlineStr">
        <is>
          <t/>
        </is>
      </c>
      <c r="CO325" t="inlineStr">
        <is>
          <t>činnosť s viacerými darcami, v rámci ktorej sa združujú finančné prostriedky na podporu globálnych cieľov v oblastiach, ako sú zmena klímy, vzdelávanie, boj proti AIDS, tuberkulóze a malárii</t>
        </is>
      </c>
      <c r="CP325" s="2" t="inlineStr">
        <is>
          <t>svetovna pobuda</t>
        </is>
      </c>
      <c r="CQ325" s="2" t="inlineStr">
        <is>
          <t>3</t>
        </is>
      </c>
      <c r="CR325" s="2" t="inlineStr">
        <is>
          <t/>
        </is>
      </c>
      <c r="CS325" t="inlineStr">
        <is>
          <t/>
        </is>
      </c>
      <c r="CT325" s="2" t="inlineStr">
        <is>
          <t>globalt initiativ</t>
        </is>
      </c>
      <c r="CU325" s="2" t="inlineStr">
        <is>
          <t>3</t>
        </is>
      </c>
      <c r="CV325" s="2" t="inlineStr">
        <is>
          <t/>
        </is>
      </c>
      <c r="CW325" t="inlineStr">
        <is>
          <t>verksamhet med flera givare, som innebär att medel sammanförs till stöd för globala mål på områden som klimatförändringar, utbildning, kampen mot aids, tuberkulos och malaria</t>
        </is>
      </c>
    </row>
    <row r="326">
      <c r="A326" s="1" t="str">
        <f>HYPERLINK("https://iate.europa.eu/entry/result/3628308/all", "3628308")</f>
        <v>3628308</v>
      </c>
      <c r="B326" t="inlineStr">
        <is>
          <t>EUROPEAN UNION;INTERNATIONAL RELATIONS</t>
        </is>
      </c>
      <c r="C326" t="inlineStr">
        <is>
          <t>EUROPEAN UNION|EU finance|EU budget;INTERNATIONAL RELATIONS|cooperation policy|cooperation policy|international cooperation</t>
        </is>
      </c>
      <c r="D326" t="inlineStr">
        <is>
          <t>yes</t>
        </is>
      </c>
      <c r="E326" t="inlineStr">
        <is>
          <t>proposed</t>
        </is>
      </c>
      <c r="F326" s="2" t="inlineStr">
        <is>
          <t>принос от ЕС за глобални инициативи</t>
        </is>
      </c>
      <c r="G326" s="2" t="inlineStr">
        <is>
          <t>3</t>
        </is>
      </c>
      <c r="H326" s="2" t="inlineStr">
        <is>
          <t>proposed</t>
        </is>
      </c>
      <c r="I326" t="inlineStr">
        <is>
          <t>финансиране от ЕС, което не е обвързано с разходите за глобални инициативи, финансирани от много донори и с обединени фондове</t>
        </is>
      </c>
      <c r="J326" s="2" t="inlineStr">
        <is>
          <t>příspěvek Unie na globální iniciativy</t>
        </is>
      </c>
      <c r="K326" s="2" t="inlineStr">
        <is>
          <t>2</t>
        </is>
      </c>
      <c r="L326" s="2" t="inlineStr">
        <is>
          <t/>
        </is>
      </c>
      <c r="M326" t="inlineStr">
        <is>
          <t>příspěvek Unie ve formě financování, které není spojeno s náklady, určený na &lt;a href="https://iate.europa.eu/entry/result/3628306/cs" target="_blank"&gt;globální iniciativy&lt;/a&gt; financované větším počtem dárců ze sdružených finančních prostředků</t>
        </is>
      </c>
      <c r="N326" s="2" t="inlineStr">
        <is>
          <t>Unionens bidrag til globale initiativer</t>
        </is>
      </c>
      <c r="O326" s="2" t="inlineStr">
        <is>
          <t>3</t>
        </is>
      </c>
      <c r="P326" s="2" t="inlineStr">
        <is>
          <t/>
        </is>
      </c>
      <c r="Q326" t="inlineStr">
        <is>
          <t>EU-finansiering, der ikke er knyttet til omkostninger, til fælles finansierede globale multidonorinitiativer</t>
        </is>
      </c>
      <c r="R326" s="2" t="inlineStr">
        <is>
          <t>Beitrag der Union zu globalen Initiativen</t>
        </is>
      </c>
      <c r="S326" s="2" t="inlineStr">
        <is>
          <t>3</t>
        </is>
      </c>
      <c r="T326" s="2" t="inlineStr">
        <is>
          <t/>
        </is>
      </c>
      <c r="U326" t="inlineStr">
        <is>
          <t/>
        </is>
      </c>
      <c r="V326" s="2" t="inlineStr">
        <is>
          <t>συνεισφορά της Ένωσης σε παγκόσμιες πρωτοβουλίες</t>
        </is>
      </c>
      <c r="W326" s="2" t="inlineStr">
        <is>
          <t>2</t>
        </is>
      </c>
      <c r="X326" s="2" t="inlineStr">
        <is>
          <t/>
        </is>
      </c>
      <c r="Y326" t="inlineStr">
        <is>
          <t>ενωσιακή χρηματοδότηση που δεν συνδέεται με δαπάνες χορηγούμενη σε &lt;a href="https://iate.europa.eu/entry/result/3628306/en-el" target="_blank"&gt;παγκόσμιες πρωτοβουλίες&lt;/a&gt;, στηριζόμενες από πολλαπλούς χορηγούς και χρηματοδοτούμενες μέσω συγκέντρωσης κονδυλίων</t>
        </is>
      </c>
      <c r="Z326" s="2" t="inlineStr">
        <is>
          <t>Union contribution to global initiatives|
Union’s contribution to global initiatives</t>
        </is>
      </c>
      <c r="AA326" s="2" t="inlineStr">
        <is>
          <t>3|
1</t>
        </is>
      </c>
      <c r="AB326" s="2" t="inlineStr">
        <is>
          <t xml:space="preserve">|
</t>
        </is>
      </c>
      <c r="AC326" t="inlineStr">
        <is>
          <t>EU financing not linked to
costs to multi-donor, pooled funded &lt;a href="https://iate.europa.eu/entry/result/3628306/en" target="_blank"&gt;global initiatives&lt;/a&gt;</t>
        </is>
      </c>
      <c r="AD326" s="2" t="inlineStr">
        <is>
          <t>contribución de la Unión a iniciativas internacionales</t>
        </is>
      </c>
      <c r="AE326" s="2" t="inlineStr">
        <is>
          <t>3</t>
        </is>
      </c>
      <c r="AF326" s="2" t="inlineStr">
        <is>
          <t/>
        </is>
      </c>
      <c r="AG326" t="inlineStr">
        <is>
          <t>Contribución de la Unión en forma de financiación no vinculada a los gastos en favor de &lt;a href="https://iate.europa.eu/entry/result/3628306/es" target="_blank"&gt;iniciativas internacionales&lt;/a&gt; con múltiples donantes y financiadas conjuntamente, cuando estas contribuyan a la consecución de los objetivos de las políticas de la Unión y cuando los instrumentos de ejecución presupuestaria previstos en otros títulos del Reglamento Financiero no sean suficientes para alcanzar dichos objetivos políticos de la Unión.</t>
        </is>
      </c>
      <c r="AH326" s="2" t="inlineStr">
        <is>
          <t>üleilmsele algatusele antav liidu rahaline toetus</t>
        </is>
      </c>
      <c r="AI326" s="2" t="inlineStr">
        <is>
          <t>3</t>
        </is>
      </c>
      <c r="AJ326" s="2" t="inlineStr">
        <is>
          <t/>
        </is>
      </c>
      <c r="AK326" t="inlineStr">
        <is>
          <t>ELi kuludega sidumata rahastuse vormis antav toetus mitme rahastajaga ühiselt rahastatavatele &lt;a href="https://iate.europa.eu/entry/result/3628306/et" target="_blank"&gt;üleilmsete algatustele&lt;/a&gt;</t>
        </is>
      </c>
      <c r="AL326" s="2" t="inlineStr">
        <is>
          <t>unionin rahoitusosuus maailmanlaajuisiin aloitteisiin</t>
        </is>
      </c>
      <c r="AM326" s="2" t="inlineStr">
        <is>
          <t>3</t>
        </is>
      </c>
      <c r="AN326" s="2" t="inlineStr">
        <is>
          <t/>
        </is>
      </c>
      <c r="AO326" t="inlineStr">
        <is>
          <t>kustannuksiin perustumaton EU:n rahoitus usean rahoittajan yhteisiin poolirahoitteisiin &lt;a href="https://iate.europa.eu/entry/result/3628306/fi" target="_blank"&gt;maailmanlaajuisiin aloitteisiin&lt;/a&gt;</t>
        </is>
      </c>
      <c r="AP326" s="2" t="inlineStr">
        <is>
          <t>contribution de l’Union aux initiatives mondiales</t>
        </is>
      </c>
      <c r="AQ326" s="2" t="inlineStr">
        <is>
          <t>3</t>
        </is>
      </c>
      <c r="AR326" s="2" t="inlineStr">
        <is>
          <t/>
        </is>
      </c>
      <c r="AS326" t="inlineStr">
        <is>
          <t>financement non lié aux coûts apporté par l'Union européenne à des &lt;a href="https://iate.europa.eu/entry/result/3628306/fr" target="_blank"&gt;initiatives mondiales&lt;/a&gt; multidonateurs financées en commun lorsque celles-ci soutiennent la réalisation de ses objectifs stratégiques et lorsque les instruments d’exécution budgétaire prévus dans d’autres titres du &lt;a href="https://iate.europa.eu/entry/result/3573431/fr" target="_blank"&gt;règlement financier&lt;/a&gt; ne seraient pas suffisants pour atteindre ces objectifs stratégiques</t>
        </is>
      </c>
      <c r="AT326" s="2" t="inlineStr">
        <is>
          <t>ranníocaíocht ón Aontas le tionscnaimh dhomhanda</t>
        </is>
      </c>
      <c r="AU326" s="2" t="inlineStr">
        <is>
          <t>3</t>
        </is>
      </c>
      <c r="AV326" s="2" t="inlineStr">
        <is>
          <t/>
        </is>
      </c>
      <c r="AW326" t="inlineStr">
        <is>
          <t/>
        </is>
      </c>
      <c r="AX326" s="2" t="inlineStr">
        <is>
          <t>doprinos Unije globalnim inicijativama</t>
        </is>
      </c>
      <c r="AY326" s="2" t="inlineStr">
        <is>
          <t>3</t>
        </is>
      </c>
      <c r="AZ326" s="2" t="inlineStr">
        <is>
          <t>proposed</t>
        </is>
      </c>
      <c r="BA326" t="inlineStr">
        <is>
          <t/>
        </is>
      </c>
      <c r="BB326" s="2" t="inlineStr">
        <is>
          <t>globális kezdeményezésekhez való uniós hozzájárulás</t>
        </is>
      </c>
      <c r="BC326" s="2" t="inlineStr">
        <is>
          <t>2</t>
        </is>
      </c>
      <c r="BD326" s="2" t="inlineStr">
        <is>
          <t>proposed</t>
        </is>
      </c>
      <c r="BE326" t="inlineStr">
        <is>
          <t>költségfüggetlen finanszírozás formájában a több támogató által közösen finanszírozott &lt;a href="https://iate.europa.eu/entry/result/3628306/hu" target="_blank"&gt;globális kezdeményezésekhez&lt;/a&gt; nyújtott uniós finanszírozás</t>
        </is>
      </c>
      <c r="BF326" s="2" t="inlineStr">
        <is>
          <t>contributo dell’Unione a iniziative globali</t>
        </is>
      </c>
      <c r="BG326" s="2" t="inlineStr">
        <is>
          <t>3</t>
        </is>
      </c>
      <c r="BH326" s="2" t="inlineStr">
        <is>
          <t>proposed</t>
        </is>
      </c>
      <c r="BI326" t="inlineStr">
        <is>
          <t>finanziamento UE
non collegato ai costi destinato a &lt;a href="https://iate.europa.eu/entry/result/3628306/en-it" target="_blank"&gt;iniziative globali &lt;/a&gt; multidonatori finanziate
in comune</t>
        </is>
      </c>
      <c r="BJ326" s="2" t="inlineStr">
        <is>
          <t>Sąjungos indėlis į pasaulines iniciatyvas</t>
        </is>
      </c>
      <c r="BK326" s="2" t="inlineStr">
        <is>
          <t>3</t>
        </is>
      </c>
      <c r="BL326" s="2" t="inlineStr">
        <is>
          <t/>
        </is>
      </c>
      <c r="BM326" t="inlineStr">
        <is>
          <t/>
        </is>
      </c>
      <c r="BN326" s="2" t="inlineStr">
        <is>
          <t>Savienības iemaksas globālajās iniciatīvās</t>
        </is>
      </c>
      <c r="BO326" s="2" t="inlineStr">
        <is>
          <t>3</t>
        </is>
      </c>
      <c r="BP326" s="2" t="inlineStr">
        <is>
          <t/>
        </is>
      </c>
      <c r="BQ326" t="inlineStr">
        <is>
          <t>ES finansējums, kas nav saistīts ar izmaksām vairāku līdzekļu devēju apvienoti finansētām &lt;a href="https://iate.europa.eu/entry/result/3628306/lv" target="_blank"&gt;globālām iniciatīvām&lt;/a&gt;</t>
        </is>
      </c>
      <c r="BR326" s="2" t="inlineStr">
        <is>
          <t>kontribuzzjoni tal-Unjoni għal inizjattivi globali</t>
        </is>
      </c>
      <c r="BS326" s="2" t="inlineStr">
        <is>
          <t>3</t>
        </is>
      </c>
      <c r="BT326" s="2" t="inlineStr">
        <is>
          <t/>
        </is>
      </c>
      <c r="BU326" t="inlineStr">
        <is>
          <t>finanzjament tal-UE li ma jkunx marbut mal-kostijiet għal &lt;a href="https://iate.europa.eu/entry/result/3628306/mt" target="_blank"&gt;inizjattivi globali&lt;/a&gt; kollettivi ffinanzjati minn bosta donaturi</t>
        </is>
      </c>
      <c r="BV326" s="2" t="inlineStr">
        <is>
          <t>bijdrage van de Unie aan mondiale initiatieven</t>
        </is>
      </c>
      <c r="BW326" s="2" t="inlineStr">
        <is>
          <t>3</t>
        </is>
      </c>
      <c r="BX326" s="2" t="inlineStr">
        <is>
          <t/>
        </is>
      </c>
      <c r="BY326" t="inlineStr">
        <is>
          <t>financiering die niet gekoppeld is aan kosten, waarmee de Europese Unie bijdraagt aan mondiale multidonorinitiatieven met gepoolde financiering</t>
        </is>
      </c>
      <c r="BZ326" s="2" t="inlineStr">
        <is>
          <t>wkład Unii w globalne inicjatywy</t>
        </is>
      </c>
      <c r="CA326" s="2" t="inlineStr">
        <is>
          <t>3</t>
        </is>
      </c>
      <c r="CB326" s="2" t="inlineStr">
        <is>
          <t/>
        </is>
      </c>
      <c r="CC326" t="inlineStr">
        <is>
          <t>finansowanie UE niepowiązane z kosztami odnośnych operacji dla &lt;a href="https://iate.europa.eu/entry/result/3628306/pl" target="_blank"&gt;globalnych inicjatyw&lt;/a&gt; z udziałem wielu darczyńców</t>
        </is>
      </c>
      <c r="CD326" s="2" t="inlineStr">
        <is>
          <t>contribuição da União para iniciativas mundiais|
contribuição da União para iniciativas à escala mundial</t>
        </is>
      </c>
      <c r="CE326" s="2" t="inlineStr">
        <is>
          <t>3|
3</t>
        </is>
      </c>
      <c r="CF326" s="2" t="inlineStr">
        <is>
          <t>|
proposed</t>
        </is>
      </c>
      <c r="CG326" t="inlineStr">
        <is>
          <t>Instrumento de execução do Orçamento da União Europeia destinado especificamente à participação da UE em iniciativas à escala mundial nos casos em que os outros instrumentos previstos no Regulamento Financeiro não permitam concretizar os objetivos políticos das iniciativas com a mesma escala e impacto.</t>
        </is>
      </c>
      <c r="CH326" s="2" t="inlineStr">
        <is>
          <t>contribuția Uniunii la inițiativele la nivel mondial</t>
        </is>
      </c>
      <c r="CI326" s="2" t="inlineStr">
        <is>
          <t>3</t>
        </is>
      </c>
      <c r="CJ326" s="2" t="inlineStr">
        <is>
          <t/>
        </is>
      </c>
      <c r="CK326" t="inlineStr">
        <is>
          <t/>
        </is>
      </c>
      <c r="CL326" s="2" t="inlineStr">
        <is>
          <t>príspevok Únie na globálne iniciatívy</t>
        </is>
      </c>
      <c r="CM326" s="2" t="inlineStr">
        <is>
          <t>2</t>
        </is>
      </c>
      <c r="CN326" s="2" t="inlineStr">
        <is>
          <t>proposed</t>
        </is>
      </c>
      <c r="CO326" t="inlineStr">
        <is>
          <t>finančné prostriedky EÚ, ktoré nesuvisia s nákladmi na &lt;a href="https://iate.europa.eu/entry/result/3628306/sk" target="_blank"&gt;globálne iniciatívy&lt;/a&gt; spoločne financované viacerými darcami</t>
        </is>
      </c>
      <c r="CP326" s="2" t="inlineStr">
        <is>
          <t>prispevek Unije k svetovnim pobudam</t>
        </is>
      </c>
      <c r="CQ326" s="2" t="inlineStr">
        <is>
          <t>3</t>
        </is>
      </c>
      <c r="CR326" s="2" t="inlineStr">
        <is>
          <t/>
        </is>
      </c>
      <c r="CS326" t="inlineStr">
        <is>
          <t/>
        </is>
      </c>
      <c r="CT326" s="2" t="inlineStr">
        <is>
          <t>unionens bidrag till globala initiativ</t>
        </is>
      </c>
      <c r="CU326" s="2" t="inlineStr">
        <is>
          <t>3</t>
        </is>
      </c>
      <c r="CV326" s="2" t="inlineStr">
        <is>
          <t/>
        </is>
      </c>
      <c r="CW326" t="inlineStr">
        <is>
          <t>EU-finansiering som inte är kopplad till kostnader för samlat finansierade &lt;a href="https://iate.europa.eu/entry/result/3628306" target="_blank"&gt;globala initiativ&lt;/a&gt;med flera givare</t>
        </is>
      </c>
    </row>
    <row r="327">
      <c r="A327" s="1" t="str">
        <f>HYPERLINK("https://iate.europa.eu/entry/result/3628208/all", "3628208")</f>
        <v>3628208</v>
      </c>
      <c r="B327" t="inlineStr">
        <is>
          <t>EUROPEAN UNION</t>
        </is>
      </c>
      <c r="C327" t="inlineStr">
        <is>
          <t>EUROPEAN UNION|EU finance|EU budget</t>
        </is>
      </c>
      <c r="D327" t="inlineStr">
        <is>
          <t>yes</t>
        </is>
      </c>
      <c r="E327" t="inlineStr">
        <is>
          <t/>
        </is>
      </c>
      <c r="F327" s="2" t="inlineStr">
        <is>
          <t>нефинансово дарение</t>
        </is>
      </c>
      <c r="G327" s="2" t="inlineStr">
        <is>
          <t>3</t>
        </is>
      </c>
      <c r="H327" s="2" t="inlineStr">
        <is>
          <t/>
        </is>
      </c>
      <c r="I327" t="inlineStr">
        <is>
          <t/>
        </is>
      </c>
      <c r="J327" s="2" t="inlineStr">
        <is>
          <t>nefinanční dar</t>
        </is>
      </c>
      <c r="K327" s="2" t="inlineStr">
        <is>
          <t>3</t>
        </is>
      </c>
      <c r="L327" s="2" t="inlineStr">
        <is>
          <t/>
        </is>
      </c>
      <c r="M327" t="inlineStr">
        <is>
          <t>&lt;a href="https://iate.europa.eu/entry/result/3582116/cs" target="_blank"&gt;nástroj pro plnění rozpočtu&lt;/a&gt;, který orgánům a institucím Unie poskytuje právní rámec pro darování zboží, služeb, dodávek nebo prací v budoucích krizových a mimořádných situacích</t>
        </is>
      </c>
      <c r="N327" s="2" t="inlineStr">
        <is>
          <t>ikkefinansiel donation</t>
        </is>
      </c>
      <c r="O327" s="2" t="inlineStr">
        <is>
          <t>3</t>
        </is>
      </c>
      <c r="P327" s="2" t="inlineStr">
        <is>
          <t/>
        </is>
      </c>
      <c r="Q327" t="inlineStr">
        <is>
          <t>budgetgennemførelsesinstrument, der skaber en retlig ramme for, at EU-institutioner og EU-organer kan donere varer, tjenesteydelser, forsyninger eller bygge- og anlægsarbejder i fremtidige kriser og nødsituationer</t>
        </is>
      </c>
      <c r="R327" s="2" t="inlineStr">
        <is>
          <t>nichtfinanzielle Zuwendung</t>
        </is>
      </c>
      <c r="S327" s="2" t="inlineStr">
        <is>
          <t>3</t>
        </is>
      </c>
      <c r="T327" s="2" t="inlineStr">
        <is>
          <t/>
        </is>
      </c>
      <c r="U327" t="inlineStr">
        <is>
          <t/>
        </is>
      </c>
      <c r="V327" s="2" t="inlineStr">
        <is>
          <t>μη χρηματοοικονομική δωρεά</t>
        </is>
      </c>
      <c r="W327" s="2" t="inlineStr">
        <is>
          <t>2</t>
        </is>
      </c>
      <c r="X327" s="2" t="inlineStr">
        <is>
          <t/>
        </is>
      </c>
      <c r="Y327" t="inlineStr">
        <is>
          <t>μέσο εκτέλεσης του προϋπολογισμού που παρέχει το νομικό πλαίσιο στα θεσμικά και λοιπά όργανα και οργανισμούς της Ένωσης για τη δωρεά αγαθών, υπηρεσιών, προμηθειών ή έργων, σε περίπτωση μελλοντικών κρίσεων ή καταστάσεων έκτακτης ανάγκης</t>
        </is>
      </c>
      <c r="Z327" s="2" t="inlineStr">
        <is>
          <t>non-financial donation</t>
        </is>
      </c>
      <c r="AA327" s="2" t="inlineStr">
        <is>
          <t>3</t>
        </is>
      </c>
      <c r="AB327" s="2" t="inlineStr">
        <is>
          <t/>
        </is>
      </c>
      <c r="AC327" t="inlineStr">
        <is>
          <t>budget
 implementation instrument providing a legal framework for the Union
 institutions and Union bodies to donate goods, services, supplies or works in future crisis
 and emergency situations</t>
        </is>
      </c>
      <c r="AD327" s="2" t="inlineStr">
        <is>
          <t>liberalidad no financiera</t>
        </is>
      </c>
      <c r="AE327" s="2" t="inlineStr">
        <is>
          <t>3</t>
        </is>
      </c>
      <c r="AF327" s="2" t="inlineStr">
        <is>
          <t/>
        </is>
      </c>
      <c r="AG327" t="inlineStr">
        <is>
          <t>Nuevo instrumento de ejecución del presupuesto, incluido en la propuesta de Reglamento Financiero aplicable al presupuesto general de la Unión a fin de establecer un marco jurídico claro para la donación de servicios, suministros u obras por las instituciones de la Unión.</t>
        </is>
      </c>
      <c r="AH327" s="2" t="inlineStr">
        <is>
          <t>mitterahaline annetus</t>
        </is>
      </c>
      <c r="AI327" s="2" t="inlineStr">
        <is>
          <t>3</t>
        </is>
      </c>
      <c r="AJ327" s="2" t="inlineStr">
        <is>
          <t/>
        </is>
      </c>
      <c r="AK327" t="inlineStr">
        <is>
          <t>Liidu institutsioonide ja liidu asutuste antav annetus teenuste, asjade või ehitustööde vormis, millega edendatakse liidu poliitikaeesmärkide saavutamist</t>
        </is>
      </c>
      <c r="AL327" s="2" t="inlineStr">
        <is>
          <t>muu kuin rahallinen lahjoitus</t>
        </is>
      </c>
      <c r="AM327" s="2" t="inlineStr">
        <is>
          <t>3</t>
        </is>
      </c>
      <c r="AN327" s="2" t="inlineStr">
        <is>
          <t/>
        </is>
      </c>
      <c r="AO327" t="inlineStr">
        <is>
          <t>talousarvion toteuttamisväline, joka tarjoaa unionin toimielimille oikeudellisen kehyksen palvelujen, tavaroiden tai rakennusurakoiden lahjoittamista vartentulevia kriisi- ja hätätilanteita varten</t>
        </is>
      </c>
      <c r="AP327" s="2" t="inlineStr">
        <is>
          <t>don non financier</t>
        </is>
      </c>
      <c r="AQ327" s="2" t="inlineStr">
        <is>
          <t>3</t>
        </is>
      </c>
      <c r="AR327" s="2" t="inlineStr">
        <is>
          <t/>
        </is>
      </c>
      <c r="AS327" t="inlineStr">
        <is>
          <t>instrument d’exécution budgétaire qui fournit un cadre juridique clair permettant aux institutions de l’Union de faire des dons portant sur des services, des fournitures ou des travaux dans les situations de crise et d'urgence</t>
        </is>
      </c>
      <c r="AT327" s="2" t="inlineStr">
        <is>
          <t>deonú neamhairgeadais</t>
        </is>
      </c>
      <c r="AU327" s="2" t="inlineStr">
        <is>
          <t>3</t>
        </is>
      </c>
      <c r="AV327" s="2" t="inlineStr">
        <is>
          <t/>
        </is>
      </c>
      <c r="AW327" t="inlineStr">
        <is>
          <t/>
        </is>
      </c>
      <c r="AX327" s="2" t="inlineStr">
        <is>
          <t>nefinancijska donacija</t>
        </is>
      </c>
      <c r="AY327" s="2" t="inlineStr">
        <is>
          <t>3</t>
        </is>
      </c>
      <c r="AZ327" s="2" t="inlineStr">
        <is>
          <t>proposed</t>
        </is>
      </c>
      <c r="BA327" t="inlineStr">
        <is>
          <t/>
        </is>
      </c>
      <c r="BB327" s="2" t="inlineStr">
        <is>
          <t>nem pénzügyi adomány|
nem pénzbeli adomány</t>
        </is>
      </c>
      <c r="BC327" s="2" t="inlineStr">
        <is>
          <t>2|
3</t>
        </is>
      </c>
      <c r="BD327" s="2" t="inlineStr">
        <is>
          <t xml:space="preserve">proposed|
</t>
        </is>
      </c>
      <c r="BE327" t="inlineStr">
        <is>
          <t>a válság- és szükséghelyzetekben az uniós intézmények számára szolgáltatások, áruk vagy építési beruházások adományozásához jogi keretet biztosító költségvetés-végrehajtási eszköz</t>
        </is>
      </c>
      <c r="BF327" s="2" t="inlineStr">
        <is>
          <t>donazione non finanziaria</t>
        </is>
      </c>
      <c r="BG327" s="2" t="inlineStr">
        <is>
          <t>3</t>
        </is>
      </c>
      <c r="BH327" s="2" t="inlineStr">
        <is>
          <t/>
        </is>
      </c>
      <c r="BI327" t="inlineStr">
        <is>
          <t>strumento di
esecuzione del bilancio che fornisce un quadro giuridico per la donazione, da
parte delle istituzioni, degli organi e degli organismi dell'Unione, di beni,
servizi, forniture o lavori in caso di future crisi e situazioni di emergenza</t>
        </is>
      </c>
      <c r="BJ327" s="2" t="inlineStr">
        <is>
          <t>nepiniginis dovanojamas turtas</t>
        </is>
      </c>
      <c r="BK327" s="2" t="inlineStr">
        <is>
          <t>2</t>
        </is>
      </c>
      <c r="BL327" s="2" t="inlineStr">
        <is>
          <t/>
        </is>
      </c>
      <c r="BM327" t="inlineStr">
        <is>
          <t>Sąjungos institucijų ar Sąjungos organų dovanojamas turtas – paslaugos, prekės ar darbas</t>
        </is>
      </c>
      <c r="BN327" s="2" t="inlineStr">
        <is>
          <t>nefinanšu ziedojums</t>
        </is>
      </c>
      <c r="BO327" s="2" t="inlineStr">
        <is>
          <t>2</t>
        </is>
      </c>
      <c r="BP327" s="2" t="inlineStr">
        <is>
          <t/>
        </is>
      </c>
      <c r="BQ327" t="inlineStr">
        <is>
          <t>budžeta īstenošanas instruments, kas Savienības
iestādēm un Savienības struktūrām nosaka tiesisko
regulējumu, kā ziedot preces,
pakalpojumus, piegādes vai būvdarbus turpmākās krīzes un ārkārtas
situācijās</t>
        </is>
      </c>
      <c r="BR327" s="2" t="inlineStr">
        <is>
          <t>donazzjoni mhux finanzjarja</t>
        </is>
      </c>
      <c r="BS327" s="2" t="inlineStr">
        <is>
          <t>3</t>
        </is>
      </c>
      <c r="BT327" s="2" t="inlineStr">
        <is>
          <t/>
        </is>
      </c>
      <c r="BU327" t="inlineStr">
        <is>
          <t>&lt;a href="https://iate.europa.eu/entry/result/3582116/mt" target="_blank"&gt;strument ta' implimentazzjoni tal-baġit&lt;/a&gt; li jipprovdi qafas legali għall-istituzzjonijiet u għall-korpi tal-Unjoni biex jagħmlu donazzjonijiet ta' oġġetti, servizzi, provvisti jew xogħlijiet f'sitwazzjonijiet ta' kriżi u ta' emerġenza fil-futur</t>
        </is>
      </c>
      <c r="BV327" s="2" t="inlineStr">
        <is>
          <t>niet-financiële schenking</t>
        </is>
      </c>
      <c r="BW327" s="2" t="inlineStr">
        <is>
          <t>3</t>
        </is>
      </c>
      <c r="BX327" s="2" t="inlineStr">
        <is>
          <t/>
        </is>
      </c>
      <c r="BY327" t="inlineStr">
        <is>
          <t>EU-instrument voor de uitvoering van de begroting dat de EU-instellingen een kader biedt voor het schenken van goederen, diensten, leveringen of werken</t>
        </is>
      </c>
      <c r="BZ327" s="2" t="inlineStr">
        <is>
          <t>darowizna o charakterze niefinansowym</t>
        </is>
      </c>
      <c r="CA327" s="2" t="inlineStr">
        <is>
          <t>3</t>
        </is>
      </c>
      <c r="CB327" s="2" t="inlineStr">
        <is>
          <t/>
        </is>
      </c>
      <c r="CC327" t="inlineStr">
        <is>
          <t>instrument wdrażania budżetu zapewniający ramy prawne dla instytucji i organów UE w celu oferowania towarów, usług lub pracy w czasie przyszłych kryzysów i sutuacji nadzwyczajnych</t>
        </is>
      </c>
      <c r="CD327" s="2" t="inlineStr">
        <is>
          <t>doação não financeira</t>
        </is>
      </c>
      <c r="CE327" s="2" t="inlineStr">
        <is>
          <t>3</t>
        </is>
      </c>
      <c r="CF327" s="2" t="inlineStr">
        <is>
          <t/>
        </is>
      </c>
      <c r="CG327" t="inlineStr">
        <is>
          <t>Modalidade de execução orçamental que proporciona um quadro legal para as instituições e organismos da União doarem bens, serviços, fornecimentos ou obras, em especial em situações de emergência.</t>
        </is>
      </c>
      <c r="CH327" s="2" t="inlineStr">
        <is>
          <t>donație nefinanciară</t>
        </is>
      </c>
      <c r="CI327" s="2" t="inlineStr">
        <is>
          <t>3</t>
        </is>
      </c>
      <c r="CJ327" s="2" t="inlineStr">
        <is>
          <t/>
        </is>
      </c>
      <c r="CK327" t="inlineStr">
        <is>
          <t/>
        </is>
      </c>
      <c r="CL327" s="2" t="inlineStr">
        <is>
          <t>nefinančná donácia|
nefinančný dar</t>
        </is>
      </c>
      <c r="CM327" s="2" t="inlineStr">
        <is>
          <t>3|
2</t>
        </is>
      </c>
      <c r="CN327" s="2" t="inlineStr">
        <is>
          <t>|
proposed</t>
        </is>
      </c>
      <c r="CO327" t="inlineStr">
        <is>
          <t>&lt;a href="https://iate.europa.eu/entry/result/3582116/sk" target="_blank"&gt;nástroj plnenia rozpočtu&lt;/a&gt; zabezpečujúci inštitúciám a orgánom Únie právny rámec na darovanie tovaru, služieb, dodávok alebo prác v rámci budúcej krízy alebo núdzových situácií</t>
        </is>
      </c>
      <c r="CP327" s="2" t="inlineStr">
        <is>
          <t>nefinančna donacija</t>
        </is>
      </c>
      <c r="CQ327" s="2" t="inlineStr">
        <is>
          <t>3</t>
        </is>
      </c>
      <c r="CR327" s="2" t="inlineStr">
        <is>
          <t/>
        </is>
      </c>
      <c r="CS327" t="inlineStr">
        <is>
          <t>novi instrument za izvrševanje proračuna EU, ki določa pravni okvir za darovanje storitev, blaga ali gradenj v kriznih situacijah in izrednih razmerah</t>
        </is>
      </c>
      <c r="CT327" s="2" t="inlineStr">
        <is>
          <t>icke-finansiell donation</t>
        </is>
      </c>
      <c r="CU327" s="2" t="inlineStr">
        <is>
          <t>3</t>
        </is>
      </c>
      <c r="CV327" s="2" t="inlineStr">
        <is>
          <t/>
        </is>
      </c>
      <c r="CW327" t="inlineStr">
        <is>
          <t>instrument för budgetgenomförande som tillhandahåller en stabil rättslig grund för unionens institutioner och unionens organ så att de kan donera varor, tjänster, eller byggentreprenad isamband med framtida kris- och nödsituationer</t>
        </is>
      </c>
    </row>
    <row r="328">
      <c r="A328" s="1" t="str">
        <f>HYPERLINK("https://iate.europa.eu/entry/result/3628181/all", "3628181")</f>
        <v>3628181</v>
      </c>
      <c r="B328" t="inlineStr">
        <is>
          <t>EUROPEAN UNION</t>
        </is>
      </c>
      <c r="C328" t="inlineStr">
        <is>
          <t>EUROPEAN UNION|EU finance|EU budget</t>
        </is>
      </c>
      <c r="D328" t="inlineStr">
        <is>
          <t>yes</t>
        </is>
      </c>
      <c r="E328" t="inlineStr">
        <is>
          <t/>
        </is>
      </c>
      <c r="F328" s="2" t="inlineStr">
        <is>
          <t>Регламент (ЕС,Евратом) 2020/2092 на Европейския парламент и на Съвета от 16 декември 2020 година относно общ режим на обвързаност с условия за защита на бюджета на Съюза|
Регламент относно обвързаността с условия|
Регламент относно принципите на правовата държава</t>
        </is>
      </c>
      <c r="G328" s="2" t="inlineStr">
        <is>
          <t>3|
3|
3</t>
        </is>
      </c>
      <c r="H328" s="2" t="inlineStr">
        <is>
          <t xml:space="preserve">|
|
</t>
        </is>
      </c>
      <c r="I328" t="inlineStr">
        <is>
          <t/>
        </is>
      </c>
      <c r="J328" s="2" t="inlineStr">
        <is>
          <t>nařízení Evropského parlamentu a Rady (EU, Euratom) 2020/2092 o obecném režimu podmíněnosti na ochranu rozpočtu Unie|
nařízení o podmíněnosti|
nařízení o obecné podmíněnosti|
nařízení o podmíněnosti dodržováním zásad právního státu|
nařízení o právním státě</t>
        </is>
      </c>
      <c r="K328" s="2" t="inlineStr">
        <is>
          <t>3|
3|
3|
3|
3</t>
        </is>
      </c>
      <c r="L328" s="2" t="inlineStr">
        <is>
          <t xml:space="preserve">|
|
|
|
</t>
        </is>
      </c>
      <c r="M328" t="inlineStr">
        <is>
          <t>nařízení, který se stanoví pravidla nezbytná k ochraně rozpočtu Unie v případě porušování zásad právního státu v členských státech</t>
        </is>
      </c>
      <c r="N328" s="2" t="inlineStr">
        <is>
          <t>forordningen om konditionalitet|
forordningen om generel konditionalitet|
forordningen om konditionalitet vedrørende retsstatsprincippet|
forordningen om retsstatsprincippet|
forordning (EU, Euratom) 2020/2092 om en generel ordning med konditionalitet til beskyttelse af Unionens budget</t>
        </is>
      </c>
      <c r="O328" s="2" t="inlineStr">
        <is>
          <t>3|
3|
3|
3|
3</t>
        </is>
      </c>
      <c r="P328" s="2" t="inlineStr">
        <is>
          <t xml:space="preserve">|
|
|
|
</t>
        </is>
      </c>
      <c r="Q328" t="inlineStr">
        <is>
          <t>forordning, der fastsætter de regler, der er nødvendige for at beskytte Unionens budget i tilfælde af tilsidesættelser af retsstatsprincippet i medlemsstaterne</t>
        </is>
      </c>
      <c r="R328" s="2" t="inlineStr">
        <is>
          <t>Verordnung (EU, Euratom) 2020/2092 über eine allgemeine Konditionalitätsregelung zum Schutz des Haushalts der Union|
Konditionalitätsverordnung|
Verordnung über den an die Rechtsstaatlichkeit geknüpften Konditionalitätsmechanismus|
Verordnung über die Rechtsstaatlichkeit</t>
        </is>
      </c>
      <c r="S328" s="2" t="inlineStr">
        <is>
          <t>3|
3|
3|
3</t>
        </is>
      </c>
      <c r="T328" s="2" t="inlineStr">
        <is>
          <t xml:space="preserve">|
|
|
</t>
        </is>
      </c>
      <c r="U328" t="inlineStr">
        <is>
          <t/>
        </is>
      </c>
      <c r="V328" s="2" t="inlineStr">
        <is>
          <t>Κανονισμός (ΕΕ, Ευρατόμ) 2020/2092 περί γενικού καθεστώτος αιρεσιμότητος για την προστασία του προϋπολογισμού της Ένωσης|
κανονισμός για την αιρεσιμότητα|
κανονισμός περί γενικού καθεστώτος αιρεσιμότητας|
κανονισμός για την αιρεσιμότητα όσον αφορά το κράτος δικαίου|
κανονισμός για το κράτος δικαίου</t>
        </is>
      </c>
      <c r="W328" s="2" t="inlineStr">
        <is>
          <t>3|
3|
3|
3|
3</t>
        </is>
      </c>
      <c r="X328" s="2" t="inlineStr">
        <is>
          <t xml:space="preserve">|
|
|
|
</t>
        </is>
      </c>
      <c r="Y328" t="inlineStr">
        <is>
          <t>κανονισμός που καθορίζει τους κανόνες που είναι απαραίτητοι για την προστασία του προϋπολογισμού της Ένωσης σε περίπτωση παραβιάσων των αρχών του κράτους δικαίου στα κράτη μέλη</t>
        </is>
      </c>
      <c r="Z328" s="2" t="inlineStr">
        <is>
          <t>Regulation (EU, EURATOM) 2020/2092 on a general regime of conditionality for the protection of the Union budget|
Conditionality Regulation|
General Conditionality Regulation|
Rule of Law Conditionality Regulation|
Rule of Law Regulation|
RoL Regulation</t>
        </is>
      </c>
      <c r="AA328" s="2" t="inlineStr">
        <is>
          <t>3|
3|
3|
3|
3|
3</t>
        </is>
      </c>
      <c r="AB328" s="2" t="inlineStr">
        <is>
          <t xml:space="preserve">|
|
|
|
|
</t>
        </is>
      </c>
      <c r="AC328" t="inlineStr">
        <is>
          <t>regulation establishing the rules necessary for the protection of the Union budget in the case of breaches of the principles of the rule of law in the Member States</t>
        </is>
      </c>
      <c r="AD328" s="2" t="inlineStr">
        <is>
          <t>Reglamento (UE, Euratom) 2020/2092 sobre un régimen general de condicionalidad para la protección del presupuesto de la Unión|
Reglamento sobre condicionalidad|
Reglamento relativo a la condicionalidad del Estado de Derecho</t>
        </is>
      </c>
      <c r="AE328" s="2" t="inlineStr">
        <is>
          <t>3|
3|
3</t>
        </is>
      </c>
      <c r="AF328" s="2" t="inlineStr">
        <is>
          <t xml:space="preserve">|
|
</t>
        </is>
      </c>
      <c r="AG328" t="inlineStr">
        <is>
          <t>Reglamento que establece las disposiciones necesarias para la protección del presupuesto de la Unión en caso de vulneración de los principios del Estado de Derecho en los Estados miembros.</t>
        </is>
      </c>
      <c r="AH328" s="2" t="inlineStr">
        <is>
          <t>EUROOPA PARLAMENDI JA NÕUKOGU MÄÄRUS (EL, Euratom) 2020/2092, 16. detsember 2020, mis käsitleb üldist tingimuslikkuse korda liidu eelarve kaitsmiseks|
õigusriigi tingimuslikkuse määrus</t>
        </is>
      </c>
      <c r="AI328" s="2" t="inlineStr">
        <is>
          <t>3|
3</t>
        </is>
      </c>
      <c r="AJ328" s="2" t="inlineStr">
        <is>
          <t xml:space="preserve">|
</t>
        </is>
      </c>
      <c r="AK328" t="inlineStr">
        <is>
          <t>määrus, milles sätestatakse eeskirjad Liidu eelarve kaitseks, kui liikmesriigis rikutakse õigusriigi põhimõtteid</t>
        </is>
      </c>
      <c r="AL328" s="2" t="inlineStr">
        <is>
          <t>asetus (EU, Euratom) 2020/2092 yleisestä ehdollisuusjärjestelmästä unionin talousarvion suojaamiseksi|
yleistä ehdollisuutta koskeva asetus|
ehdollisuusasetus|
oikeusvaltioperiaatetta koskevasta ehdollisuudesta annettu asetus|
oikeusvaltioasetus</t>
        </is>
      </c>
      <c r="AM328" s="2" t="inlineStr">
        <is>
          <t>3|
3|
3|
3|
3</t>
        </is>
      </c>
      <c r="AN328" s="2" t="inlineStr">
        <is>
          <t xml:space="preserve">|
|
|
|
</t>
        </is>
      </c>
      <c r="AO328" t="inlineStr">
        <is>
          <t/>
        </is>
      </c>
      <c r="AP328" s="2" t="inlineStr">
        <is>
          <t>règlement (UE, Euratom) 2020/2092 relatif à un régime général de conditionnalité pour la protection du budget de l’Union|
règlement relatif à un régime général de conditionnalité|
règlement sur la conditionnalité liée à l’état de droit|
règlement relatif à la conditionnalité|
règlement relatif à l’état de droit</t>
        </is>
      </c>
      <c r="AQ328" s="2" t="inlineStr">
        <is>
          <t>3|
3|
3|
3|
3</t>
        </is>
      </c>
      <c r="AR328" s="2" t="inlineStr">
        <is>
          <t xml:space="preserve">|
|
|
|
</t>
        </is>
      </c>
      <c r="AS328" t="inlineStr">
        <is>
          <t>règlement visant à protéger les fonds de l’UE contre toute utilisation abusive par des gouvernements nationaux qui violent l’État de droit</t>
        </is>
      </c>
      <c r="AT328" s="2" t="inlineStr">
        <is>
          <t>Rialachán (AE, Euratom) 2020/2092 maidir le córas ginearálta coinníollachta chun buiséad an Aontais a chosaint|
an Rialachán maidir le Coinníollacht|
an Rialachán maidir le Coinníollacht Ghinearálta</t>
        </is>
      </c>
      <c r="AU328" s="2" t="inlineStr">
        <is>
          <t>3|
3|
3</t>
        </is>
      </c>
      <c r="AV328" s="2" t="inlineStr">
        <is>
          <t xml:space="preserve">|
|
</t>
        </is>
      </c>
      <c r="AW328" t="inlineStr">
        <is>
          <t/>
        </is>
      </c>
      <c r="AX328" s="2" t="inlineStr">
        <is>
          <t>Uredba (EU, Euratom) 2020/2092 o općem režimu uvjetovanosti za zaštitu proračuna Unije|
Uredba o uvjetovanosti|
Uredba o uvjetovanosti u pogledu vladavine prava|
Uredba o vladavini prava</t>
        </is>
      </c>
      <c r="AY328" s="2" t="inlineStr">
        <is>
          <t>3|
3|
3|
3</t>
        </is>
      </c>
      <c r="AZ328" s="2" t="inlineStr">
        <is>
          <t xml:space="preserve">|
|
|
</t>
        </is>
      </c>
      <c r="BA328" t="inlineStr">
        <is>
          <t>uredba kojom se utvrđuju pravila potrebna za zaštitu proračuna Unije u slučaju povreda načelâ vladavine prava u državama članicama.</t>
        </is>
      </c>
      <c r="BB328" s="2" t="inlineStr">
        <is>
          <t>az uniós költségvetés védelmét szolgáló általános feltételrendszerről szóló (EU, Euratom) 2020/2092 rendelet|
a feltételrendszerről szóló rendelet|
az általános feltételrendszerről szóló rendelet|
a jogállamiságra vonatkozó feltételrendszerről szóló rendelet|
a jogállamiságról szóló rendelet|
kondicionalitási rendelet</t>
        </is>
      </c>
      <c r="BC328" s="2" t="inlineStr">
        <is>
          <t>3|
3|
3|
3|
3|
3</t>
        </is>
      </c>
      <c r="BD328" s="2" t="inlineStr">
        <is>
          <t xml:space="preserve">|
|
|
|
|
</t>
        </is>
      </c>
      <c r="BE328" t="inlineStr">
        <is>
          <t>rendelet, amely meghatározza a jogállamiság elveinek a tagállamokban történő megsértése esetén az uniós költségvetés védelméhez szükséges szabályokat</t>
        </is>
      </c>
      <c r="BF328" s="2" t="inlineStr">
        <is>
          <t>regolamento (UE, Euratom) 2020/2092 relativo a un regime generale di condizionalità per la protezione del bilancio dell’Unione|
regolamento su un regime generale di condizionalità|
regolamento sulla condizionalità|
regolamento sulla condizionalità dello Stato di diritto|
regolamento sullo Stato di diritto</t>
        </is>
      </c>
      <c r="BG328" s="2" t="inlineStr">
        <is>
          <t>3|
3|
3|
3|
3</t>
        </is>
      </c>
      <c r="BH328" s="2" t="inlineStr">
        <is>
          <t xml:space="preserve">|
proposed|
|
|
</t>
        </is>
      </c>
      <c r="BI328" t="inlineStr">
        <is>
          <t/>
        </is>
      </c>
      <c r="BJ328" s="2" t="inlineStr">
        <is>
          <t>Reglamentas (ES, Euratomas) 2020/2092 dėl bendro Sąjungos biudžeto apsaugos sąlygų režimo|
Sąlygų reglamentas</t>
        </is>
      </c>
      <c r="BK328" s="2" t="inlineStr">
        <is>
          <t>3|
3</t>
        </is>
      </c>
      <c r="BL328" s="2" t="inlineStr">
        <is>
          <t xml:space="preserve">|
</t>
        </is>
      </c>
      <c r="BM328" t="inlineStr">
        <is>
          <t>reglamentas, kuriuo siekiama apsaugoti Sąjungos biudžetą nuo teisinės valstybės principų pažeidimų, kurie daro tiesioginį poveikį patikimam Sąjungos biudžeto finansų valdymui ar Sąjungos finansinių interesų apsaugai arba kelia didelę riziką, kad toks poveikis bus daromas</t>
        </is>
      </c>
      <c r="BN328" s="2" t="inlineStr">
        <is>
          <t>Regula (ES, Euratom) 2020/2092 par vispārēju nosacītības režīmu Savienības budžeta aizsardzībai|
Nosacītības regula|
Tiesiskuma regula</t>
        </is>
      </c>
      <c r="BO328" s="2" t="inlineStr">
        <is>
          <t>3|
3|
3</t>
        </is>
      </c>
      <c r="BP328" s="2" t="inlineStr">
        <is>
          <t xml:space="preserve">|
|
</t>
        </is>
      </c>
      <c r="BQ328" t="inlineStr">
        <is>
          <t/>
        </is>
      </c>
      <c r="BR328" s="2" t="inlineStr">
        <is>
          <t>Regolament (UE, Euratom) 2020/2092 dwar reġim ġenerali ta’ kundizzjonalità għall-protezzjoni tal-baġit tal-Unjoni|
Regolament dwar il-Kundizzjonalità|
Regolament dwar il-Kundizzjonalità Ġenerali|
Regolament dwar il-Kundizzjonalità tal-Istat tad-Dritt|
Regolament dwar l-Istat tad-Dritt</t>
        </is>
      </c>
      <c r="BS328" s="2" t="inlineStr">
        <is>
          <t>3|
3|
3|
3|
3</t>
        </is>
      </c>
      <c r="BT328" s="2" t="inlineStr">
        <is>
          <t xml:space="preserve">|
|
|
|
</t>
        </is>
      </c>
      <c r="BU328" t="inlineStr">
        <is>
          <t>regolament li jistabbilixxi r-regoli meħtieġa għall-protezzjoni tal-baġit tal-Unjoni f’każ ta’ ksur tal-prinċipji tal-istat tad-dritt fl-Istati Membri</t>
        </is>
      </c>
      <c r="BV328" s="2" t="inlineStr">
        <is>
          <t>Verordening (EU, Euratom) 2020/2092 betreffende een algemeen conditionaliteitsregime ter bescherming van de Uniebegroting|
conditionaliteitsverordening|
verordening algemene conditionaliteit|
conditionaliteitsverordening voor de rechtsstaat|
verordening inzake conditionaliteit met betrekking tot de rechtsstaat|
verordening inzake de rechtsstaat</t>
        </is>
      </c>
      <c r="BW328" s="2" t="inlineStr">
        <is>
          <t>3|
3|
3|
3|
3|
3</t>
        </is>
      </c>
      <c r="BX328" s="2" t="inlineStr">
        <is>
          <t xml:space="preserve">|
|
|
|
|
</t>
        </is>
      </c>
      <c r="BY328" t="inlineStr">
        <is>
          <t>verordening waarin de regels worden vastgesteld die noodzakelijk zijn voor de bescherming van de begroting van de Europese Unie bij schendingen van de beginselen van de rechtsstaat in de lidstaten</t>
        </is>
      </c>
      <c r="BZ328" s="2" t="inlineStr">
        <is>
          <t>rozporządzenie Parlamentu Europejskiego i Rady (UE, Euratom) 2020/2092 z dnia 16 grudnia 2020 r. w sprawie ogólnego systemu warunkowości służącego ochronie budżetu Unii|
rozporządzenie w sprawie warunkowości|
rozporządzenie w sprawie ogólnego systemu warunkowości|
rozporządzenie dotyczące warunkowości w zakresie praworządności|
rozporządzenie w sprawie praworządności</t>
        </is>
      </c>
      <c r="CA328" s="2" t="inlineStr">
        <is>
          <t>3|
3|
3|
3|
3</t>
        </is>
      </c>
      <c r="CB328" s="2" t="inlineStr">
        <is>
          <t xml:space="preserve">|
|
|
|
</t>
        </is>
      </c>
      <c r="CC328" t="inlineStr">
        <is>
          <t>rozporządzenie ustanowione w celu ochrony budżetu Unii w przypadku naruszeń zasad państwa prawnego w państwie członkowskim</t>
        </is>
      </c>
      <c r="CD328" s="2" t="inlineStr">
        <is>
          <t>Regulamento (UE, Euratom) 2020/2092 relativo a um regime geral de condicionalidade para a proteção do orçamento da União|
Regulamento Regime Geral de Condicionalidade|
Regulamento Condicionalidade|
Regulamento Estado de Direito</t>
        </is>
      </c>
      <c r="CE328" s="2" t="inlineStr">
        <is>
          <t>3|
3|
3|
3</t>
        </is>
      </c>
      <c r="CF328" s="2" t="inlineStr">
        <is>
          <t xml:space="preserve">|
proposed|
|
</t>
        </is>
      </c>
      <c r="CG328" t="inlineStr">
        <is>
          <t/>
        </is>
      </c>
      <c r="CH328" s="2" t="inlineStr">
        <is>
          <t>Regulamentul (UE, EURATOM) 2020/2092 al Parlamentului European și al Consiliului din 16 decembrie 2020 privind un regim general de condiționalitate pentru protecția bugetului Uniunii|
Regulamentul privind condiționalitatea|
Regulamentul privind statul de drept|
Regulamentul privind mecanismul de condiționalitate bazat pe statul de drept</t>
        </is>
      </c>
      <c r="CI328" s="2" t="inlineStr">
        <is>
          <t>3|
3|
3|
3</t>
        </is>
      </c>
      <c r="CJ328" s="2" t="inlineStr">
        <is>
          <t xml:space="preserve">|
|
|
</t>
        </is>
      </c>
      <c r="CK328" t="inlineStr">
        <is>
          <t/>
        </is>
      </c>
      <c r="CL328" s="2" t="inlineStr">
        <is>
          <t>nariadenie Európskeho parlamentu a Rady (EÚ, Euratom) 2020/2092 zo 16. decembra 2020 o všeobecnom režime podmienenosti na ochranu rozpočtu Únie|
nariadenie o podmienenosti|
nariadenie o všeobecnom režime podmienenosti|
nariadenie o podmienenosti právnym štátom|
nariadenie o právnom štáte</t>
        </is>
      </c>
      <c r="CM328" s="2" t="inlineStr">
        <is>
          <t>3|
3|
3|
3|
3</t>
        </is>
      </c>
      <c r="CN328" s="2" t="inlineStr">
        <is>
          <t xml:space="preserve">|
|
|
|
</t>
        </is>
      </c>
      <c r="CO328" t="inlineStr">
        <is>
          <t>právny predpis, ktorým sa stanovujú pravidlá nevyhnutné na ochranu rozpočtu Únie v prípade porušení zásad právneho štátu v členských štátoch</t>
        </is>
      </c>
      <c r="CP328" s="2" t="inlineStr">
        <is>
          <t>Uredba (EU, Euratom) 2020/2092 o splošnem režimu pogojenosti za zaščito proračuna Unije|
uredba o pogojenosti|
uredba o splošnem režimu pogojenosti|
uredba o pogojevanju s pravno državo</t>
        </is>
      </c>
      <c r="CQ328" s="2" t="inlineStr">
        <is>
          <t>3|
3|
3|
3</t>
        </is>
      </c>
      <c r="CR328" s="2" t="inlineStr">
        <is>
          <t xml:space="preserve">|
|
|
</t>
        </is>
      </c>
      <c r="CS328" t="inlineStr">
        <is>
          <t>uredba, ki določa pravila za zaščito proračuna Unije pred kršitvami načel pravne države, ki dovolj neposredno vplivajo ali pomenijo dovolj neposredno resno tveganje, ki vpliva na dobro finančno poslovodenje ali zaščito finančnih interesov Unije</t>
        </is>
      </c>
      <c r="CT328" s="2" t="inlineStr">
        <is>
          <t>förordning (EU, Euratom) 2020/2092 om en generell villkorlighetsordning för skydd av unionsbudgeten|
förordningen om villkorlighet|
villkorlighetsförordningen</t>
        </is>
      </c>
      <c r="CU328" s="2" t="inlineStr">
        <is>
          <t>3|
3|
3</t>
        </is>
      </c>
      <c r="CV328" s="2" t="inlineStr">
        <is>
          <t xml:space="preserve">|
|
</t>
        </is>
      </c>
      <c r="CW328" t="inlineStr">
        <is>
          <t>förordning som fastställer de regler som är nödvändiga för att skydda unionsbudgeten vid överträdelser av rättsstatens principer i medlemsstaterna</t>
        </is>
      </c>
    </row>
    <row r="329">
      <c r="A329" s="1" t="str">
        <f>HYPERLINK("https://iate.europa.eu/entry/result/359343/all", "359343")</f>
        <v>359343</v>
      </c>
      <c r="B329" t="inlineStr">
        <is>
          <t>BUSINESS AND COMPETITION</t>
        </is>
      </c>
      <c r="C329" t="inlineStr">
        <is>
          <t>BUSINESS AND COMPETITION|business organisation</t>
        </is>
      </c>
      <c r="D329" t="inlineStr">
        <is>
          <t>yes</t>
        </is>
      </c>
      <c r="E329" t="inlineStr">
        <is>
          <t/>
        </is>
      </c>
      <c r="F329" s="2" t="inlineStr">
        <is>
          <t>модел на стопанска дейност</t>
        </is>
      </c>
      <c r="G329" s="2" t="inlineStr">
        <is>
          <t>3</t>
        </is>
      </c>
      <c r="H329" s="2" t="inlineStr">
        <is>
          <t/>
        </is>
      </c>
      <c r="I329" t="inlineStr">
        <is>
          <t/>
        </is>
      </c>
      <c r="J329" s="2" t="inlineStr">
        <is>
          <t>obchodní model|
podnikatelský model</t>
        </is>
      </c>
      <c r="K329" s="2" t="inlineStr">
        <is>
          <t>3|
3</t>
        </is>
      </c>
      <c r="L329" s="2" t="inlineStr">
        <is>
          <t xml:space="preserve">|
</t>
        </is>
      </c>
      <c r="M329" t="inlineStr">
        <is>
          <t/>
        </is>
      </c>
      <c r="N329" s="2" t="inlineStr">
        <is>
          <t>forretningsmodel</t>
        </is>
      </c>
      <c r="O329" s="2" t="inlineStr">
        <is>
          <t>3</t>
        </is>
      </c>
      <c r="P329" s="2" t="inlineStr">
        <is>
          <t/>
        </is>
      </c>
      <c r="Q329" t="inlineStr">
        <is>
          <t>strategi for driften af en virksomhed, der indeholder de funktioner og
komponenter, som virksomheden bruger til at skabe en omsætning og holde styr på
sine omkostninger</t>
        </is>
      </c>
      <c r="R329" s="2" t="inlineStr">
        <is>
          <t>Geschäftsmodell</t>
        </is>
      </c>
      <c r="S329" s="2" t="inlineStr">
        <is>
          <t>3</t>
        </is>
      </c>
      <c r="T329" s="2" t="inlineStr">
        <is>
          <t/>
        </is>
      </c>
      <c r="U329" t="inlineStr">
        <is>
          <t>Beschreibung der Geschäftstätigkeit eines Unternehmens als Bindeglied zwischen einer Geschäftsidee und dem zu ihrer Verwirklichung zu erstellenden Geschäftsplan</t>
        </is>
      </c>
      <c r="V329" t="inlineStr">
        <is>
          <t/>
        </is>
      </c>
      <c r="W329" t="inlineStr">
        <is>
          <t/>
        </is>
      </c>
      <c r="X329" t="inlineStr">
        <is>
          <t/>
        </is>
      </c>
      <c r="Y329" t="inlineStr">
        <is>
          <t/>
        </is>
      </c>
      <c r="Z329" s="2" t="inlineStr">
        <is>
          <t>business model</t>
        </is>
      </c>
      <c r="AA329" s="2" t="inlineStr">
        <is>
          <t>3</t>
        </is>
      </c>
      <c r="AB329" s="2" t="inlineStr">
        <is>
          <t/>
        </is>
      </c>
      <c r="AC329" t="inlineStr">
        <is>
          <t>A description of the operations of a business including the components of the business, the functions of the business, and the revenues and expenses that the business generates</t>
        </is>
      </c>
      <c r="AD329" t="inlineStr">
        <is>
          <t/>
        </is>
      </c>
      <c r="AE329" t="inlineStr">
        <is>
          <t/>
        </is>
      </c>
      <c r="AF329" t="inlineStr">
        <is>
          <t/>
        </is>
      </c>
      <c r="AG329" t="inlineStr">
        <is>
          <t/>
        </is>
      </c>
      <c r="AH329" t="inlineStr">
        <is>
          <t/>
        </is>
      </c>
      <c r="AI329" t="inlineStr">
        <is>
          <t/>
        </is>
      </c>
      <c r="AJ329" t="inlineStr">
        <is>
          <t/>
        </is>
      </c>
      <c r="AK329" t="inlineStr">
        <is>
          <t/>
        </is>
      </c>
      <c r="AL329" s="2" t="inlineStr">
        <is>
          <t>liiketoimintamalli</t>
        </is>
      </c>
      <c r="AM329" s="2" t="inlineStr">
        <is>
          <t>3</t>
        </is>
      </c>
      <c r="AN329" s="2" t="inlineStr">
        <is>
          <t/>
        </is>
      </c>
      <c r="AO329" t="inlineStr">
        <is>
          <t>kuvaus siitä, ketkä osallistuvat liiketoimintaan ja mitä he tekevät arvon tuottamiseksi</t>
        </is>
      </c>
      <c r="AP329" s="2" t="inlineStr">
        <is>
          <t>modèle d'entreprise|
modèle économique|
modèle commercial</t>
        </is>
      </c>
      <c r="AQ329" s="2" t="inlineStr">
        <is>
          <t>3|
3|
3</t>
        </is>
      </c>
      <c r="AR329" s="2" t="inlineStr">
        <is>
          <t xml:space="preserve">|
|
</t>
        </is>
      </c>
      <c r="AS329" t="inlineStr">
        <is>
          <t>schéma identifiant et combinant les paramètres qui caractérisent une 
entreprise du point de vue de l'organisation, du fonctionnement et de la
 stratégie, afin de mettre au jour les facteurs de sa rentabilité</t>
        </is>
      </c>
      <c r="AT329" s="2" t="inlineStr">
        <is>
          <t>samhail ghnó</t>
        </is>
      </c>
      <c r="AU329" s="2" t="inlineStr">
        <is>
          <t>3</t>
        </is>
      </c>
      <c r="AV329" s="2" t="inlineStr">
        <is>
          <t/>
        </is>
      </c>
      <c r="AW329" t="inlineStr">
        <is>
          <t/>
        </is>
      </c>
      <c r="AX329" t="inlineStr">
        <is>
          <t/>
        </is>
      </c>
      <c r="AY329" t="inlineStr">
        <is>
          <t/>
        </is>
      </c>
      <c r="AZ329" t="inlineStr">
        <is>
          <t/>
        </is>
      </c>
      <c r="BA329" t="inlineStr">
        <is>
          <t/>
        </is>
      </c>
      <c r="BB329" s="2" t="inlineStr">
        <is>
          <t>üzleti modell</t>
        </is>
      </c>
      <c r="BC329" s="2" t="inlineStr">
        <is>
          <t>4</t>
        </is>
      </c>
      <c r="BD329" s="2" t="inlineStr">
        <is>
          <t/>
        </is>
      </c>
      <c r="BE329" t="inlineStr">
        <is>
          <t>összefüggő elemekből álló koncepcionális eszköz, amely leírja az adott cég üzleti logikáját és az általa nyújtandó terméket/szolgáltatást, valamint felvázolja a cég architektúráját és partneri hálózatát, hogy jövedelemteremtés céljával előállítsa és piacon értékesíthetővé tegye a szóban forgó terméket/szolgáltatást</t>
        </is>
      </c>
      <c r="BF329" s="2" t="inlineStr">
        <is>
          <t>modello di business|
modello aziendale</t>
        </is>
      </c>
      <c r="BG329" s="2" t="inlineStr">
        <is>
          <t>3|
3</t>
        </is>
      </c>
      <c r="BH329" s="2" t="inlineStr">
        <is>
          <t xml:space="preserve">|
</t>
        </is>
      </c>
      <c r="BI329" t="inlineStr">
        <is>
          <t>insieme delle soluzioni organizzative e strategiche attraverso le quali l'impresa acquisisce vantaggio competitivo</t>
        </is>
      </c>
      <c r="BJ329" s="2" t="inlineStr">
        <is>
          <t>verslo modelis</t>
        </is>
      </c>
      <c r="BK329" s="2" t="inlineStr">
        <is>
          <t>3</t>
        </is>
      </c>
      <c r="BL329" s="2" t="inlineStr">
        <is>
          <t/>
        </is>
      </c>
      <c r="BM329" t="inlineStr">
        <is>
          <t/>
        </is>
      </c>
      <c r="BN329" s="2" t="inlineStr">
        <is>
          <t>darījumdarbības modelis</t>
        </is>
      </c>
      <c r="BO329" s="2" t="inlineStr">
        <is>
          <t>3</t>
        </is>
      </c>
      <c r="BP329" s="2" t="inlineStr">
        <is>
          <t/>
        </is>
      </c>
      <c r="BQ329" t="inlineStr">
        <is>
          <t>darījumdarbības apraksts, kurā ilustrēti un aprakstīti tās elementi, stratēģijas, vērtības radīšanas ķēde, uzdevumi, kā arī izdevumu un ienākumu plūsma</t>
        </is>
      </c>
      <c r="BR329" s="2" t="inlineStr">
        <is>
          <t>mudell ta' negozju|
mudell kummerċjali</t>
        </is>
      </c>
      <c r="BS329" s="2" t="inlineStr">
        <is>
          <t>3|
3</t>
        </is>
      </c>
      <c r="BT329" s="2" t="inlineStr">
        <is>
          <t xml:space="preserve">|
</t>
        </is>
      </c>
      <c r="BU329" t="inlineStr">
        <is>
          <t>Deskrizzjoni tal-funzjonament ta' negozju inkluż il-komponenti u l-funzjonijiet tan-negozju u d-dħul u l-infiq li jiġġenera.</t>
        </is>
      </c>
      <c r="BV329" s="2" t="inlineStr">
        <is>
          <t>bedrijfsmodel</t>
        </is>
      </c>
      <c r="BW329" s="2" t="inlineStr">
        <is>
          <t>3</t>
        </is>
      </c>
      <c r="BX329" s="2" t="inlineStr">
        <is>
          <t/>
        </is>
      </c>
      <c r="BY329" t="inlineStr">
        <is>
          <t/>
        </is>
      </c>
      <c r="BZ329" s="2" t="inlineStr">
        <is>
          <t>model biznesu|
model biznesowy|
model działalności gospodarczej</t>
        </is>
      </c>
      <c r="CA329" s="2" t="inlineStr">
        <is>
          <t>3|
3|
2</t>
        </is>
      </c>
      <c r="CB329" s="2" t="inlineStr">
        <is>
          <t xml:space="preserve">|
|
</t>
        </is>
      </c>
      <c r="CC329" t="inlineStr">
        <is>
          <t>1. połączenie koncepcji strategicznej firmy i technologii jej praktycznej realizacji rozumianej jako budowa łańcucha wartości pozwalającego na skuteczną eksploatację oraz odnowę zasobów i umiejętności&lt;br&gt;2. system ściśle określonych elementów i założeń dotyczących branży, klientów, ich potrzeb, sposobu prowadzenia działalności, generowania wartości, zysku itp., które to muszą być do siebie ściśle dopasowane</t>
        </is>
      </c>
      <c r="CD329" s="2" t="inlineStr">
        <is>
          <t>modelo de negócios</t>
        </is>
      </c>
      <c r="CE329" s="2" t="inlineStr">
        <is>
          <t>3</t>
        </is>
      </c>
      <c r="CF329" s="2" t="inlineStr">
        <is>
          <t/>
        </is>
      </c>
      <c r="CG329" t="inlineStr">
        <is>
          <t>Plano base, essencial para a estruturação e defesa de uma ideia de negócios.</t>
        </is>
      </c>
      <c r="CH329" s="2" t="inlineStr">
        <is>
          <t>model de afaceri</t>
        </is>
      </c>
      <c r="CI329" s="2" t="inlineStr">
        <is>
          <t>3</t>
        </is>
      </c>
      <c r="CJ329" s="2" t="inlineStr">
        <is>
          <t/>
        </is>
      </c>
      <c r="CK329" t="inlineStr">
        <is>
          <t/>
        </is>
      </c>
      <c r="CL329" s="2" t="inlineStr">
        <is>
          <t>obchodný model</t>
        </is>
      </c>
      <c r="CM329" s="2" t="inlineStr">
        <is>
          <t>3</t>
        </is>
      </c>
      <c r="CN329" s="2" t="inlineStr">
        <is>
          <t/>
        </is>
      </c>
      <c r="CO329" t="inlineStr">
        <is>
          <t>súbor základných prvkov (ako sú napr. ponuka, stratégia, infraštruktúra, organizačná štruktúra, obchodné postupy, prevádzkové postupy a politiky), ktoré určujú spôsob, akým podnikateľský subjekt ponúka určitú hodnotu spotrebiteľovi, získava spotrebiteľa, aby za túto hodnotu platil, a vytvára zisk</t>
        </is>
      </c>
      <c r="CP329" s="2" t="inlineStr">
        <is>
          <t>poslovni model</t>
        </is>
      </c>
      <c r="CQ329" s="2" t="inlineStr">
        <is>
          <t>3</t>
        </is>
      </c>
      <c r="CR329" s="2" t="inlineStr">
        <is>
          <t/>
        </is>
      </c>
      <c r="CS329" t="inlineStr">
        <is>
          <t/>
        </is>
      </c>
      <c r="CT329" s="2" t="inlineStr">
        <is>
          <t>affärsmodell</t>
        </is>
      </c>
      <c r="CU329" s="2" t="inlineStr">
        <is>
          <t>3</t>
        </is>
      </c>
      <c r="CV329" s="2" t="inlineStr">
        <is>
          <t/>
        </is>
      </c>
      <c r="CW329" t="inlineStr">
        <is>
          <t/>
        </is>
      </c>
    </row>
    <row r="330">
      <c r="A330" s="1" t="str">
        <f>HYPERLINK("https://iate.europa.eu/entry/result/3578168/all", "3578168")</f>
        <v>3578168</v>
      </c>
      <c r="B330" t="inlineStr">
        <is>
          <t>EUROPEAN UNION;LAW</t>
        </is>
      </c>
      <c r="C330" t="inlineStr">
        <is>
          <t>EUROPEAN UNION|European construction;EUROPEAN UNION|EU finance;LAW|rights and freedoms</t>
        </is>
      </c>
      <c r="D330" t="inlineStr">
        <is>
          <t>yes</t>
        </is>
      </c>
      <c r="E330" t="inlineStr">
        <is>
          <t/>
        </is>
      </c>
      <c r="F330" s="2" t="inlineStr">
        <is>
          <t>програма „Права и ценности“|
програма „Граждани, равенство, права и ценности“</t>
        </is>
      </c>
      <c r="G330" s="2" t="inlineStr">
        <is>
          <t>3|
3</t>
        </is>
      </c>
      <c r="H330" s="2" t="inlineStr">
        <is>
          <t xml:space="preserve">|
</t>
        </is>
      </c>
      <c r="I330" t="inlineStr">
        <is>
          <t>&lt;p&gt;програма на ЕС, която има за цел да защитава и утвърждава правата и ценностите, залегнали в Договорите за ЕС, с оглед на поддържането на отворени, демократични и приобщаващи общества, съдържаща четири специфични цели:&lt;/p&gt;&lt;p&gt;i) утвърждаване на равенството и правата (равенството между половете, недискриминацията, правата на децата), &lt;/p&gt;&lt;p&gt;i) насърчаване на ангажираността и участието на гражданите в демократичния живот на Съюза (направление „Гражданска ангажираност и участие“),&lt;/p&gt;&lt;p&gt;iii) борба срещу насилието, по-специално насилието срещу децата и жените (направление „Дафне“),&lt;/p&gt;&lt;p&gt;iv) защита и утвърждаване на ценностите на Съюза (направление „Ценности на Съюза“)&lt;/p&gt;</t>
        </is>
      </c>
      <c r="J330" s="2" t="inlineStr">
        <is>
          <t>program Občané, rovnost, práva a hodnoty|
program CERV</t>
        </is>
      </c>
      <c r="K330" s="2" t="inlineStr">
        <is>
          <t>3|
3</t>
        </is>
      </c>
      <c r="L330" s="2" t="inlineStr">
        <is>
          <t xml:space="preserve">|
</t>
        </is>
      </c>
      <c r="M330" t="inlineStr">
        <is>
          <t>program EU na období 2021–2027, jehož cílem je chránit a prosazovat práva a hodnoty zakotvené ve Smlouvách, Listině 
a platných mezinárodních úmluvách o lidských právech, zejména podporou 
organizací občanské společnosti a jiných zúčastněných subjektů, které 
působí na místní, regionální, celostátní a nadnárodní úrovni, 
a prostřednictvím podporování občanské a demokratické angažovanosti, za 
účelem zachování a dalšího rozvoje otevřené, demokratické, spravedlivé 
a inkluzivní společnosti, jež je založena na zásadách právního státu.</t>
        </is>
      </c>
      <c r="N330" s="2" t="inlineStr">
        <is>
          <t>program for borgere, ligestilling, rettigheder og værdier</t>
        </is>
      </c>
      <c r="O330" s="2" t="inlineStr">
        <is>
          <t>3</t>
        </is>
      </c>
      <c r="P330" s="2" t="inlineStr">
        <is>
          <t/>
        </is>
      </c>
      <c r="Q330" t="inlineStr">
        <is>
          <t>EU-program for perioden 2021-2027, der har til
formål at beskytte og fremme de rettigheder og værdier, der er nedfældet i
traktaterne, chartret og gældende internationale
menneskerettighedskonventioner, navnlig ved at støtte
civilsamfundsorganisationer og andre interessenter, der er aktive på lokalt,
regionalt, nationalt og tværnationalt plan, og ved at tilskynde til
medborgerlig og demokratisk deltagelse med henblik på at bevare og yderligere
udvikle åbne, rettighedsbaserede, demokratiske, lige og inkluderende samfund,
der er baseret på retsstatsprincippet</t>
        </is>
      </c>
      <c r="R330" s="2" t="inlineStr">
        <is>
          <t>Programm „Bürgerinnen und Bürger, Gleichstellung, Rechte und Werte“</t>
        </is>
      </c>
      <c r="S330" s="2" t="inlineStr">
        <is>
          <t>3</t>
        </is>
      </c>
      <c r="T330" s="2" t="inlineStr">
        <is>
          <t/>
        </is>
      </c>
      <c r="U330" t="inlineStr">
        <is>
          <t>Programm, das auf den Schutz und die Förderung der in den Verträgen, der Charta und den geltenden internationalen Menschenrechtskonventionen verankerten Rechte und Werte abzielt , um offene, auf Rechten beruhende, demokratische, gleichberechtigte und inklusive Gesellschaften, die auf der Rechtsstaatlichkeit aufbauen, aufrechtzuerhalten und weiterzuentwickeln</t>
        </is>
      </c>
      <c r="V330" s="2" t="inlineStr">
        <is>
          <t>Πρόγραμμα «Πολίτες, ισότητα, δικαιώματα και αξίες»|
πρόγραμμα CERV</t>
        </is>
      </c>
      <c r="W330" s="2" t="inlineStr">
        <is>
          <t>3|
3</t>
        </is>
      </c>
      <c r="X330" s="2" t="inlineStr">
        <is>
          <t xml:space="preserve">|
</t>
        </is>
      </c>
      <c r="Y330" t="inlineStr">
        <is>
          <t>πρόγραμμα της ΕΕ για την περίοδο 2021-2027 που αποσκοπεί στην προστασία και την προαγωγή των δικαιωμάτων και των αξιών όπως κατοχυρώνονται στις Συνθήκες της ΕΕ, τον Χάρτη και στις εφαρμοστέες διεθνείς συμβάσεις για τα ανθρώπινα δικαιώματα, ιδίως μέσω της προστασίας των οργανώσεων της κοινωνίας των πολιτών και άλλων συμφεροντούχων που δραστηριοποιούνται σε τοπικό, περιφερειακό, εθνικό και διεθνικό επίπεδο, και μέσω της ενθάρρυνσης της συμμετοχής στα κοινά και στις δημοκρατικές διαδικασίες, με στόχο τη διατήρηση και την περαιτέρω ανάπτυξη ανοικτών, βασιζόμενων σε δικαιώματα, δημοκρατικών, ισότιμων και χωρίς αποκλεισμούς κοινωνιών που βασίζονται στο κράτος δικαίου</t>
        </is>
      </c>
      <c r="Z330" s="2" t="inlineStr">
        <is>
          <t>Citizens, Equality, Rights and Values Programme|
CERV Programme|
Rights and Values programme|
CERV|
citizens, equality, rights and values (CERV) programme</t>
        </is>
      </c>
      <c r="AA330" s="2" t="inlineStr">
        <is>
          <t>3|
3|
3|
1|
1</t>
        </is>
      </c>
      <c r="AB330" s="2" t="inlineStr">
        <is>
          <t xml:space="preserve">|
|
obsolete|
|
</t>
        </is>
      </c>
      <c r="AC330" t="inlineStr">
        <is>
          <t>EU programme for the period 2021 – 2027 that aims to protect and promote rights and values as enshrined in the Treaties, the Charter and the applicable international human rights conventions, in particular by supporting civil society organisations and other stakeholders active at local, regional, national and transnational level, and by encouraging civic and democratic participation, in order to sustain and further develop open, rights-based, democratic, equal and inclusive societies which are based on the rule of law</t>
        </is>
      </c>
      <c r="AD330" s="2" t="inlineStr">
        <is>
          <t>programa Ciudadanos, Igualdad, Derechos y Valores|
programa CERV</t>
        </is>
      </c>
      <c r="AE330" s="2" t="inlineStr">
        <is>
          <t>3|
3</t>
        </is>
      </c>
      <c r="AF330" s="2" t="inlineStr">
        <is>
          <t xml:space="preserve">|
</t>
        </is>
      </c>
      <c r="AG330" t="inlineStr">
        <is>
          <t>Programa que tiene como objetivo general proteger y fomentar los derechos y valores 
consagrados en los Tratados, la Carta y los convenios internacionales de
 derechos humanos aplicables, en particular respaldando a las 
organizaciones de la sociedad civil y otras partes interesadas activas a
 escala local, regional, nacional y transnacional, así como fomentando 
la participación democrática y cívica, con el fin de promover y seguir 
desarrollando unas sociedades abiertas, basadas en derechos, 
democráticas, igualitarias e inclusivas, fundadas en el Estado de 
Derecho.</t>
        </is>
      </c>
      <c r="AH330" s="2" t="inlineStr">
        <is>
          <t>kodanike, võrdõiguslikkuse, õiguste ja väärtuste programm</t>
        </is>
      </c>
      <c r="AI330" s="2" t="inlineStr">
        <is>
          <t>3</t>
        </is>
      </c>
      <c r="AJ330" s="2" t="inlineStr">
        <is>
          <t/>
        </is>
      </c>
      <c r="AK330" t="inlineStr">
        <is>
          <t>ELi programm, mille üldeesmärk on kaitsta ja edendada aluslepingutes, hartas ja kohaldatavates rahvusvahelistes inimõiguste konventsioonides sätestatud õigusi ja väärtusi, eelkõige kohalikul, piirkondlikul, riiklikul ja riikidevahelisel tasandil tegutsevate kodanikuühiskonna organisatsioonide ja muude sidusrühmade toetamise ning kodanikuaktiivsuse ja demokraatias osalemise stimuleerimise kaudu, et õigusriigile tuginedes toetada ja edasi arendada avatud, õigustel põhinevaid, demokraatlikke, võrdõiguslikke ja kaasavaid ühiskondi</t>
        </is>
      </c>
      <c r="AL330" s="2" t="inlineStr">
        <is>
          <t>kansalaisten, tasa-arvon, perusoikeuksien ja arvojen ohjelma</t>
        </is>
      </c>
      <c r="AM330" s="2" t="inlineStr">
        <is>
          <t>3</t>
        </is>
      </c>
      <c r="AN330" s="2" t="inlineStr">
        <is>
          <t/>
        </is>
      </c>
      <c r="AO330" t="inlineStr">
        <is>
          <t>kauden 2021-2027 ohjelma, jonka tavoitteena on suojella ja edistää perussopimuksissa, perusoikeuskirjassa ja sovellettavissa kansainvälisissä ihmisoikeusyleissopimuksissa vahvistettuja perusoikeuksia ja arvoja, erityisesti tukemalla kansalaisjärjestöjä ja muita paikallisella, alueellisella, kansallisella ja kansainvälisellä tasolla toimivia sidosryhmiä ja kannustamalla kansalaisvaikuttamiseen ja demokraattiseen toimintaan osallistumiseen avoimen, oikeuksiin perustuvan, demokraattisen, tasa-arvoisen, osallistavan ja oikeusvaltioperiaatteeseen perustuvan yhteiskunnan säilyttämiseksi ja kehittämiseksi edelleen</t>
        </is>
      </c>
      <c r="AP330" s="2" t="inlineStr">
        <is>
          <t>programme «Citoyens, égalité, droits et valeurs»|
programme CERV</t>
        </is>
      </c>
      <c r="AQ330" s="2" t="inlineStr">
        <is>
          <t>4|
3</t>
        </is>
      </c>
      <c r="AR330" s="2" t="inlineStr">
        <is>
          <t xml:space="preserve">|
</t>
        </is>
      </c>
      <c r="AS330" t="inlineStr">
        <is>
          <t>programme établi pour la période 2021-2027 dont l'objectif général est de protéger et de promouvoir les droits et les valeurs consacrés par les traités, la Charte et les conventions internationales relatives aux droits de l'homme en vigueur, notamment en appuyant les organisations de la société civile et d'autres parties prenantes actives aux niveaux local, régional, national et transnational, et en encourageant la participation des citoyens et la participation démocratique, afin de soutenir et de développer davantage des sociétés ouvertes, fondées sur les droits, démocratiques, égalitaires et inclusives qui sont basées sur l'état de droit</t>
        </is>
      </c>
      <c r="AT330" s="2" t="inlineStr">
        <is>
          <t>an clár Cearta agus Luachanna|
an Clár um Shaoránaigh, Comhionannas, Cearta agus Luachanna</t>
        </is>
      </c>
      <c r="AU330" s="2" t="inlineStr">
        <is>
          <t>3|
3</t>
        </is>
      </c>
      <c r="AV330" s="2" t="inlineStr">
        <is>
          <t xml:space="preserve">|
</t>
        </is>
      </c>
      <c r="AW330" t="inlineStr">
        <is>
          <t/>
        </is>
      </c>
      <c r="AX330" s="2" t="inlineStr">
        <is>
          <t>program Građani, ravnopravnost, prava i vrijednosti|
program Građani, jednakost, prava i vrijednosti</t>
        </is>
      </c>
      <c r="AY330" s="2" t="inlineStr">
        <is>
          <t>3|
3</t>
        </is>
      </c>
      <c r="AZ330" s="2" t="inlineStr">
        <is>
          <t xml:space="preserve">preferred|
</t>
        </is>
      </c>
      <c r="BA330" t="inlineStr">
        <is>
          <t>program za razdoblje 2021. - 2027. kojim se, uz potporu organizacija civilnog društva i drugih dionika aktivnih na lokalnoj, regionalnoj, nacionalnoj i nadnacionalnoj razini, podržavaju, štite i promiču prava i vrijednosti Europske unije utvrđene Ugovorima kako bi se održala i dalje razvijala otvorena, demokratska i stabilna društva</t>
        </is>
      </c>
      <c r="BB330" s="2" t="inlineStr">
        <is>
          <t>Jogok és értékek program|
Polgárok, egyenlőség, jogok és értékek program</t>
        </is>
      </c>
      <c r="BC330" s="2" t="inlineStr">
        <is>
          <t>2|
2</t>
        </is>
      </c>
      <c r="BD330" s="2" t="inlineStr">
        <is>
          <t xml:space="preserve">|
</t>
        </is>
      </c>
      <c r="BE330" t="inlineStr">
        <is>
          <t>a 2021-2027-es időszakra tervezett program, amelynek célja, hogy a nyitott, demokratikus és inkluzív társadalmak fenntartása érdekében védje és előmozdítsa az EU-szerződésekben rögzített jogokat és értékeket, többek között a társadalmi szervezetek támogatása révén</t>
        </is>
      </c>
      <c r="BF330" s="2" t="inlineStr">
        <is>
          <t>programma Diritti e valori|
programma Cittadini, uguaglianza, diritti e valori</t>
        </is>
      </c>
      <c r="BG330" s="2" t="inlineStr">
        <is>
          <t>3|
3</t>
        </is>
      </c>
      <c r="BH330" s="2" t="inlineStr">
        <is>
          <t xml:space="preserve">|
</t>
        </is>
      </c>
      <c r="BI330" t="inlineStr">
        <is>
          <t>programma di finanziamento volto a proteggere e promuovere i diritti e i valori sanciti nei trattati dell'UE e nella Carta dei diritti fondamentali dell'UE, anche sostenendo le organizzazioni della società civile, al fine di promuovere società aperte, democratiche e inclusive</t>
        </is>
      </c>
      <c r="BJ330" s="2" t="inlineStr">
        <is>
          <t>Piliečių, lygybės, teisių ir vertybių programa</t>
        </is>
      </c>
      <c r="BK330" s="2" t="inlineStr">
        <is>
          <t>3</t>
        </is>
      </c>
      <c r="BL330" s="2" t="inlineStr">
        <is>
          <t/>
        </is>
      </c>
      <c r="BM330" t="inlineStr">
        <is>
          <t>programa, kurios tikslas apsaugoti ir skatinti Sutartyse, Chartijoje ir taikytinose tarptautinėse žmogaus teisių konvencijose įtvirtintas teises ir vertybes, visų pirma remiant pilietinės visuomenės organizacijas ir kitus suinteresuotuosius subjektus, veikiančius vietos, regionų, nacionaliniu ir tarpvalstybiniu lygmenimis, ir skatinant piliečių ir demokratinį dalyvavimą, kad būtų palaikomos ir toliau plėtojamos atviros, teisėmis grindžiamos, demokratinės, lygios ir įtraukios visuomenės, grindžiamos teisinės valstybės principu</t>
        </is>
      </c>
      <c r="BN330" s="2" t="inlineStr">
        <is>
          <t>programma "Pilsoņi, vienlīdzība, tiesības un vērtības"</t>
        </is>
      </c>
      <c r="BO330" s="2" t="inlineStr">
        <is>
          <t>3</t>
        </is>
      </c>
      <c r="BP330" s="2" t="inlineStr">
        <is>
          <t/>
        </is>
      </c>
      <c r="BQ330" t="inlineStr">
        <is>
          <t/>
        </is>
      </c>
      <c r="BR330" s="2" t="inlineStr">
        <is>
          <t>Programm dwar iċ-Ċittadini, l-Ugwaljanza, id-Drittijiet u l-Valuri|
programm CERV</t>
        </is>
      </c>
      <c r="BS330" s="2" t="inlineStr">
        <is>
          <t>3|
3</t>
        </is>
      </c>
      <c r="BT330" s="2" t="inlineStr">
        <is>
          <t xml:space="preserve">|
</t>
        </is>
      </c>
      <c r="BU330" t="inlineStr">
        <is>
          <t>programm għall-perjodu 2021-2027 li se jagħmel parti minn Fond ġdid għall-Ġustizzja, id-Drittijiet u l-Valuri tal-baġit tal-UE, u li l-objettiv ġenerali tiegħu huwa li jipproteġi u jippromovi d-drittijiet u l-valuri kif imnaqqxa fit-Trattati tal-UE u fil-Karta tad-Drittijiet Fundamentali tal-UE, inkluż billi jappoġġja lill-organizzazzjonijiet tas-soċjetà ċivili bit-tir li jsostni lis-soċjetajiet miftuħa, demokratiċi, pluralistiċi u inklużivi</t>
        </is>
      </c>
      <c r="BV330" s="2" t="inlineStr">
        <is>
          <t>programma "Burgers, gelijkheid, rechten en waarden"|
CERV-programma</t>
        </is>
      </c>
      <c r="BW330" s="2" t="inlineStr">
        <is>
          <t>3|
3</t>
        </is>
      </c>
      <c r="BX330" s="2" t="inlineStr">
        <is>
          <t xml:space="preserve">|
</t>
        </is>
      </c>
      <c r="BY330" t="inlineStr">
        <is>
          <t>EU-programma voor de periode 2021-2027 dat als algemene doelstelling heeft van de rechten en waarden die in de Verdragen, het Handvest en de toepasselijke internationale mensenrechtenverdragen zijn verankerd, te beschermen en bevorderen, met name door ondersteuning van organisaties uit het maatschappelijk middenveld en andere belanghebbenden die actief zijn op lokaal, regionaal, nationaal en transnationaal niveau, en door het aanmoedigen van democratische en burgerparticipatie, met het oog op de instandhouding en verdere ontwikkeling van open, op rechten gebaseerde, democratische, gelijke en inclusieve samenlevingen die gebaseerd zijn op de rechtsstaat</t>
        </is>
      </c>
      <c r="BZ330" s="2" t="inlineStr">
        <is>
          <t>program „Obywatele, równość, prawa i wartości”|
program CERV</t>
        </is>
      </c>
      <c r="CA330" s="2" t="inlineStr">
        <is>
          <t>3|
3</t>
        </is>
      </c>
      <c r="CB330" s="2" t="inlineStr">
        <is>
          <t xml:space="preserve">|
</t>
        </is>
      </c>
      <c r="CC330" t="inlineStr">
        <is>
          <t>program na lata 2012-2027 mający na celu ochronę propagowanie praw podstawowych, w tym poprzez wspieranie organizacji społeczeństwa obywatelskiego</t>
        </is>
      </c>
      <c r="CD330" s="2" t="inlineStr">
        <is>
          <t>Programa Cidadãos, Igualdade, Direitos e Valores|
programa CIDV</t>
        </is>
      </c>
      <c r="CE330" s="2" t="inlineStr">
        <is>
          <t>3|
3</t>
        </is>
      </c>
      <c r="CF330" s="2" t="inlineStr">
        <is>
          <t xml:space="preserve">|
</t>
        </is>
      </c>
      <c r="CG330" t="inlineStr">
        <is>
          <t>Programa da União Europeia cujo objetivo para o período 2021-2027 é o de proteger e promover os direitos e valores consagrados nos Tratados, na Carta e nas convenções internacionais aplicáveis em matéria de direitos humanos, nomeadamente apoiando organizações da sociedade civil e outras partes interessadas ativas a nível local, regional, nacional e transnacional e incentivando a participação cívica e democrática, a fim de manter e continuar a desenvolver sociedades abertas, baseadas em direitos, democráticas, igualitárias e inclusivas, assentes no Estado de direito.</t>
        </is>
      </c>
      <c r="CH330" s="2" t="inlineStr">
        <is>
          <t>programul „Cetățeni, egalitate, drepturi și valori”|
programul CEDV</t>
        </is>
      </c>
      <c r="CI330" s="2" t="inlineStr">
        <is>
          <t>3|
2</t>
        </is>
      </c>
      <c r="CJ330" s="2" t="inlineStr">
        <is>
          <t xml:space="preserve">|
</t>
        </is>
      </c>
      <c r="CK330" t="inlineStr">
        <is>
          <t>program al UE, instituit pe durata cadrului financiar multianual 2021-2027, al cărui obiectiv general este de a proteja și a promova drepturile și valorile consacrate în 
tratate, în Cartă și în convențiile internaționale aplicabile privind 
drepturile omului, în special prin sprijinirea organizațiilor societății
 civile și a altor părți interesate active la nivel local, regional, 
național și transnațional și prin încurajarea participării civice și 
democratice, în vederea susținerii și dezvoltării în continuare a unor 
societăți deschise, bazate pe drepturi, democratice, egalitare și 
favorabile incluziunii care sunt întemeiate pe statul de drept</t>
        </is>
      </c>
      <c r="CL330" s="2" t="inlineStr">
        <is>
          <t>program Občania, rovnosť, práva a hodnoty</t>
        </is>
      </c>
      <c r="CM330" s="2" t="inlineStr">
        <is>
          <t>3</t>
        </is>
      </c>
      <c r="CN330" s="2" t="inlineStr">
        <is>
          <t/>
        </is>
      </c>
      <c r="CO330" t="inlineStr">
        <is>
          <t>program EÚ na obdobie 2021 – 2027, ktorého cieľom je chrániť a presadzovať práva a hodnoty zakotvené v zmluvách, charte a platných medzinárodných dohovoroch o ľudských právach, a to najmä podporou organizácií občianskej spoločnosti a iných zainteresovaných strán pôsobiacich na miestnej, regionálnej, vnútroštátnej a nadnárodnej úrovni, ako aj podporou občianskej a demokratickej účasti s cieľom zachovať a ďalej rozvíjať otvorené, demokratické, rovnocenné a inkluzívne spoločnosti založené na zásadách právneho štátu</t>
        </is>
      </c>
      <c r="CP330" s="2" t="inlineStr">
        <is>
          <t>program Državljani, enakost, pravice in vrednote</t>
        </is>
      </c>
      <c r="CQ330" s="2" t="inlineStr">
        <is>
          <t>3</t>
        </is>
      </c>
      <c r="CR330" s="2" t="inlineStr">
        <is>
          <t/>
        </is>
      </c>
      <c r="CS330" t="inlineStr">
        <is>
          <t>program EU za obdobje 2021–2027, katerega cilj je zaščititi ter spodbujati pravice in vrednote, kot so določene v Pogodbah, Listini in veljavnih mednarodnih konvencijah o človekovih pravicah, zlasti s podpiranjem organizacij civilne družbe in drugih deležnikov, ki delujejo na lokalni, regionalni, nacionalni in nadnacionalni ravni, ter s spodbujanjem državljanske in demokratične udeležbe, da bi ohranili in nadalje razvijali odprte, na pravicah temelječe, demokratične, enakopravne in vključujoče družbe, ki temeljijo na pravni državi</t>
        </is>
      </c>
      <c r="CT330" s="2" t="inlineStr">
        <is>
          <t>programmet för medborgare, jämlikhet, rättigheter och värden</t>
        </is>
      </c>
      <c r="CU330" s="2" t="inlineStr">
        <is>
          <t>3</t>
        </is>
      </c>
      <c r="CV330" s="2" t="inlineStr">
        <is>
          <t/>
        </is>
      </c>
      <c r="CW330" t="inlineStr">
        <is>
          <t>EU-program för perioden 2021-2027 vars syfte är att skydda och främja de rättigheter och värden som är 
förankrade i fördragen, stadgan och tillämpliga internationella 
människorättskonventioner, särskilt genom att stödja det civila 
samhällets organisationer och andra berörda parter som är verksamma på 
lokal, regional, nationell och transnationell nivå och genom att 
uppmuntra medborgarnas demokratiska och medborgerliga deltagande i syfte
 att upprätthålla och vidareutveckla öppna, rättighetsbaserade, 
demokratiska, jämlika och inkluderande samhällen som bygger på 
rättsstatsprincipen</t>
        </is>
      </c>
    </row>
    <row r="331">
      <c r="A331" s="1" t="str">
        <f>HYPERLINK("https://iate.europa.eu/entry/result/794886/all", "794886")</f>
        <v>794886</v>
      </c>
      <c r="B331" t="inlineStr">
        <is>
          <t>EUROPEAN UNION</t>
        </is>
      </c>
      <c r="C331" t="inlineStr">
        <is>
          <t>EUROPEAN UNION|EU finance|Community budget</t>
        </is>
      </c>
      <c r="D331" t="inlineStr">
        <is>
          <t>yes</t>
        </is>
      </c>
      <c r="E331" t="inlineStr">
        <is>
          <t/>
        </is>
      </c>
      <c r="F331" s="2" t="inlineStr">
        <is>
          <t>функция</t>
        </is>
      </c>
      <c r="G331" s="2" t="inlineStr">
        <is>
          <t>4</t>
        </is>
      </c>
      <c r="H331" s="2" t="inlineStr">
        <is>
          <t/>
        </is>
      </c>
      <c r="I331" t="inlineStr">
        <is>
          <t/>
        </is>
      </c>
      <c r="J331" s="2" t="inlineStr">
        <is>
          <t>okruh|
okruh víceletého finančního rámce|
okruh VFR</t>
        </is>
      </c>
      <c r="K331" s="2" t="inlineStr">
        <is>
          <t>3|
3|
3</t>
        </is>
      </c>
      <c r="L331" s="2" t="inlineStr">
        <is>
          <t xml:space="preserve">|
|
</t>
        </is>
      </c>
      <c r="M331" t="inlineStr">
        <is>
          <t>kategorie výdajů ve víceletém finančním rámci, vymezených na základě hlavních oblastí politiky EU, jež jsou pro dané období víceletého finančního rámce stanoveny</t>
        </is>
      </c>
      <c r="N331" s="2" t="inlineStr">
        <is>
          <t>udgiftsområde|
FFR-udgiftsområde</t>
        </is>
      </c>
      <c r="O331" s="2" t="inlineStr">
        <is>
          <t>4|
3</t>
        </is>
      </c>
      <c r="P331" s="2" t="inlineStr">
        <is>
          <t xml:space="preserve">|
</t>
        </is>
      </c>
      <c r="Q331" t="inlineStr">
        <is>
          <t>"Udgiftsområde 1: Bæredygtig vækst&lt;br&gt;1A - Konkurrenceevne for vækst og beskæftigelse, ikke-obligatoriske udgifter (IOU)&lt;br&gt;1B - Samhørighed for vækst og beskæftigelse (IOU)&lt;br&gt;Udgiftsområde 2: Beskyttelse og forvaltning af naturressourcer (IOU) undtagen:&lt;br&gt;- Udgifter til den fælles landbrugspolitik vedr. markedsforanstaltninger og direkte støtte, herunder markedsforanstaltninger for fiskeri og fiskeriaftaler indgået med tredjelande, obligatoriske udgifter (OU)&lt;br&gt;Udgiftsområde 3: Unionsborgerskab, frihed, sikkerhed og retfærdighed (IOU)&lt;br&gt;3A - Frihed, sikkerhed og retfærdighed (IOU)&lt;br&gt;3B - Unionsborgerskab (IOU)&lt;br&gt;Udgiftsområde 4: EU som global partner (IOU) undtagen:&lt;br&gt;- Udgifter som følge af internationale aftaler indgået af Den Europæiske Union med tredjelande (OU)&lt;br&gt;- Deltagelse i organisationer eller internationale institutioner (OU)&lt;br&gt;- Bidrag til opfyldelse af lånegarantifonden (OU)&lt;br&gt; Udgiftsområde 5: Administration (IOU) undtagen:&lt;br&gt;- Pensioner og udtrædelsespenge (OU)&lt;br&gt;- Forskellige godtgørelser i forb. med endeligt ophør af tjeneste (OU)&lt;br&gt;- Procesomkostninger (OU)&lt;br&gt;- Skadeserstatninger (OU)&lt;br&gt; Udgiftsområde 6: Kompensationer (OU)"</t>
        </is>
      </c>
      <c r="R331" s="2" t="inlineStr">
        <is>
          <t>Rubrik|
Rubrik des MFR</t>
        </is>
      </c>
      <c r="S331" s="2" t="inlineStr">
        <is>
          <t>3|
3</t>
        </is>
      </c>
      <c r="T331" s="2" t="inlineStr">
        <is>
          <t xml:space="preserve">|
</t>
        </is>
      </c>
      <c r="U331" t="inlineStr">
        <is>
          <t>Ausgabenkategorie des mehrjährigen Finanzrahmens entsprechend den Tätigkeitsbereichen der EU</t>
        </is>
      </c>
      <c r="V331" s="2" t="inlineStr">
        <is>
          <t>τομέας</t>
        </is>
      </c>
      <c r="W331" s="2" t="inlineStr">
        <is>
          <t>3</t>
        </is>
      </c>
      <c r="X331" s="2" t="inlineStr">
        <is>
          <t/>
        </is>
      </c>
      <c r="Y331" t="inlineStr">
        <is>
          <t>Στις δημοσιονομικές προοπτικές, το "heading" συνοδεύεται συνήθως από αριθμό, πχ 1α, 1β, 2, 3 κλπ.</t>
        </is>
      </c>
      <c r="Z331" s="2" t="inlineStr">
        <is>
          <t>heading|
MFF heading|
budget heading|
budgetary heading</t>
        </is>
      </c>
      <c r="AA331" s="2" t="inlineStr">
        <is>
          <t>3|
3|
1|
1</t>
        </is>
      </c>
      <c r="AB331" s="2" t="inlineStr">
        <is>
          <t xml:space="preserve">|
|
|
</t>
        </is>
      </c>
      <c r="AC331" t="inlineStr">
        <is>
          <t>area of activities for which the &lt;a href="https://iate.europa.eu/entry/result/930627/en" target="_blank"&gt;multiannual financial framework&lt;/a&gt; (MFF) sets a maximum annual amount which the EU is allowed to spend over a fixed period; the margin available under one heading may not be used for expenditure under a different heading unless the MFF is revised</t>
        </is>
      </c>
      <c r="AD331" s="2" t="inlineStr">
        <is>
          <t>rúbrica</t>
        </is>
      </c>
      <c r="AE331" s="2" t="inlineStr">
        <is>
          <t>3</t>
        </is>
      </c>
      <c r="AF331" s="2" t="inlineStr">
        <is>
          <t/>
        </is>
      </c>
      <c r="AG331" t="inlineStr">
        <is>
          <t>Cada uno de los siete apartados de gastos en los que se subdividen las perspectivas financieras: (1) Agricultura, (2) Acciones estructurales, (3) Políticas internas, (4) Medidas exteriores, (5) Administración, (6) Reservas, (7) Ayuda de preadhesión. Se subdividen en subrúbricas.</t>
        </is>
      </c>
      <c r="AH331" s="2" t="inlineStr">
        <is>
          <t>rubriik</t>
        </is>
      </c>
      <c r="AI331" s="2" t="inlineStr">
        <is>
          <t>3</t>
        </is>
      </c>
      <c r="AJ331" s="2" t="inlineStr">
        <is>
          <t/>
        </is>
      </c>
      <c r="AK331" t="inlineStr">
        <is>
          <t>poliitikavaldkond, mille puhul &lt;i&gt;mitmeaastases finantsraamistikus&lt;/i&gt; &lt;a href="/entry/result/930627/all" id="ENTRY_TO_ENTRY_CONVERTER" target="_blank"&gt;IATE:930627&lt;/a&gt; sätestatakse iga-aastane maksimumsumma, mida ELil on lubatud kindlaksmääratud ajavahemiku jooksul kulutada</t>
        </is>
      </c>
      <c r="AL331" s="2" t="inlineStr">
        <is>
          <t>otsake|
monivuotisen rahoituskehyksen otsake</t>
        </is>
      </c>
      <c r="AM331" s="2" t="inlineStr">
        <is>
          <t>3|
3</t>
        </is>
      </c>
      <c r="AN331" s="2" t="inlineStr">
        <is>
          <t xml:space="preserve">|
</t>
        </is>
      </c>
      <c r="AO331" t="inlineStr">
        <is>
          <t>toiminta-ala, jolle &lt;a href="https://iate.europa.eu/entry/result/930627/fi" target="_blank"&gt;monivuotisessa rahoituskehyksessä&lt;/a&gt; vahvistetaan vuotuinen enimmäistaso menoille, joiden maksamiseen EU voi sitoutua</t>
        </is>
      </c>
      <c r="AP331" s="2" t="inlineStr">
        <is>
          <t>rubrique</t>
        </is>
      </c>
      <c r="AQ331" s="2" t="inlineStr">
        <is>
          <t>3</t>
        </is>
      </c>
      <c r="AR331" s="2" t="inlineStr">
        <is>
          <t/>
        </is>
      </c>
      <c r="AS331" t="inlineStr">
        <is>
          <t>Dans le cadre financier pluriannuel (CFP) [ &lt;a href="/entry/result/930627/all" id="ENTRY_TO_ENTRY_CONVERTER" target="_blank"&gt;IATE:930627&lt;/a&gt; ], les rubriques sont des groupes d'activités de l'UE exprimés en grandes catégories de dépenses.</t>
        </is>
      </c>
      <c r="AT331" s="2" t="inlineStr">
        <is>
          <t>ceannteideal</t>
        </is>
      </c>
      <c r="AU331" s="2" t="inlineStr">
        <is>
          <t>3</t>
        </is>
      </c>
      <c r="AV331" s="2" t="inlineStr">
        <is>
          <t/>
        </is>
      </c>
      <c r="AW331" t="inlineStr">
        <is>
          <t/>
        </is>
      </c>
      <c r="AX331" s="2" t="inlineStr">
        <is>
          <t>naslov|
naslov VFO-a</t>
        </is>
      </c>
      <c r="AY331" s="2" t="inlineStr">
        <is>
          <t>3|
3</t>
        </is>
      </c>
      <c r="AZ331" s="2" t="inlineStr">
        <is>
          <t xml:space="preserve">|
</t>
        </is>
      </c>
      <c r="BA331" t="inlineStr">
        <is>
          <t/>
        </is>
      </c>
      <c r="BB331" s="2" t="inlineStr">
        <is>
          <t>fejezet|
az MFF fejezete</t>
        </is>
      </c>
      <c r="BC331" s="2" t="inlineStr">
        <is>
          <t>3|
3</t>
        </is>
      </c>
      <c r="BD331" s="2" t="inlineStr">
        <is>
          <t xml:space="preserve">|
</t>
        </is>
      </c>
      <c r="BE331" t="inlineStr">
        <is>
          <t>a többéves pénzügyi keret tevékenységi területe, amelyre az EU meghatározott időn keresztül meghatározott összeget költhet</t>
        </is>
      </c>
      <c r="BF331" s="2" t="inlineStr">
        <is>
          <t>rubrica|
rubrica del QFP</t>
        </is>
      </c>
      <c r="BG331" s="2" t="inlineStr">
        <is>
          <t>4|
3</t>
        </is>
      </c>
      <c r="BH331" s="2" t="inlineStr">
        <is>
          <t xml:space="preserve">|
</t>
        </is>
      </c>
      <c r="BI331" t="inlineStr">
        <is>
          <t>nell'ambito del quadro finanziario pluriennale (QFP) [ &lt;a href="/entry/result/930627/all" id="ENTRY_TO_ENTRY_CONVERTER" target="_blank"&gt;IATE:930627&lt;/a&gt; ] settore di intervento per il quale è fissato un massimale di spesa in un determinato periodo di tempo</t>
        </is>
      </c>
      <c r="BJ331" s="2" t="inlineStr">
        <is>
          <t>išlaidų kategorija|
DFP išlaidų kategorija</t>
        </is>
      </c>
      <c r="BK331" s="2" t="inlineStr">
        <is>
          <t>3|
3</t>
        </is>
      </c>
      <c r="BL331" s="2" t="inlineStr">
        <is>
          <t xml:space="preserve">|
</t>
        </is>
      </c>
      <c r="BM331" t="inlineStr">
        <is>
          <t/>
        </is>
      </c>
      <c r="BN331" s="2" t="inlineStr">
        <is>
          <t>izdevumu kategorija|
DFS izdevumu kategorija</t>
        </is>
      </c>
      <c r="BO331" s="2" t="inlineStr">
        <is>
          <t>3|
3</t>
        </is>
      </c>
      <c r="BP331" s="2" t="inlineStr">
        <is>
          <t xml:space="preserve">|
</t>
        </is>
      </c>
      <c r="BQ331" t="inlineStr">
        <is>
          <t>[..] Politikas joma, kurai daudzgadu finanšu shēmā noteikts maksimālais izdevumu apjoms, ko ES konkrētā laikposmā drīkst iztērēt. Vienā kategorijā pieejamo rezervi nedrīkst izmantot izdevumiem citā kategorijā, ja vien DFS netiek pārskatīta.</t>
        </is>
      </c>
      <c r="BR331" s="2" t="inlineStr">
        <is>
          <t>intestatura|
intestatura tal-QFP</t>
        </is>
      </c>
      <c r="BS331" s="2" t="inlineStr">
        <is>
          <t>3|
3</t>
        </is>
      </c>
      <c r="BT331" s="2" t="inlineStr">
        <is>
          <t xml:space="preserve">|
</t>
        </is>
      </c>
      <c r="BU331" t="inlineStr">
        <is>
          <t>qasam ta' attivitajiet li għalih il-&lt;a href="https://iate.europa.eu/entry/result/930627/mt" target="_blank"&gt;Qafas Finanzjarju Pluriennali&lt;/a&gt; (QFP) jistabbilixxi ammont massimu annwali li l-UE tkun tista' tonfoq fuq perjodu fiss; il-marġni disponibbli taħt intestatura partikolari, ma jistax jintuża għal nefqa taħt intestatura differenti sakemm ma jiġix rivedut il-QFP</t>
        </is>
      </c>
      <c r="BV331" s="2" t="inlineStr">
        <is>
          <t>rubriek|
MFK-rubriek|
rubriek van het MFK</t>
        </is>
      </c>
      <c r="BW331" s="2" t="inlineStr">
        <is>
          <t>3|
3|
3</t>
        </is>
      </c>
      <c r="BX331" s="2" t="inlineStr">
        <is>
          <t xml:space="preserve">|
|
</t>
        </is>
      </c>
      <c r="BY331" t="inlineStr">
        <is>
          <t>uitgavencategorie in het meerjarig financieel kader van de EU die overeenkomt met een beleidsterrein en waarvoor een jaarlijks maximumbedrag ("plafond") wordt vastgesteld dat uit de EU-begroting mag worden uitgegeven</t>
        </is>
      </c>
      <c r="BZ331" s="2" t="inlineStr">
        <is>
          <t>dział|
dział WRF</t>
        </is>
      </c>
      <c r="CA331" s="2" t="inlineStr">
        <is>
          <t>3|
3</t>
        </is>
      </c>
      <c r="CB331" s="2" t="inlineStr">
        <is>
          <t xml:space="preserve">|
</t>
        </is>
      </c>
      <c r="CC331" t="inlineStr">
        <is>
          <t/>
        </is>
      </c>
      <c r="CD331" s="2" t="inlineStr">
        <is>
          <t>rubrica do QFP|
rubrica|
categoria</t>
        </is>
      </c>
      <c r="CE331" s="2" t="inlineStr">
        <is>
          <t>3|
3|
3</t>
        </is>
      </c>
      <c r="CF331" s="2" t="inlineStr">
        <is>
          <t xml:space="preserve">|
|
</t>
        </is>
      </c>
      <c r="CG331" t="inlineStr">
        <is>
          <t>No âmbito do &lt;a href="https://iate.europa.eu/entry/result/930627/en-pt" target="_blank"&gt;quadro financeiro plurianual (QFP)&lt;/a&gt;, domínio de ação da UE, expresso em categoria de despesas, para o qual se estabelece o montante máximo anual que a UE é autorizada a gastar durante a vigência do QFP.</t>
        </is>
      </c>
      <c r="CH331" s="2" t="inlineStr">
        <is>
          <t>rubrică|
rubrică a CFM</t>
        </is>
      </c>
      <c r="CI331" s="2" t="inlineStr">
        <is>
          <t>3|
3</t>
        </is>
      </c>
      <c r="CJ331" s="2" t="inlineStr">
        <is>
          <t xml:space="preserve">|
</t>
        </is>
      </c>
      <c r="CK331" t="inlineStr">
        <is>
          <t>un element politic pentru care cadrul financiar multianual (CFM) [ &lt;a href="/entry/result/930627/all" id="ENTRY_TO_ENTRY_CONVERTER" target="_blank"&gt;IATE:930627&lt;/a&gt; ] stabilește un cuantum maxim anual pe care UE îl poate cheltui într-o perioadă stabilită; marja disponibilă în cadrul unei rubrici nu poate fi folosită pentru cheltuieli în cadrul altei rubrici, cu excepția cazului în care se revizuiește CFM</t>
        </is>
      </c>
      <c r="CL331" s="2" t="inlineStr">
        <is>
          <t>okruh</t>
        </is>
      </c>
      <c r="CM331" s="2" t="inlineStr">
        <is>
          <t>3</t>
        </is>
      </c>
      <c r="CN331" s="2" t="inlineStr">
        <is>
          <t/>
        </is>
      </c>
      <c r="CO331" t="inlineStr">
        <is>
          <t>kategória výdavkov vo &lt;a href="https://iate.europa.eu/entry/result/930627/sk" target="_blank"&gt;viacročnom finančnom rámci&lt;/a&gt; zodpovedajúca príslušnej oblasti činnosti EÚ</t>
        </is>
      </c>
      <c r="CP331" s="2" t="inlineStr">
        <is>
          <t>razdelek|
razdelek večletnega finančnega okvira</t>
        </is>
      </c>
      <c r="CQ331" s="2" t="inlineStr">
        <is>
          <t>3|
3</t>
        </is>
      </c>
      <c r="CR331" s="2" t="inlineStr">
        <is>
          <t xml:space="preserve">|
</t>
        </is>
      </c>
      <c r="CS331" t="inlineStr">
        <is>
          <t>V večletnem finančnem okviru so določena najvišja letna sredstva („zgornje meje“), ki jih lahko EU porabi na različnih področjih delovanja („razdelkih“) v najmanj petletnem obdobju.</t>
        </is>
      </c>
      <c r="CT331" s="2" t="inlineStr">
        <is>
          <t>rubrik</t>
        </is>
      </c>
      <c r="CU331" s="2" t="inlineStr">
        <is>
          <t>3</t>
        </is>
      </c>
      <c r="CV331" s="2" t="inlineStr">
        <is>
          <t/>
        </is>
      </c>
      <c r="CW331" t="inlineStr">
        <is>
          <t/>
        </is>
      </c>
    </row>
    <row r="332">
      <c r="A332" s="1" t="str">
        <f>HYPERLINK("https://iate.europa.eu/entry/result/3593427/all", "3593427")</f>
        <v>3593427</v>
      </c>
      <c r="B332" t="inlineStr">
        <is>
          <t>EUROPEAN UNION;LAW</t>
        </is>
      </c>
      <c r="C332" t="inlineStr">
        <is>
          <t>EUROPEAN UNION|European construction|deepening of the European Union;LAW|criminal law|offence|economic offence|counterfeiting;EUROPEAN UNION|European Union law|EU law|application of EU law|infringement of EU law|fraud against the EU</t>
        </is>
      </c>
      <c r="D332" t="inlineStr">
        <is>
          <t>yes</t>
        </is>
      </c>
      <c r="E332" t="inlineStr">
        <is>
          <t/>
        </is>
      </c>
      <c r="F332" s="2" t="inlineStr">
        <is>
          <t>програма за обмен, помощ и обучение за защита на еврото срещу фалшифициране за периода 2021—2027 г.|
програма „Перикъл IV“</t>
        </is>
      </c>
      <c r="G332" s="2" t="inlineStr">
        <is>
          <t>3|
3</t>
        </is>
      </c>
      <c r="H332" s="2" t="inlineStr">
        <is>
          <t xml:space="preserve">|
</t>
        </is>
      </c>
      <c r="I332" t="inlineStr">
        <is>
          <t/>
        </is>
      </c>
      <c r="J332" s="2" t="inlineStr">
        <is>
          <t>program výměny, pomoci a odborného vzdělávání za účelem ochrany eura proti padělání na období 2021–2027|
program Pericles IV</t>
        </is>
      </c>
      <c r="K332" s="2" t="inlineStr">
        <is>
          <t>3|
3</t>
        </is>
      </c>
      <c r="L332" s="2" t="inlineStr">
        <is>
          <t xml:space="preserve">|
</t>
        </is>
      </c>
      <c r="M332" t="inlineStr">
        <is>
          <t>program EU na období 2021–2027, jehož cílem je chránit eurobankovky a euromince proti padělání a souvisejícím podvodům</t>
        </is>
      </c>
      <c r="N332" s="2" t="inlineStr">
        <is>
          <t>handlingsprogram for udveksling, bistand og uddannelse med henblik på beskyttelse af euroen mod falskmøntneri for perioden 2021-2027|
Pericles IV-programmet</t>
        </is>
      </c>
      <c r="O332" s="2" t="inlineStr">
        <is>
          <t>3|
3</t>
        </is>
      </c>
      <c r="P332" s="2" t="inlineStr">
        <is>
          <t xml:space="preserve">|
</t>
        </is>
      </c>
      <c r="Q332" t="inlineStr">
        <is>
          <t/>
        </is>
      </c>
      <c r="R332" s="2" t="inlineStr">
        <is>
          <t>Aktionsprogramm in den Bereichen Austausch, Unterstützung und Ausbildung zum Schutz des Euro gegen Geldfälschung für den Zeitraum 2021-2027|
Programm „Pericles IV“</t>
        </is>
      </c>
      <c r="S332" s="2" t="inlineStr">
        <is>
          <t>3|
3</t>
        </is>
      </c>
      <c r="T332" s="2" t="inlineStr">
        <is>
          <t xml:space="preserve">|
</t>
        </is>
      </c>
      <c r="U332" t="inlineStr">
        <is>
          <t/>
        </is>
      </c>
      <c r="V332" s="2" t="inlineStr">
        <is>
          <t>πρόγραμμα ανταλλαγών, συνδρομής και κατάρτισης για την προστασία του ευρώ από την παραχάραξη και την κιβδηλεία για την περίοδο 2021-2027|
πρόγραμμα «Pericles IV»</t>
        </is>
      </c>
      <c r="W332" s="2" t="inlineStr">
        <is>
          <t>3|
3</t>
        </is>
      </c>
      <c r="X332" s="2" t="inlineStr">
        <is>
          <t xml:space="preserve">|
</t>
        </is>
      </c>
      <c r="Y332" t="inlineStr">
        <is>
          <t>πρόγραμμα της ΕΕ για την περίοδο 2021-2027, για την πρόληψη και την καταπολέμηση της παραχάραξης τραπεζογραμματίων και κερμάτων ευρώ και της συναφούς απάτης</t>
        </is>
      </c>
      <c r="Z332" s="2" t="inlineStr">
        <is>
          <t>exchange, assistance and training programme for the protection of the euro against counterfeiting for the period 2021-2027|
Pericles IV programme</t>
        </is>
      </c>
      <c r="AA332" s="2" t="inlineStr">
        <is>
          <t>3|
3</t>
        </is>
      </c>
      <c r="AB332" s="2" t="inlineStr">
        <is>
          <t xml:space="preserve">|
</t>
        </is>
      </c>
      <c r="AC332" t="inlineStr">
        <is>
          <t>EU programme established for the period 2021–2027 to
prevent and combat the counterfeiting of euro banknotes and coins and
related fraud</t>
        </is>
      </c>
      <c r="AD332" s="2" t="inlineStr">
        <is>
          <t>programa en materia de intercambios, asistencia y formación para la protección del euro contra la falsificación de moneda para el período 2021-2027|
programa Pericles IV</t>
        </is>
      </c>
      <c r="AE332" s="2" t="inlineStr">
        <is>
          <t>3|
3</t>
        </is>
      </c>
      <c r="AF332" s="2" t="inlineStr">
        <is>
          <t xml:space="preserve">|
</t>
        </is>
      </c>
      <c r="AG332" t="inlineStr">
        <is>
          <t>Programa de la UE para el período 2021-2027 cuyo objetivo es proteger los billetes y monedas en euros contra la falsificación y los fraudes relacionados con ella.</t>
        </is>
      </c>
      <c r="AH332" s="2" t="inlineStr">
        <is>
          <t>vahetus-, abi- ja koolitusprogramm euro kaitsmiseks võltsimise eest perioodil 2021–2027|
progamm „Perikles IV“</t>
        </is>
      </c>
      <c r="AI332" s="2" t="inlineStr">
        <is>
          <t>3|
3</t>
        </is>
      </c>
      <c r="AJ332" s="2" t="inlineStr">
        <is>
          <t xml:space="preserve">|
</t>
        </is>
      </c>
      <c r="AK332" t="inlineStr">
        <is>
          <t>ELi programm ajavahemikuks 2021-2027, mille eesmärk on kaitsta eurot võltsimise ja sellega seotud kelmuste ja pettuste eest</t>
        </is>
      </c>
      <c r="AL332" s="2" t="inlineStr">
        <is>
          <t>Perikles IV -ohjelma|
tietojenvaihtoa, avunantoa ja koulutusta koskeva toimintaohjelma euron suojaamiseksi rahanväärennykseltä kaudeksi 2021–2027</t>
        </is>
      </c>
      <c r="AM332" s="2" t="inlineStr">
        <is>
          <t>3|
3</t>
        </is>
      </c>
      <c r="AN332" s="2" t="inlineStr">
        <is>
          <t xml:space="preserve">|
</t>
        </is>
      </c>
      <c r="AO332" t="inlineStr">
        <is>
          <t>euron suojaamiseksi rahanväärennykseltä perustettu EU:n toimintaohjelma kaudeksi 2021–2027</t>
        </is>
      </c>
      <c r="AP332" s="2" t="inlineStr">
        <is>
          <t>programme en matière d’échanges, d’assistance et de formation pour la protection de l’euro contre le faux-monnayage pour la période 2021-2027|
programme Pericles IV</t>
        </is>
      </c>
      <c r="AQ332" s="2" t="inlineStr">
        <is>
          <t>3|
3</t>
        </is>
      </c>
      <c r="AR332" s="2" t="inlineStr">
        <is>
          <t xml:space="preserve">|
</t>
        </is>
      </c>
      <c r="AS332" t="inlineStr">
        <is>
          <t>&lt;div&gt;programme dont l'objectif général est de prévenir et de combattre le faux-monnayage et les fraudes connexes et de préserver l’intégrité des billets et des pièces en euros, renforçant ainsi la confiance des citoyens et des entreprises dans leur authenticité et donc la confiance dans l’économie de l’Union, tout en garantissant la viabilité des finances publiques&lt;/div&gt;</t>
        </is>
      </c>
      <c r="AT332" t="inlineStr">
        <is>
          <t/>
        </is>
      </c>
      <c r="AU332" t="inlineStr">
        <is>
          <t/>
        </is>
      </c>
      <c r="AV332" t="inlineStr">
        <is>
          <t/>
        </is>
      </c>
      <c r="AW332" t="inlineStr">
        <is>
          <t/>
        </is>
      </c>
      <c r="AX332" s="2" t="inlineStr">
        <is>
          <t>program razmjene, pomoći i osposobljavanja za zaštitu eura od krivotvorenja za razdoblje 2021.–2027|
program „Periklo IV”</t>
        </is>
      </c>
      <c r="AY332" s="2" t="inlineStr">
        <is>
          <t>3|
3</t>
        </is>
      </c>
      <c r="AZ332" s="2" t="inlineStr">
        <is>
          <t xml:space="preserve">|
</t>
        </is>
      </c>
      <c r="BA332" t="inlineStr">
        <is>
          <t>program EU-a za razmjenu, pomoć i osposobljavanje za zaštitu eura od krivotvorenja za razdoblje 2021.–2027</t>
        </is>
      </c>
      <c r="BB332" s="2" t="inlineStr">
        <is>
          <t>a 2021–2027 közötti időszakra szóló, az euró pénzhamisítás elleni védelmét szolgáló csere-, segítségnyújtási és képzési program|
Periklész IV program</t>
        </is>
      </c>
      <c r="BC332" s="2" t="inlineStr">
        <is>
          <t>3|
3</t>
        </is>
      </c>
      <c r="BD332" s="2" t="inlineStr">
        <is>
          <t xml:space="preserve">|
</t>
        </is>
      </c>
      <c r="BE332" t="inlineStr">
        <is>
          <t/>
        </is>
      </c>
      <c r="BF332" s="2" t="inlineStr">
        <is>
          <t>programma di azione in materia di scambi, assistenza e formazione per la protezione dell’euro contro la contraffazione monetaria per il periodo 2021-2027|
programma Pericles IV</t>
        </is>
      </c>
      <c r="BG332" s="2" t="inlineStr">
        <is>
          <t>3|
3</t>
        </is>
      </c>
      <c r="BH332" s="2" t="inlineStr">
        <is>
          <t xml:space="preserve">|
</t>
        </is>
      </c>
      <c r="BI332" t="inlineStr">
        <is>
          <t>programma destinato a proteggere le banconote e le monete in euro contro la contraffazione monetaria e le relative frodi,
sostenendo e integrando le iniziative avviate dagli Stati membri e assistendo le competenti autorità nazionali e
dell'Unione nei loro sforzi per sviluppare, tra di loro e con la Commissione, una stretta e regolare cooperazione e uno
scambio delle migliori prassi, coinvolgendo anche, se del caso, i paesi terzi e le organizzazioni internazionali</t>
        </is>
      </c>
      <c r="BJ332" s="2" t="inlineStr">
        <is>
          <t>2021–2027 m. mainų, pagalbos ir mokymo programa, skirta euro apsaugai nuo padirbinėjimo|
programa „Pericles IV“</t>
        </is>
      </c>
      <c r="BK332" s="2" t="inlineStr">
        <is>
          <t>3|
3</t>
        </is>
      </c>
      <c r="BL332" s="2" t="inlineStr">
        <is>
          <t xml:space="preserve">|
</t>
        </is>
      </c>
      <c r="BM332" t="inlineStr">
        <is>
          <t>programa, kurios tikslas yra užkirsti kelią padirbinėjimui ir susijusiam sukčiavimui ir su tuo kovoti taip didinant Sąjungos ekonomikos konkurencingumą ir užtikrinant viešųjų finansų tvarumą</t>
        </is>
      </c>
      <c r="BN332" s="2" t="inlineStr">
        <is>
          <t>apmaiņas, atbalsta un mācību programma euro aizsardzībai pret viltošanu laikposmam no 2021. līdz 2027. gadam|
programma "Perikls IV"</t>
        </is>
      </c>
      <c r="BO332" s="2" t="inlineStr">
        <is>
          <t>2|
3</t>
        </is>
      </c>
      <c r="BP332" s="2" t="inlineStr">
        <is>
          <t xml:space="preserve">|
</t>
        </is>
      </c>
      <c r="BQ332" t="inlineStr">
        <is>
          <t/>
        </is>
      </c>
      <c r="BR332" s="2" t="inlineStr">
        <is>
          <t>programm ta’ skambju, assistenza u taħriġ għall-protezzjoni tal-euro kontra l-iffalsifikar għall-perjodu 2021-2027|
programm Pericles IV</t>
        </is>
      </c>
      <c r="BS332" s="2" t="inlineStr">
        <is>
          <t>3|
3</t>
        </is>
      </c>
      <c r="BT332" s="2" t="inlineStr">
        <is>
          <t xml:space="preserve">|
</t>
        </is>
      </c>
      <c r="BU332" t="inlineStr">
        <is>
          <t>programm tal-UE għall-perjodu 2021-2027, maħsub biex jipproteġi l-karti tal-flus u l-muniti tal-euro kontra l-kontrafazzjoni u l-frodi relatata, billi jappoġġja u jissupplimenta l-miżuri meħuda mill-Istati Membri u mill-awtoritajiet kompetenti nazzjonali u tal-Unjoni fl-isforzi tagħhom biex jiżviluppaw bejniethom u mal-Kummissjoni, kooperazzjoni mill-qrib u regolari u skambju tal-aħjar prattiki, li jinkludu wkoll, fejn xieraq, pajjiżi terzi u organizzazzjonijiet internazzjonali</t>
        </is>
      </c>
      <c r="BV332" s="2" t="inlineStr">
        <is>
          <t>programma inzake uitwisselingen, bijstand en opleiding voor de bescherming van de euro tegen valsemunterij voor de periode 2021-2027|
Pericles IV-programma</t>
        </is>
      </c>
      <c r="BW332" s="2" t="inlineStr">
        <is>
          <t>3|
3</t>
        </is>
      </c>
      <c r="BX332" s="2" t="inlineStr">
        <is>
          <t xml:space="preserve">|
</t>
        </is>
      </c>
      <c r="BY332" t="inlineStr">
        <is>
          <t>EU-programma voor de periode 2021-2027 dat als doel heeft eurobankbiljetten en -munten tegen valsemunterij en daarmee verband houdende fraude te beschermen</t>
        </is>
      </c>
      <c r="BZ332" s="2" t="inlineStr">
        <is>
          <t>program wymiany, pomocy i szkoleń w dziedzinie ochrony euro przed fałszowaniem na lata 2021–2027|
program „Perykles IV”</t>
        </is>
      </c>
      <c r="CA332" s="2" t="inlineStr">
        <is>
          <t>3|
3</t>
        </is>
      </c>
      <c r="CB332" s="2" t="inlineStr">
        <is>
          <t xml:space="preserve">|
</t>
        </is>
      </c>
      <c r="CC332" t="inlineStr">
        <is>
          <t>program UE na lata 2021-2027 mający na celu ochronę euro przed fałszowaniem</t>
        </is>
      </c>
      <c r="CD332" s="2" t="inlineStr">
        <is>
          <t>Programa de Ação em Matéria de Intercâmbio, de Assistência e de Formação para a Proteção do Euro contra a Falsificação para o Período de 2021-2027|
Programa Pericles IV|
Programa Proteção do Euro contra a Falsificação</t>
        </is>
      </c>
      <c r="CE332" s="2" t="inlineStr">
        <is>
          <t>3|
3|
3</t>
        </is>
      </c>
      <c r="CF332" s="2" t="inlineStr">
        <is>
          <t xml:space="preserve">|
|
</t>
        </is>
      </c>
      <c r="CG332" t="inlineStr">
        <is>
          <t>Programa da União Europeia para 2021-2027 estabelecido com o objetivo de proteger as notas e moedas em euros contra a falsificação e a fraude associada.</t>
        </is>
      </c>
      <c r="CH332" s="2" t="inlineStr">
        <is>
          <t>program de schimb, asistență și formare profesională pentru protecția monedei euro împotriva falsificării pentru perioada 2021-2027|
Programul Pericles IV</t>
        </is>
      </c>
      <c r="CI332" s="2" t="inlineStr">
        <is>
          <t>3|
3</t>
        </is>
      </c>
      <c r="CJ332" s="2" t="inlineStr">
        <is>
          <t xml:space="preserve">|
</t>
        </is>
      </c>
      <c r="CK332" t="inlineStr">
        <is>
          <t>program al UE pentru perioada 2021-2027 în vederea protejării bancnotelor și monedelor euro împotriva falsificării și fraudelor asociate</t>
        </is>
      </c>
      <c r="CL332" s="2" t="inlineStr">
        <is>
          <t>Výmenný, pomocný a školiaci program na ochranu eura proti falšovaniu na obdobie rokov 2021 – 2027|
Program Pericles IV</t>
        </is>
      </c>
      <c r="CM332" s="2" t="inlineStr">
        <is>
          <t>3|
3</t>
        </is>
      </c>
      <c r="CN332" s="2" t="inlineStr">
        <is>
          <t xml:space="preserve">|
</t>
        </is>
      </c>
      <c r="CO332" t="inlineStr">
        <is>
          <t>program EÚ na roky 2021 – 2027 zameraný na predchádzanie falšovaniu eurobankoviek a euromincí a na boj proti takejto činnosti a súvisiacim podvodom</t>
        </is>
      </c>
      <c r="CP332" s="2" t="inlineStr">
        <is>
          <t>program izmenjave, pomoči in usposabljanja za zaščito eura pred ponarejanjem za obdobje 2021–2027|
program Pericles IV</t>
        </is>
      </c>
      <c r="CQ332" s="2" t="inlineStr">
        <is>
          <t>3|
3</t>
        </is>
      </c>
      <c r="CR332" s="2" t="inlineStr">
        <is>
          <t xml:space="preserve">|
</t>
        </is>
      </c>
      <c r="CS332" t="inlineStr">
        <is>
          <t/>
        </is>
      </c>
      <c r="CT332" s="2" t="inlineStr">
        <is>
          <t>program för utbyte, stöd och utbildning för att skydda euron mot förfalskning under perioden 2021–2027|
Perikles IV-programmet</t>
        </is>
      </c>
      <c r="CU332" s="2" t="inlineStr">
        <is>
          <t>3|
3</t>
        </is>
      </c>
      <c r="CV332" s="2" t="inlineStr">
        <is>
          <t xml:space="preserve">|
</t>
        </is>
      </c>
      <c r="CW332" t="inlineStr">
        <is>
          <t>EU-program för perioden 2021-2027 som syftar till att skydda eurosedlar och euromynt mot förfalskning och därmed förknippade 
bedrägerier</t>
        </is>
      </c>
    </row>
    <row r="333">
      <c r="A333" s="1" t="str">
        <f>HYPERLINK("https://iate.europa.eu/entry/result/3590014/all", "3590014")</f>
        <v>3590014</v>
      </c>
      <c r="B333" t="inlineStr">
        <is>
          <t>EUROPEAN UNION;SOCIAL QUESTIONS</t>
        </is>
      </c>
      <c r="C333" t="inlineStr">
        <is>
          <t>EUROPEAN UNION|European construction|deepening of the European Union|EU activity|EU action|EU programme;SOCIAL QUESTIONS|health|health policy|organisation of health care|public health</t>
        </is>
      </c>
      <c r="D333" t="inlineStr">
        <is>
          <t>yes</t>
        </is>
      </c>
      <c r="E333" t="inlineStr">
        <is>
          <t/>
        </is>
      </c>
      <c r="F333" s="2" t="inlineStr">
        <is>
          <t>програма за действията на Съюза в областта на здравето за периода 2021—2027 г.|
програма „ЕС в подкрепа на здравето“</t>
        </is>
      </c>
      <c r="G333" s="2" t="inlineStr">
        <is>
          <t>3|
3</t>
        </is>
      </c>
      <c r="H333" s="2" t="inlineStr">
        <is>
          <t xml:space="preserve">|
</t>
        </is>
      </c>
      <c r="I333" t="inlineStr">
        <is>
          <t>програма на ЕС в областта на
здравето за периода 2021—2027 г. с основни цели:&lt;br&gt;
— защита на хората в Съюза от сериозни трансгранични заплахи
за здравето
&lt;br&gt;— подобряване на наличността в Съюза на лекарства,
медицински изделия и други продукти от особено значение при криза
&lt;br&gt;— укрепване на здравните системи и на работната сила в
областта на здравните грижи</t>
        </is>
      </c>
      <c r="J333" s="2" t="inlineStr">
        <is>
          <t>program EU pro zdraví|
program činnosti Unie v oblasti zdraví|
EU4Health</t>
        </is>
      </c>
      <c r="K333" s="2" t="inlineStr">
        <is>
          <t>3|
3|
3</t>
        </is>
      </c>
      <c r="L333" s="2" t="inlineStr">
        <is>
          <t xml:space="preserve">|
|
</t>
        </is>
      </c>
      <c r="M333" t="inlineStr">
        <is>
          <t>program opatření Evropské unie v oblasti zdraví na období 2021–2027</t>
        </is>
      </c>
      <c r="N333" s="2" t="inlineStr">
        <is>
          <t>EU4Health-programmet|
EU-handlingsprogram for sundhed</t>
        </is>
      </c>
      <c r="O333" s="2" t="inlineStr">
        <is>
          <t>3|
3</t>
        </is>
      </c>
      <c r="P333" s="2" t="inlineStr">
        <is>
          <t xml:space="preserve">|
</t>
        </is>
      </c>
      <c r="Q333" t="inlineStr">
        <is>
          <t/>
        </is>
      </c>
      <c r="R333" s="2" t="inlineStr">
        <is>
          <t>Programm EU4Health|
Aktionsprogramm der Union im Bereich der Gesundheit</t>
        </is>
      </c>
      <c r="S333" s="2" t="inlineStr">
        <is>
          <t>3|
3</t>
        </is>
      </c>
      <c r="T333" s="2" t="inlineStr">
        <is>
          <t xml:space="preserve">|
</t>
        </is>
      </c>
      <c r="U333" t="inlineStr">
        <is>
          <t/>
        </is>
      </c>
      <c r="V333" s="2" t="inlineStr">
        <is>
          <t>πρόγραμμα «Η ΕΕ για την υγεία»|
πρόγραμμα EU4Health|
πρόγραμμα σχετικά με τη δράση της Ένωσης στον τομέα της υγείας</t>
        </is>
      </c>
      <c r="W333" s="2" t="inlineStr">
        <is>
          <t>3|
3|
3</t>
        </is>
      </c>
      <c r="X333" s="2" t="inlineStr">
        <is>
          <t xml:space="preserve">preferred|
|
</t>
        </is>
      </c>
      <c r="Y333" t="inlineStr">
        <is>
          <t>σχέδιο δράσης της Ένωσης στον τομέα της υγείας για την περίοδο 2021-2027</t>
        </is>
      </c>
      <c r="Z333" s="2" t="inlineStr">
        <is>
          <t>EU4Health Programme|
Programme for the Union's action in the field of health|
Health Programme|
EU4Health</t>
        </is>
      </c>
      <c r="AA333" s="2" t="inlineStr">
        <is>
          <t>4|
4|
1|
1</t>
        </is>
      </c>
      <c r="AB333" s="2" t="inlineStr">
        <is>
          <t xml:space="preserve">|
|
|
</t>
        </is>
      </c>
      <c r="AC333" t="inlineStr">
        <is>
          <t>EU action plan in the field of health for the period 2021-2027</t>
        </is>
      </c>
      <c r="AD333" s="2" t="inlineStr">
        <is>
          <t>programa UEproSalud|
programa de acción de la Unión en el ámbito de la salud</t>
        </is>
      </c>
      <c r="AE333" s="2" t="inlineStr">
        <is>
          <t>3|
3</t>
        </is>
      </c>
      <c r="AF333" s="2" t="inlineStr">
        <is>
          <t xml:space="preserve">|
</t>
        </is>
      </c>
      <c r="AG333" t="inlineStr">
        <is>
          <t>Programa de la UE para el período 2021-2027 de mejora de la salud humana en la Unión.</t>
        </is>
      </c>
      <c r="AH333" s="2" t="inlineStr">
        <is>
          <t>programm „EL tervise heaks“</t>
        </is>
      </c>
      <c r="AI333" s="2" t="inlineStr">
        <is>
          <t>2</t>
        </is>
      </c>
      <c r="AJ333" s="2" t="inlineStr">
        <is>
          <t/>
        </is>
      </c>
      <c r="AK333" t="inlineStr">
        <is>
          <t>ELi tervishoiuvaldkonna tegevuskava aastateks 2021-2027</t>
        </is>
      </c>
      <c r="AL333" s="2" t="inlineStr">
        <is>
          <t>unionin terveysalan toimintaohjelma|
EU4Health-ohjelma</t>
        </is>
      </c>
      <c r="AM333" s="2" t="inlineStr">
        <is>
          <t>3|
3</t>
        </is>
      </c>
      <c r="AN333" s="2" t="inlineStr">
        <is>
          <t xml:space="preserve">|
</t>
        </is>
      </c>
      <c r="AO333" t="inlineStr">
        <is>
          <t>EU:n terveysalan toimintasuunnitelma kaudeksi 2021–2027</t>
        </is>
      </c>
      <c r="AP333" s="2" t="inlineStr">
        <is>
          <t>programme «L'UE pour la santé»|
programme d'action de l'Union dans le domaine de la santé|
programme Santé</t>
        </is>
      </c>
      <c r="AQ333" s="2" t="inlineStr">
        <is>
          <t>3|
3|
2</t>
        </is>
      </c>
      <c r="AR333" s="2" t="inlineStr">
        <is>
          <t xml:space="preserve">|
|
</t>
        </is>
      </c>
      <c r="AS333" t="inlineStr">
        <is>
          <t>&lt;div&gt;nouveau
programme pour la période 2021-2027 dont les objectifs généraux sont:&lt;/div&gt;&lt;div&gt;- protéger les citoyens de
l’Union des menaces transfrontières graves sur la santé&lt;/div&gt;&lt;div&gt;- assurer la disponibilité dans
l’Union de médicaments, de dispositifs médicaux et d’autres produits
nécessaires en cas de crise, contribuer à leur caractère abordable et soutenir
l’innovation&lt;/div&gt;&lt;div&gt;- renforcer les systèmes de santé et le personnel de santé&lt;/div&gt;</t>
        </is>
      </c>
      <c r="AT333" s="2" t="inlineStr">
        <is>
          <t>Clár EU4Health|
Clár gníomhaíochta an Aontais i réimse na sláinte</t>
        </is>
      </c>
      <c r="AU333" s="2" t="inlineStr">
        <is>
          <t>3|
3</t>
        </is>
      </c>
      <c r="AV333" s="2" t="inlineStr">
        <is>
          <t xml:space="preserve">|
</t>
        </is>
      </c>
      <c r="AW333" t="inlineStr">
        <is>
          <t/>
        </is>
      </c>
      <c r="AX333" s="2" t="inlineStr">
        <is>
          <t>program „EU za zdravlje”</t>
        </is>
      </c>
      <c r="AY333" s="2" t="inlineStr">
        <is>
          <t>3</t>
        </is>
      </c>
      <c r="AZ333" s="2" t="inlineStr">
        <is>
          <t/>
        </is>
      </c>
      <c r="BA333" t="inlineStr">
        <is>
          <t/>
        </is>
      </c>
      <c r="BB333" s="2" t="inlineStr">
        <is>
          <t>„az EU az egészségért” program|
uniós egészségügyi cselekvési program</t>
        </is>
      </c>
      <c r="BC333" s="2" t="inlineStr">
        <is>
          <t>3|
3</t>
        </is>
      </c>
      <c r="BD333" s="2" t="inlineStr">
        <is>
          <t xml:space="preserve">|
</t>
        </is>
      </c>
      <c r="BE333" t="inlineStr">
        <is>
          <t>a 2021–2027-es időszakra szóló uniós egészségügyi cselekvési program</t>
        </is>
      </c>
      <c r="BF333" s="2" t="inlineStr">
        <is>
          <t>programma "UE per la salute"|
programma d'azione dell'Unione in materia di salute</t>
        </is>
      </c>
      <c r="BG333" s="2" t="inlineStr">
        <is>
          <t>3|
3</t>
        </is>
      </c>
      <c r="BH333" s="2" t="inlineStr">
        <is>
          <t xml:space="preserve">|
</t>
        </is>
      </c>
      <c r="BI333" t="inlineStr">
        <is>
          <t>programma dell'UE relativo alla salute per il periodo 2021-27</t>
        </is>
      </c>
      <c r="BJ333" s="2" t="inlineStr">
        <is>
          <t>programa „ES – sveikatos labui“|
Sąjungos veiksmų sveikatos srityje programa</t>
        </is>
      </c>
      <c r="BK333" s="2" t="inlineStr">
        <is>
          <t>3|
3</t>
        </is>
      </c>
      <c r="BL333" s="2" t="inlineStr">
        <is>
          <t xml:space="preserve">|
</t>
        </is>
      </c>
      <c r="BM333" t="inlineStr">
        <is>
          <t>2021-2027 m. laikotarpio ES veiksmų planas sveikatos srityje</t>
        </is>
      </c>
      <c r="BN333" s="2" t="inlineStr">
        <is>
          <t>programma "ES – veselībai"|
Savienības rīcības programma veselības jomā|
programma "ES veselība"</t>
        </is>
      </c>
      <c r="BO333" s="2" t="inlineStr">
        <is>
          <t>3|
3|
2</t>
        </is>
      </c>
      <c r="BP333" s="2" t="inlineStr">
        <is>
          <t xml:space="preserve">preferred|
|
</t>
        </is>
      </c>
      <c r="BQ333" t="inlineStr">
        <is>
          <t>&lt;div&gt;&lt;div&gt;ES rīcības plāns veselības jomā 2021.-2027. gadam&lt;/div&gt;&lt;/div&gt;</t>
        </is>
      </c>
      <c r="BR333" s="2" t="inlineStr">
        <is>
          <t>programm l-UE għas-Saħħa|
Programm għall-azzjoni tal-Unjoni fil-qasam tas-saħħa</t>
        </is>
      </c>
      <c r="BS333" s="2" t="inlineStr">
        <is>
          <t>3|
3</t>
        </is>
      </c>
      <c r="BT333" s="2" t="inlineStr">
        <is>
          <t xml:space="preserve">|
</t>
        </is>
      </c>
      <c r="BU333" t="inlineStr">
        <is>
          <t>pjan ta' azzjoni tal-UE fil-qasam tas-saħħa għall-perjodu 2021-2027</t>
        </is>
      </c>
      <c r="BV333" s="2" t="inlineStr">
        <is>
          <t>EU4Health-programma|
actieprogramma voor de Unie op het gebied van gezondheid</t>
        </is>
      </c>
      <c r="BW333" s="2" t="inlineStr">
        <is>
          <t>3|
3</t>
        </is>
      </c>
      <c r="BX333" s="2" t="inlineStr">
        <is>
          <t xml:space="preserve">|
</t>
        </is>
      </c>
      <c r="BY333" t="inlineStr">
        <is>
          <t>actieprogramma voor de Europese Unie op het gebied van gezondheid voor de periode 2021-2027</t>
        </is>
      </c>
      <c r="BZ333" s="2" t="inlineStr">
        <is>
          <t>Program UE dla zdrowia|
Program działań Unii w dziedzinie zdrowia</t>
        </is>
      </c>
      <c r="CA333" s="2" t="inlineStr">
        <is>
          <t>3|
3</t>
        </is>
      </c>
      <c r="CB333" s="2" t="inlineStr">
        <is>
          <t xml:space="preserve">|
</t>
        </is>
      </c>
      <c r="CC333" t="inlineStr">
        <is>
          <t>proponowany program działań UE w dziedzinie zdrowia na lata 2021-2027</t>
        </is>
      </c>
      <c r="CD333" s="2" t="inlineStr">
        <is>
          <t>Programa UE pela Saúde|
Programa de Ação da União no domínio da Saúde</t>
        </is>
      </c>
      <c r="CE333" s="2" t="inlineStr">
        <is>
          <t>3|
3</t>
        </is>
      </c>
      <c r="CF333" s="2" t="inlineStr">
        <is>
          <t xml:space="preserve">|
</t>
        </is>
      </c>
      <c r="CG333" t="inlineStr">
        <is>
          <t>Plano de ação da União Europeia no domínio da saúde para o período 2021-2027.</t>
        </is>
      </c>
      <c r="CH333" s="2" t="inlineStr">
        <is>
          <t>Programul „UE pentru sănătate”|
Programul de acțiune a Uniunii în domeniul sănătății</t>
        </is>
      </c>
      <c r="CI333" s="2" t="inlineStr">
        <is>
          <t>3|
3</t>
        </is>
      </c>
      <c r="CJ333" s="2" t="inlineStr">
        <is>
          <t xml:space="preserve">|
</t>
        </is>
      </c>
      <c r="CK333" t="inlineStr">
        <is>
          <t>nou program al UE în domeniul sănătății pentru perioada 2021-2027</t>
        </is>
      </c>
      <c r="CL333" s="2" t="inlineStr">
        <is>
          <t>program EU4Health|
akčný program Únie v oblasti zdravia</t>
        </is>
      </c>
      <c r="CM333" s="2" t="inlineStr">
        <is>
          <t>3|
3</t>
        </is>
      </c>
      <c r="CN333" s="2" t="inlineStr">
        <is>
          <t xml:space="preserve">|
</t>
        </is>
      </c>
      <c r="CO333" t="inlineStr">
        <is>
          <t>akčný plán EÚ v oblasti zdravia na obdobie 2021 – 2027</t>
        </is>
      </c>
      <c r="CP333" s="2" t="inlineStr">
        <is>
          <t>program EU za zdravje|
program za ukrepe Unije na področju zdravja</t>
        </is>
      </c>
      <c r="CQ333" s="2" t="inlineStr">
        <is>
          <t>3|
3</t>
        </is>
      </c>
      <c r="CR333" s="2" t="inlineStr">
        <is>
          <t xml:space="preserve">|
</t>
        </is>
      </c>
      <c r="CS333" t="inlineStr">
        <is>
          <t>program za izboljšanje
zdravstvenega varstva v Uniji z ukrepi, kot so varovanje pred resnimi
čezmejnimi nevarnostmi za zdravje, izboljšanje razpoložljivosti zdravil,
medicinskih pripomočkov in drugih ustreznih proizvodov ter krepitev
zdravstvenih zmogljivosti v Uniji</t>
        </is>
      </c>
      <c r="CT333" s="2" t="inlineStr">
        <is>
          <t>programmet EU för hälsa</t>
        </is>
      </c>
      <c r="CU333" s="2" t="inlineStr">
        <is>
          <t>3</t>
        </is>
      </c>
      <c r="CV333" s="2" t="inlineStr">
        <is>
          <t/>
        </is>
      </c>
      <c r="CW333" t="inlineStr">
        <is>
          <t>EU:s handlingsprogram för hälsofrågor för perioden 2021-2017</t>
        </is>
      </c>
    </row>
    <row r="334">
      <c r="A334" s="1" t="str">
        <f>HYPERLINK("https://iate.europa.eu/entry/result/3639121/all", "3639121")</f>
        <v>3639121</v>
      </c>
      <c r="B334" t="inlineStr">
        <is>
          <t>LAW;FINANCE;BUSINESS AND COMPETITION</t>
        </is>
      </c>
      <c r="C334" t="inlineStr">
        <is>
          <t>LAW|civil law;FINANCE;BUSINESS AND COMPETITION</t>
        </is>
      </c>
      <c r="D334" t="inlineStr">
        <is>
          <t>no</t>
        </is>
      </c>
      <c r="E334" t="inlineStr">
        <is>
          <t/>
        </is>
      </c>
      <c r="F334" s="2" t="inlineStr">
        <is>
          <t>осребряване по части</t>
        </is>
      </c>
      <c r="G334" s="2" t="inlineStr">
        <is>
          <t>2</t>
        </is>
      </c>
      <c r="H334" s="2" t="inlineStr">
        <is>
          <t/>
        </is>
      </c>
      <c r="I334" t="inlineStr">
        <is>
          <t/>
        </is>
      </c>
      <c r="J334" s="2" t="inlineStr">
        <is>
          <t>postupný rozprodej majetku</t>
        </is>
      </c>
      <c r="K334" s="2" t="inlineStr">
        <is>
          <t>2</t>
        </is>
      </c>
      <c r="L334" s="2" t="inlineStr">
        <is>
          <t/>
        </is>
      </c>
      <c r="M334" t="inlineStr">
        <is>
          <t/>
        </is>
      </c>
      <c r="N334" s="2" t="inlineStr">
        <is>
          <t>gradvis likvidation</t>
        </is>
      </c>
      <c r="O334" s="2" t="inlineStr">
        <is>
          <t>2</t>
        </is>
      </c>
      <c r="P334" s="2" t="inlineStr">
        <is>
          <t/>
        </is>
      </c>
      <c r="Q334" t="inlineStr">
        <is>
          <t/>
        </is>
      </c>
      <c r="R334" s="2" t="inlineStr">
        <is>
          <t>stückweise Liquidation</t>
        </is>
      </c>
      <c r="S334" s="2" t="inlineStr">
        <is>
          <t>2</t>
        </is>
      </c>
      <c r="T334" s="2" t="inlineStr">
        <is>
          <t/>
        </is>
      </c>
      <c r="U334" t="inlineStr">
        <is>
          <t/>
        </is>
      </c>
      <c r="V334" s="2" t="inlineStr">
        <is>
          <t>τμηματική εκκαθάριση</t>
        </is>
      </c>
      <c r="W334" s="2" t="inlineStr">
        <is>
          <t>2</t>
        </is>
      </c>
      <c r="X334" s="2" t="inlineStr">
        <is>
          <t/>
        </is>
      </c>
      <c r="Y334" t="inlineStr">
        <is>
          <t/>
        </is>
      </c>
      <c r="Z334" s="2" t="inlineStr">
        <is>
          <t>piecemeal liquidation</t>
        </is>
      </c>
      <c r="AA334" s="2" t="inlineStr">
        <is>
          <t>2</t>
        </is>
      </c>
      <c r="AB334" s="2" t="inlineStr">
        <is>
          <t/>
        </is>
      </c>
      <c r="AC334" t="inlineStr">
        <is>
          <t/>
        </is>
      </c>
      <c r="AD334" s="2" t="inlineStr">
        <is>
          <t>liquidación fragmentaria</t>
        </is>
      </c>
      <c r="AE334" s="2" t="inlineStr">
        <is>
          <t>2</t>
        </is>
      </c>
      <c r="AF334" s="2" t="inlineStr">
        <is>
          <t/>
        </is>
      </c>
      <c r="AG334" t="inlineStr">
        <is>
          <t/>
        </is>
      </c>
      <c r="AH334" s="2" t="inlineStr">
        <is>
          <t>ükshaaval likvideerimine</t>
        </is>
      </c>
      <c r="AI334" s="2" t="inlineStr">
        <is>
          <t>2</t>
        </is>
      </c>
      <c r="AJ334" s="2" t="inlineStr">
        <is>
          <t/>
        </is>
      </c>
      <c r="AK334" t="inlineStr">
        <is>
          <t/>
        </is>
      </c>
      <c r="AL334" s="2" t="inlineStr">
        <is>
          <t>osina tapahtuva likvidaatio</t>
        </is>
      </c>
      <c r="AM334" s="2" t="inlineStr">
        <is>
          <t>2</t>
        </is>
      </c>
      <c r="AN334" s="2" t="inlineStr">
        <is>
          <t/>
        </is>
      </c>
      <c r="AO334" t="inlineStr">
        <is>
          <t/>
        </is>
      </c>
      <c r="AP334" s="2" t="inlineStr">
        <is>
          <t>liquidation par distribution des actifs</t>
        </is>
      </c>
      <c r="AQ334" s="2" t="inlineStr">
        <is>
          <t>2</t>
        </is>
      </c>
      <c r="AR334" s="2" t="inlineStr">
        <is>
          <t/>
        </is>
      </c>
      <c r="AS334" t="inlineStr">
        <is>
          <t/>
        </is>
      </c>
      <c r="AT334" t="inlineStr">
        <is>
          <t/>
        </is>
      </c>
      <c r="AU334" t="inlineStr">
        <is>
          <t/>
        </is>
      </c>
      <c r="AV334" t="inlineStr">
        <is>
          <t/>
        </is>
      </c>
      <c r="AW334" t="inlineStr">
        <is>
          <t/>
        </is>
      </c>
      <c r="AX334" s="2" t="inlineStr">
        <is>
          <t>unovčenje po dijelovima</t>
        </is>
      </c>
      <c r="AY334" s="2" t="inlineStr">
        <is>
          <t>2</t>
        </is>
      </c>
      <c r="AZ334" s="2" t="inlineStr">
        <is>
          <t/>
        </is>
      </c>
      <c r="BA334" t="inlineStr">
        <is>
          <t/>
        </is>
      </c>
      <c r="BB334" s="2" t="inlineStr">
        <is>
          <t>darabonkénti felszámolás</t>
        </is>
      </c>
      <c r="BC334" s="2" t="inlineStr">
        <is>
          <t>2</t>
        </is>
      </c>
      <c r="BD334" s="2" t="inlineStr">
        <is>
          <t/>
        </is>
      </c>
      <c r="BE334" t="inlineStr">
        <is>
          <t/>
        </is>
      </c>
      <c r="BF334" s="2" t="inlineStr">
        <is>
          <t>liquidazione per settori</t>
        </is>
      </c>
      <c r="BG334" s="2" t="inlineStr">
        <is>
          <t>2</t>
        </is>
      </c>
      <c r="BH334" s="2" t="inlineStr">
        <is>
          <t/>
        </is>
      </c>
      <c r="BI334" t="inlineStr">
        <is>
          <t/>
        </is>
      </c>
      <c r="BJ334" s="2" t="inlineStr">
        <is>
          <t>likvidavimas dalimis</t>
        </is>
      </c>
      <c r="BK334" s="2" t="inlineStr">
        <is>
          <t>2</t>
        </is>
      </c>
      <c r="BL334" s="2" t="inlineStr">
        <is>
          <t/>
        </is>
      </c>
      <c r="BM334" t="inlineStr">
        <is>
          <t/>
        </is>
      </c>
      <c r="BN334" s="2" t="inlineStr">
        <is>
          <t>likvidācija pa daļām</t>
        </is>
      </c>
      <c r="BO334" s="2" t="inlineStr">
        <is>
          <t>2</t>
        </is>
      </c>
      <c r="BP334" s="2" t="inlineStr">
        <is>
          <t/>
        </is>
      </c>
      <c r="BQ334" t="inlineStr">
        <is>
          <t/>
        </is>
      </c>
      <c r="BR334" s="2" t="inlineStr">
        <is>
          <t>likwidazzjoni tal-partijiet separati</t>
        </is>
      </c>
      <c r="BS334" s="2" t="inlineStr">
        <is>
          <t>2</t>
        </is>
      </c>
      <c r="BT334" s="2" t="inlineStr">
        <is>
          <t/>
        </is>
      </c>
      <c r="BU334" t="inlineStr">
        <is>
          <t/>
        </is>
      </c>
      <c r="BV334" s="2" t="inlineStr">
        <is>
          <t>geleidelijke vereffening</t>
        </is>
      </c>
      <c r="BW334" s="2" t="inlineStr">
        <is>
          <t>2</t>
        </is>
      </c>
      <c r="BX334" s="2" t="inlineStr">
        <is>
          <t/>
        </is>
      </c>
      <c r="BY334" t="inlineStr">
        <is>
          <t/>
        </is>
      </c>
      <c r="BZ334" s="2" t="inlineStr">
        <is>
          <t>stopniowa likwidacja</t>
        </is>
      </c>
      <c r="CA334" s="2" t="inlineStr">
        <is>
          <t>3</t>
        </is>
      </c>
      <c r="CB334" s="2" t="inlineStr">
        <is>
          <t/>
        </is>
      </c>
      <c r="CC334" t="inlineStr">
        <is>
          <t/>
        </is>
      </c>
      <c r="CD334" s="2" t="inlineStr">
        <is>
          <t>liquidação fracionada</t>
        </is>
      </c>
      <c r="CE334" s="2" t="inlineStr">
        <is>
          <t>2</t>
        </is>
      </c>
      <c r="CF334" s="2" t="inlineStr">
        <is>
          <t/>
        </is>
      </c>
      <c r="CG334" t="inlineStr">
        <is>
          <t/>
        </is>
      </c>
      <c r="CH334" s="2" t="inlineStr">
        <is>
          <t>lichidare prin vânzarea individuală a bunurilor</t>
        </is>
      </c>
      <c r="CI334" s="2" t="inlineStr">
        <is>
          <t>2</t>
        </is>
      </c>
      <c r="CJ334" s="2" t="inlineStr">
        <is>
          <t/>
        </is>
      </c>
      <c r="CK334" t="inlineStr">
        <is>
          <t/>
        </is>
      </c>
      <c r="CL334" s="2" t="inlineStr">
        <is>
          <t>likvidácia po častiach</t>
        </is>
      </c>
      <c r="CM334" s="2" t="inlineStr">
        <is>
          <t>2</t>
        </is>
      </c>
      <c r="CN334" s="2" t="inlineStr">
        <is>
          <t/>
        </is>
      </c>
      <c r="CO334" t="inlineStr">
        <is>
          <t/>
        </is>
      </c>
      <c r="CP334" s="2" t="inlineStr">
        <is>
          <t>likvidacija po delih</t>
        </is>
      </c>
      <c r="CQ334" s="2" t="inlineStr">
        <is>
          <t>2</t>
        </is>
      </c>
      <c r="CR334" s="2" t="inlineStr">
        <is>
          <t/>
        </is>
      </c>
      <c r="CS334" t="inlineStr">
        <is>
          <t/>
        </is>
      </c>
      <c r="CT334" s="2" t="inlineStr">
        <is>
          <t>avveckling där tillgångarna säljs var för sig</t>
        </is>
      </c>
      <c r="CU334" s="2" t="inlineStr">
        <is>
          <t>2</t>
        </is>
      </c>
      <c r="CV334" s="2" t="inlineStr">
        <is>
          <t/>
        </is>
      </c>
      <c r="CW334" t="inlineStr">
        <is>
          <t/>
        </is>
      </c>
    </row>
    <row r="335">
      <c r="A335" s="1" t="str">
        <f>HYPERLINK("https://iate.europa.eu/entry/result/3565531/all", "3565531")</f>
        <v>3565531</v>
      </c>
      <c r="B335" t="inlineStr">
        <is>
          <t>ENVIRONMENT;AGRICULTURE, FORESTRY AND FISHERIES</t>
        </is>
      </c>
      <c r="C335" t="inlineStr">
        <is>
          <t>ENVIRONMENT|natural environment;AGRICULTURE, FORESTRY AND FISHERIES|fisheries|fisheries policy</t>
        </is>
      </c>
      <c r="D335" t="inlineStr">
        <is>
          <t>yes</t>
        </is>
      </c>
      <c r="E335" t="inlineStr">
        <is>
          <t/>
        </is>
      </c>
      <c r="F335" s="2" t="inlineStr">
        <is>
          <t>международно управление на океаните</t>
        </is>
      </c>
      <c r="G335" s="2" t="inlineStr">
        <is>
          <t>3</t>
        </is>
      </c>
      <c r="H335" s="2" t="inlineStr">
        <is>
          <t/>
        </is>
      </c>
      <c r="I335" t="inlineStr">
        <is>
          <t/>
        </is>
      </c>
      <c r="J335" s="2" t="inlineStr">
        <is>
          <t>mezinárodní správa oceánů|
správa oceánů</t>
        </is>
      </c>
      <c r="K335" s="2" t="inlineStr">
        <is>
          <t>3|
3</t>
        </is>
      </c>
      <c r="L335" s="2" t="inlineStr">
        <is>
          <t xml:space="preserve">|
</t>
        </is>
      </c>
      <c r="M335" t="inlineStr">
        <is>
          <t/>
        </is>
      </c>
      <c r="N335" s="2" t="inlineStr">
        <is>
          <t>international havforvaltning</t>
        </is>
      </c>
      <c r="O335" s="2" t="inlineStr">
        <is>
          <t>3</t>
        </is>
      </c>
      <c r="P335" s="2" t="inlineStr">
        <is>
          <t/>
        </is>
      </c>
      <c r="Q335" t="inlineStr">
        <is>
          <t>forvaltning og benyttelse af verdens have og deres ressourcer på en måde, så de forbliver sunde, produktive, sikre og modstandsdygtige</t>
        </is>
      </c>
      <c r="R335" s="2" t="inlineStr">
        <is>
          <t>internationale Meerespolitik|
Meerespolitik</t>
        </is>
      </c>
      <c r="S335" s="2" t="inlineStr">
        <is>
          <t>3|
3</t>
        </is>
      </c>
      <c r="T335" s="2" t="inlineStr">
        <is>
          <t xml:space="preserve">|
</t>
        </is>
      </c>
      <c r="U335" t="inlineStr">
        <is>
          <t/>
        </is>
      </c>
      <c r="V335" s="2" t="inlineStr">
        <is>
          <t>διακυβέρνηση των ωκεανών</t>
        </is>
      </c>
      <c r="W335" s="2" t="inlineStr">
        <is>
          <t>3</t>
        </is>
      </c>
      <c r="X335" s="2" t="inlineStr">
        <is>
          <t/>
        </is>
      </c>
      <c r="Y335" t="inlineStr">
        <is>
          <t>διαχείριση και χρήση των ωκεανών και των πόρων τους σε διεθνές επίπεδο, με βάση τη σύμβαση των Ηνωμένων Εθνών για το δίκαιο της θάλασσας, ώστε να διατηρηθούν υγιείς, παραγωγικοί, ασφαλείς, προστατευμένοι και ανθεκτικοί, καθώς αποτελούν κοινό αγαθό για όλα τα κράτη</t>
        </is>
      </c>
      <c r="Z335" s="2" t="inlineStr">
        <is>
          <t>international ocean governance|
ocean governance</t>
        </is>
      </c>
      <c r="AA335" s="2" t="inlineStr">
        <is>
          <t>3|
3</t>
        </is>
      </c>
      <c r="AB335" s="2" t="inlineStr">
        <is>
          <t xml:space="preserve">|
</t>
        </is>
      </c>
      <c r="AC335" t="inlineStr">
        <is>
          <t>managing and using the world's oceans and their resources in ways that keep oceans healthy, productive, safe, secure and resilient</t>
        </is>
      </c>
      <c r="AD335" s="2" t="inlineStr">
        <is>
          <t>gobernanza internacional de los océanos|
gobernanza de los océanos</t>
        </is>
      </c>
      <c r="AE335" s="2" t="inlineStr">
        <is>
          <t>3|
3</t>
        </is>
      </c>
      <c r="AF335" s="2" t="inlineStr">
        <is>
          <t xml:space="preserve">|
</t>
        </is>
      </c>
      <c r="AG335" t="inlineStr">
        <is>
          <t>Iniciativa de la Unión Europea para mejorar el marco general que abarca procesos, acuerdos, arreglos, normas e instituciones internacionales y regionales a través de un enfoque intersectorial y basado en normas coherente para garantizar que los océanos sean sanos, estén protegidos, sean seguros y limpios y estén gestionados de manera sostenible.</t>
        </is>
      </c>
      <c r="AH335" s="2" t="inlineStr">
        <is>
          <t>ookeanide majandamine</t>
        </is>
      </c>
      <c r="AI335" s="2" t="inlineStr">
        <is>
          <t>3</t>
        </is>
      </c>
      <c r="AJ335" s="2" t="inlineStr">
        <is>
          <t/>
        </is>
      </c>
      <c r="AK335" t="inlineStr">
        <is>
          <t/>
        </is>
      </c>
      <c r="AL335" s="2" t="inlineStr">
        <is>
          <t>kansainvälinen valtamerten hallinnointi</t>
        </is>
      </c>
      <c r="AM335" s="2" t="inlineStr">
        <is>
          <t>3</t>
        </is>
      </c>
      <c r="AN335" s="2" t="inlineStr">
        <is>
          <t/>
        </is>
      </c>
      <c r="AO335" t="inlineStr">
        <is>
          <t>erilaiset säännöt, instituutiot, menettelyt, sopimukset, järjestelyt ja toiminnot, joiden avulla hallinnoidaan merten ja valtamerten käyttöä kansainvälisellä tasolla</t>
        </is>
      </c>
      <c r="AP335" s="2" t="inlineStr">
        <is>
          <t>gouvernance internationale des océans|
gouvernance des océans</t>
        </is>
      </c>
      <c r="AQ335" s="2" t="inlineStr">
        <is>
          <t>3|
3</t>
        </is>
      </c>
      <c r="AR335" s="2" t="inlineStr">
        <is>
          <t xml:space="preserve">|
</t>
        </is>
      </c>
      <c r="AS335" t="inlineStr">
        <is>
          <t>gestion et exploitation des océans du globe et de leurs ressources de manière à les maintenir sains, productifs, sûrs, sécurisés et résilients</t>
        </is>
      </c>
      <c r="AT335" s="2" t="inlineStr">
        <is>
          <t>rialachas idirnáisiúnta na n-aigéan|
rialachas na n-aigéan</t>
        </is>
      </c>
      <c r="AU335" s="2" t="inlineStr">
        <is>
          <t>3|
3</t>
        </is>
      </c>
      <c r="AV335" s="2" t="inlineStr">
        <is>
          <t xml:space="preserve">|
</t>
        </is>
      </c>
      <c r="AW335" t="inlineStr">
        <is>
          <t/>
        </is>
      </c>
      <c r="AX335" s="2" t="inlineStr">
        <is>
          <t>međunarodno upravljanje oceanima|
upravljanje oceanima</t>
        </is>
      </c>
      <c r="AY335" s="2" t="inlineStr">
        <is>
          <t>3|
3</t>
        </is>
      </c>
      <c r="AZ335" s="2" t="inlineStr">
        <is>
          <t xml:space="preserve">|
</t>
        </is>
      </c>
      <c r="BA335" t="inlineStr">
        <is>
          <t/>
        </is>
      </c>
      <c r="BB335" s="2" t="inlineStr">
        <is>
          <t>óceánpolitikai irányítás|
nemzetközi óceánpolitikai irányítás</t>
        </is>
      </c>
      <c r="BC335" s="2" t="inlineStr">
        <is>
          <t>3|
3</t>
        </is>
      </c>
      <c r="BD335" s="2" t="inlineStr">
        <is>
          <t xml:space="preserve">|
</t>
        </is>
      </c>
      <c r="BE335" t="inlineStr">
        <is>
          <t/>
        </is>
      </c>
      <c r="BF335" s="2" t="inlineStr">
        <is>
          <t>governance internazionale degli oceani|
governance degli oceani</t>
        </is>
      </c>
      <c r="BG335" s="2" t="inlineStr">
        <is>
          <t>3|
3</t>
        </is>
      </c>
      <c r="BH335" s="2" t="inlineStr">
        <is>
          <t xml:space="preserve">|
</t>
        </is>
      </c>
      <c r="BI335" t="inlineStr">
        <is>
          <t>quadro che riguarda la gestione e l'uso degli oceani e delle loro risorse in modo tale da mantenerli sani, produttivi, sicuri e resilienti</t>
        </is>
      </c>
      <c r="BJ335" s="2" t="inlineStr">
        <is>
          <t>tarptautinis vandenynų valdymas|
vandenynų valdymas</t>
        </is>
      </c>
      <c r="BK335" s="2" t="inlineStr">
        <is>
          <t>3|
3</t>
        </is>
      </c>
      <c r="BL335" s="2" t="inlineStr">
        <is>
          <t xml:space="preserve">|
</t>
        </is>
      </c>
      <c r="BM335" t="inlineStr">
        <is>
          <t>Sąjungos iniciatyva, kuria siekiama tobulinti bendrą tarptautinius ir regioninius procesus, susitarimus, sąlygas, taisykles ir institucijas apimančią sistemą taikant nuoseklų sektorinį taisyklėmis grindžiamą požiūrį, kuriuo siekiama užtikrinti, kad vandenynai būtų geros būklės, saugūs, apsaugoti, švarūs ir tvariai valdomi</t>
        </is>
      </c>
      <c r="BN335" s="2" t="inlineStr">
        <is>
          <t>starptautiskā okeānu pārvaldība|
okeānu pārvaldība</t>
        </is>
      </c>
      <c r="BO335" s="2" t="inlineStr">
        <is>
          <t>3|
3</t>
        </is>
      </c>
      <c r="BP335" s="2" t="inlineStr">
        <is>
          <t xml:space="preserve">|
</t>
        </is>
      </c>
      <c r="BQ335" t="inlineStr">
        <is>
          <t>Savienības iniciatīva, kuras mērķis ir, izmantojot saskaņotu, 
starpnozaru, uz noteikumiem balstītu pieeju, uzlabot starptautisko un 
reģionālo procesu, nolīgumu, vienošanos, noteikumu un iestāžu 
visaptverošo satvaru, lai nodrošinātu to, ka jūras un okeāni ir 
veselīgi, nebīstami, droši, tīri un ilgtspējīgi pārvaldīti</t>
        </is>
      </c>
      <c r="BR335" s="2" t="inlineStr">
        <is>
          <t>governanza internazzjonali tal-oċeani|
governanza tal-oċeani</t>
        </is>
      </c>
      <c r="BS335" s="2" t="inlineStr">
        <is>
          <t>3|
3</t>
        </is>
      </c>
      <c r="BT335" s="2" t="inlineStr">
        <is>
          <t xml:space="preserve">|
</t>
        </is>
      </c>
      <c r="BU335" t="inlineStr">
        <is>
          <t>kunċett li jimplika n-natura olistika tal-oċean u għaldaqstant ir-rikonoxximent li l-problemi huma marbuta mill-qrib waħda mal-oħra u jridu jitqiesu ħaġa waħda, u n-natura inklużiva tat-teħid tad-deċiżjonijiet u tal-implimentazzjoni</t>
        </is>
      </c>
      <c r="BV335" s="2" t="inlineStr">
        <is>
          <t>internationale oceaangovernance|
oceaangovernance</t>
        </is>
      </c>
      <c r="BW335" s="2" t="inlineStr">
        <is>
          <t>3|
3</t>
        </is>
      </c>
      <c r="BX335" s="2" t="inlineStr">
        <is>
          <t xml:space="preserve">|
</t>
        </is>
      </c>
      <c r="BY335" t="inlineStr">
        <is>
          <t>holistische benadering van maritiem beleid, zodat alle oceanen en hun rijkdommen zodanig worden beheerd en geëxploiteerd dat deze gezond, productief, veilig, beveiligd en veerkrachtig blijven</t>
        </is>
      </c>
      <c r="BZ335" s="2" t="inlineStr">
        <is>
          <t>zarządzanie oceanami|
międzynarodowe zarządzanie oceanami|
zarządzanie obszarami morskimi</t>
        </is>
      </c>
      <c r="CA335" s="2" t="inlineStr">
        <is>
          <t>3|
3|
3</t>
        </is>
      </c>
      <c r="CB335" s="2" t="inlineStr">
        <is>
          <t xml:space="preserve">|
|
</t>
        </is>
      </c>
      <c r="CC335" t="inlineStr">
        <is>
          <t/>
        </is>
      </c>
      <c r="CD335" s="2" t="inlineStr">
        <is>
          <t>governação dos oceanos|
governação internacional dos oceanos</t>
        </is>
      </c>
      <c r="CE335" s="2" t="inlineStr">
        <is>
          <t>3|
3</t>
        </is>
      </c>
      <c r="CF335" s="2" t="inlineStr">
        <is>
          <t xml:space="preserve">|
</t>
        </is>
      </c>
      <c r="CG335" t="inlineStr">
        <is>
          <t>Iniciativa da União destinada a melhorar o quadro geral dos processos, acordos, convénios, regras e instituições regionais e internacionais, através de uma abordagem intersetorial coerente e baseada em regras, para assegurar oceanos sãos, seguros, limpos e geridos de forma sustentável.</t>
        </is>
      </c>
      <c r="CH335" s="2" t="inlineStr">
        <is>
          <t>guvernanța oceanelor</t>
        </is>
      </c>
      <c r="CI335" s="2" t="inlineStr">
        <is>
          <t>3</t>
        </is>
      </c>
      <c r="CJ335" s="2" t="inlineStr">
        <is>
          <t/>
        </is>
      </c>
      <c r="CK335" t="inlineStr">
        <is>
          <t/>
        </is>
      </c>
      <c r="CL335" s="2" t="inlineStr">
        <is>
          <t>medzinárodná správa oceánov|
správa oceánov</t>
        </is>
      </c>
      <c r="CM335" s="2" t="inlineStr">
        <is>
          <t>3|
3</t>
        </is>
      </c>
      <c r="CN335" s="2" t="inlineStr">
        <is>
          <t xml:space="preserve">|
</t>
        </is>
      </c>
      <c r="CO335" t="inlineStr">
        <is>
          <t/>
        </is>
      </c>
      <c r="CP335" s="2" t="inlineStr">
        <is>
          <t>upravljanje oceanov</t>
        </is>
      </c>
      <c r="CQ335" s="2" t="inlineStr">
        <is>
          <t>3</t>
        </is>
      </c>
      <c r="CR335" s="2" t="inlineStr">
        <is>
          <t/>
        </is>
      </c>
      <c r="CS335" t="inlineStr">
        <is>
          <t/>
        </is>
      </c>
      <c r="CT335" s="2" t="inlineStr">
        <is>
          <t>internationell världshavsförvaltning|
världshavsförvaltning</t>
        </is>
      </c>
      <c r="CU335" s="2" t="inlineStr">
        <is>
          <t>3|
3</t>
        </is>
      </c>
      <c r="CV335" s="2" t="inlineStr">
        <is>
          <t xml:space="preserve">|
</t>
        </is>
      </c>
      <c r="CW335" t="inlineStr">
        <is>
          <t/>
        </is>
      </c>
    </row>
    <row r="336">
      <c r="A336" s="1" t="str">
        <f>HYPERLINK("https://iate.europa.eu/entry/result/3578537/all", "3578537")</f>
        <v>3578537</v>
      </c>
      <c r="B336" t="inlineStr">
        <is>
          <t>EUROPEAN UNION;PRODUCTION, TECHNOLOGY AND RESEARCH</t>
        </is>
      </c>
      <c r="C336" t="inlineStr">
        <is>
          <t>EUROPEAN UNION;PRODUCTION, TECHNOLOGY AND RESEARCH|research and intellectual property|space policy</t>
        </is>
      </c>
      <c r="D336" t="inlineStr">
        <is>
          <t>yes</t>
        </is>
      </c>
      <c r="E336" t="inlineStr">
        <is>
          <t/>
        </is>
      </c>
      <c r="F336" s="2" t="inlineStr">
        <is>
          <t>космическа програма на Съюза|
космическа програма на Европейския съюз|
космическа програма на ЕС</t>
        </is>
      </c>
      <c r="G336" s="2" t="inlineStr">
        <is>
          <t>3|
3|
3</t>
        </is>
      </c>
      <c r="H336" s="2" t="inlineStr">
        <is>
          <t xml:space="preserve">|
|
</t>
        </is>
      </c>
      <c r="I336" t="inlineStr">
        <is>
          <t>програма на ЕС, с която ще се гарантира непрекъснатост на инвестициите в европейските 
космически дейности, насърчаване на научния и техническия прогрес и ще 
се подкрепя конкурентоспособността и капацитета за иновации на 
европейския космически сектор, по-специално за малките и средните 
предприятия, новосъздадените предприятия и иновационните предприятия</t>
        </is>
      </c>
      <c r="J336" s="2" t="inlineStr">
        <is>
          <t>Kosmický program Unie|
Kosmický program Evropské unie|
Kosmický program EU</t>
        </is>
      </c>
      <c r="K336" s="2" t="inlineStr">
        <is>
          <t>3|
3|
3</t>
        </is>
      </c>
      <c r="L336" s="2" t="inlineStr">
        <is>
          <t xml:space="preserve">|
|
</t>
        </is>
      </c>
      <c r="M336" t="inlineStr">
        <is>
          <t>program EU na období 2021–2027, jenž má tyto obecné cíle: &lt;br&gt;a) poskytovat nebo přispívat k poskytování vysoce kvalitních, aktuálních a případně zabezpečených dat, informací a služeb souvisejících s vesmírem, a to bez přerušení, a kdykoli je to možné, na globální úrovni, které splňují současné i budoucí potřeby a které jsou schopny vyhovět politickým prioritám Unie, a to i pokud jde o změnu klimatu a bezpečnost a obranu; &lt;br&gt;b) maximalizovat socioekonomické přínosy, a to rovněž prosazováním co nejširšího využívání dat, informací a služeb poskytovaných složkami programu; &lt;br&gt;c) posilovat bezpečnost Unie a jejích členských států, její svobodu jednání a její strategickou autonomii, zejména z technologického hlediska a hlediska rozhodování podloženého důkazy; &lt;br&gt;d) prosazovat úlohu Unie na mezinárodní scéně jakožto vůdčího aktéra v kosmickém odvětví a posilovat její úlohu při řešení globálních výzev a podporování globálních iniciativ, a to i pokud jde o změnu klimatu a udržitelný rozvoj.</t>
        </is>
      </c>
      <c r="N336" s="2" t="inlineStr">
        <is>
          <t>Unionens rumprogram|
EU's rumprogram</t>
        </is>
      </c>
      <c r="O336" s="2" t="inlineStr">
        <is>
          <t>3|
3</t>
        </is>
      </c>
      <c r="P336" s="2" t="inlineStr">
        <is>
          <t xml:space="preserve">|
</t>
        </is>
      </c>
      <c r="Q336" t="inlineStr">
        <is>
          <t>foreslået EU-program, der skal sikre investeringsmæssig kontinuitet inden for EU's rumaktiviteter, tilskynde til videnskabelige og tekniske fremskridt og understøtte konkurrenceevnen og innovationskapaciteten i den europæiske rumindustri, især i små og mellemstore virksomheder, nystartede og innovative virksomheder</t>
        </is>
      </c>
      <c r="R336" s="2" t="inlineStr">
        <is>
          <t>Weltraumprogramm der Union|
Weltraumprogramm der Europäischen Union|
EU-Weltraumprogramm</t>
        </is>
      </c>
      <c r="S336" s="2" t="inlineStr">
        <is>
          <t>3|
3|
3</t>
        </is>
      </c>
      <c r="T336" s="2" t="inlineStr">
        <is>
          <t xml:space="preserve">|
|
</t>
        </is>
      </c>
      <c r="U336" t="inlineStr">
        <is>
          <t/>
        </is>
      </c>
      <c r="V336" s="2" t="inlineStr">
        <is>
          <t>διαστημικό πρόγραμμα της Ένωσης</t>
        </is>
      </c>
      <c r="W336" s="2" t="inlineStr">
        <is>
          <t>3</t>
        </is>
      </c>
      <c r="X336" s="2" t="inlineStr">
        <is>
          <t/>
        </is>
      </c>
      <c r="Y336" t="inlineStr">
        <is>
          <t/>
        </is>
      </c>
      <c r="Z336" s="2" t="inlineStr">
        <is>
          <t>Union Space Programme|
Space Programme of the Union|
European Union Space Programme|
EU Space Programme|
European Space Programme</t>
        </is>
      </c>
      <c r="AA336" s="2" t="inlineStr">
        <is>
          <t>3|
3|
3|
3|
1</t>
        </is>
      </c>
      <c r="AB336" s="2" t="inlineStr">
        <is>
          <t xml:space="preserve">|
|
|
|
</t>
        </is>
      </c>
      <c r="AC336" t="inlineStr">
        <is>
          <t>EU Programme to ensure investment continuity in EU space activities, encourage scientific and technical progress and support the competitiveness and innovation capacity of the European space industry, in particular small and medium-sized enterprises, start-ups and innovative businesses</t>
        </is>
      </c>
      <c r="AD336" s="2" t="inlineStr">
        <is>
          <t>Programa Espacial de la Unión|
Programa Espacial de la Unión Europea|
Programa Espacial de la UE</t>
        </is>
      </c>
      <c r="AE336" s="2" t="inlineStr">
        <is>
          <t>3|
3|
3</t>
        </is>
      </c>
      <c r="AF336" s="2" t="inlineStr">
        <is>
          <t xml:space="preserve">|
|
</t>
        </is>
      </c>
      <c r="AG336" t="inlineStr">
        <is>
          <t>Programa de la UE con una marcada dimensión internacional cuyos objetivos son: &lt;br&gt; &lt;p&gt; a) proporcionar datos, información y servicios de alta calidad, que cubran las necesidades presentes y futuras y puedan responder a las prioridades políticas de la Unión,&lt;br&gt; &lt;/p&gt;&lt;p&gt; b) maximizar beneficios socioeconómicos,&lt;br&gt; &lt;/p&gt;&lt;p&gt; c) reforzar la seguridad de la Unión y de sus Estados miembros, así como su autonomía estratégica, en particular en materia tecnológica,&lt;br&gt; &lt;/p&gt;&lt;p&gt; d) promover el papel de la Unión como actor destacado del sector espacial, estimular la cooperación internacional y fortalecer la diplomacia espacial europea, reforzando su papel al abordar retos mundiales y apoyar iniciativas mundiales,&lt;/p&gt;&lt;p&gt;e) mejorar la protección y sostenibilidad de las actividades en el espacio ultraterrestre, protegiendo el entorno espacial.&lt;/p&gt;</t>
        </is>
      </c>
      <c r="AH336" s="2" t="inlineStr">
        <is>
          <t>liidu kosmoseprogramm</t>
        </is>
      </c>
      <c r="AI336" s="2" t="inlineStr">
        <is>
          <t>3</t>
        </is>
      </c>
      <c r="AJ336" s="2" t="inlineStr">
        <is>
          <t/>
        </is>
      </c>
      <c r="AK336" t="inlineStr">
        <is>
          <t/>
        </is>
      </c>
      <c r="AL336" s="2" t="inlineStr">
        <is>
          <t>unionin avaruusohjelma|
EU:n avaruusohjelma|
Euroopan unionin avaruusohjelma</t>
        </is>
      </c>
      <c r="AM336" s="2" t="inlineStr">
        <is>
          <t>3|
3|
3</t>
        </is>
      </c>
      <c r="AN336" s="2" t="inlineStr">
        <is>
          <t xml:space="preserve">|
|
</t>
        </is>
      </c>
      <c r="AO336" t="inlineStr">
        <is>
          <t>ehdotettu EU:n ohjelma, jolla varmistetaan EU:n avaruusinvestointien jatkuminen, tuetaan tieteellistä ja teknistä kehitystä ja parannetaan eurooppalaisen avaruusteollisuuden kilpailukykyä ja innovointikapasiteettia erityisesti pk-yrityksissä, startup-yrityksissä ja innovoivissa yrityksissä</t>
        </is>
      </c>
      <c r="AP336" s="2" t="inlineStr">
        <is>
          <t>programme spatial de l'Union|
programme spatial de l’Union européenne</t>
        </is>
      </c>
      <c r="AQ336" s="2" t="inlineStr">
        <is>
          <t>4|
3</t>
        </is>
      </c>
      <c r="AR336" s="2" t="inlineStr">
        <is>
          <t xml:space="preserve">|
</t>
        </is>
      </c>
      <c r="AS336" t="inlineStr">
        <is>
          <t>programme spatial proposé par la Commission européenne qui vise à assurer que l'UE demeure un acteur mondial de premier plan dans le domaine spatial</t>
        </is>
      </c>
      <c r="AT336" s="2" t="inlineStr">
        <is>
          <t>clár spáis an Aontais|
Clár Spáis an Aontais Eorpaigh</t>
        </is>
      </c>
      <c r="AU336" s="2" t="inlineStr">
        <is>
          <t>3|
3</t>
        </is>
      </c>
      <c r="AV336" s="2" t="inlineStr">
        <is>
          <t xml:space="preserve">|
</t>
        </is>
      </c>
      <c r="AW336" t="inlineStr">
        <is>
          <t/>
        </is>
      </c>
      <c r="AX336" s="2" t="inlineStr">
        <is>
          <t>Svemirski program Unije|
Svemirski program Europske unije|
Svemirski program EU-a</t>
        </is>
      </c>
      <c r="AY336" s="2" t="inlineStr">
        <is>
          <t>3|
3|
3</t>
        </is>
      </c>
      <c r="AZ336" s="2" t="inlineStr">
        <is>
          <t xml:space="preserve">|
|
</t>
        </is>
      </c>
      <c r="BA336" t="inlineStr">
        <is>
          <t/>
        </is>
      </c>
      <c r="BB336" s="2" t="inlineStr">
        <is>
          <t>az Európai Unió űrprogramja|
az Unió űrprogramja|
az EU űrprogramja|
uniós űrprogram</t>
        </is>
      </c>
      <c r="BC336" s="2" t="inlineStr">
        <is>
          <t>3|
3|
3|
3</t>
        </is>
      </c>
      <c r="BD336" s="2" t="inlineStr">
        <is>
          <t xml:space="preserve">|
|
|
</t>
        </is>
      </c>
      <c r="BE336" t="inlineStr">
        <is>
          <t>javasolt uniós program, amelynek célja, hogy biztosítsa az EU világűrrel kapcsolatos tevékenységébe való beruházást, ösztönzi a tudományos és a műszaki haladást és a polgári és a katonai jellegű gazdasági ágazatok közötti szinergiákat, továbbá előmozdítja az európai űripar versenyképességét és innovációs készségét, különösen a kis- és középvállalkozások, az induló vállalkozások és az innovatív vállalkozások körében</t>
        </is>
      </c>
      <c r="BF336" s="2" t="inlineStr">
        <is>
          <t>programma spaziale dell'Unione|
programma spaziale dell'Unione europea|
programma spaziale dell'UE</t>
        </is>
      </c>
      <c r="BG336" s="2" t="inlineStr">
        <is>
          <t>3|
3|
3</t>
        </is>
      </c>
      <c r="BH336" s="2" t="inlineStr">
        <is>
          <t xml:space="preserve">|
|
</t>
        </is>
      </c>
      <c r="BI336" t="inlineStr">
        <is>
          <t>programma proposto nell'ambito del Quadro finanziario pluriennale 2021-2027 per realizzazione e l’esercizio dell’infrastruttura spaziale europea e dei servizi correlati</t>
        </is>
      </c>
      <c r="BJ336" s="2" t="inlineStr">
        <is>
          <t>Sąjungos kosmoso programa|
Europos Sąjungos kosmoso programa|
ES kosmoso programa</t>
        </is>
      </c>
      <c r="BK336" s="2" t="inlineStr">
        <is>
          <t>3|
3|
3</t>
        </is>
      </c>
      <c r="BL336" s="2" t="inlineStr">
        <is>
          <t xml:space="preserve">|
|
</t>
        </is>
      </c>
      <c r="BM336" t="inlineStr">
        <is>
          <t>ES siūloma programa, kuria siekiama užtikrinsti ES kosmoso veiklos investicijų tęstinumą, skatinti mokslo ir technikos pažangą ir remti Europos kosmoso pramonės konkurencingumą ir inovacinius pajėgumus</t>
        </is>
      </c>
      <c r="BN336" s="2" t="inlineStr">
        <is>
          <t>Savienības kosmosa programma|
Eiropas Savienības kosmosa programma</t>
        </is>
      </c>
      <c r="BO336" s="2" t="inlineStr">
        <is>
          <t>2|
2</t>
        </is>
      </c>
      <c r="BP336" s="2" t="inlineStr">
        <is>
          <t xml:space="preserve">|
</t>
        </is>
      </c>
      <c r="BQ336" t="inlineStr">
        <is>
          <t/>
        </is>
      </c>
      <c r="BR336" s="2" t="inlineStr">
        <is>
          <t>Programm Spazjali tal-Unjoni|
Programm Spazjali tal-Unjoni Ewropea|
Programm Spazjali tal-UE</t>
        </is>
      </c>
      <c r="BS336" s="2" t="inlineStr">
        <is>
          <t>3|
3|
3</t>
        </is>
      </c>
      <c r="BT336" s="2" t="inlineStr">
        <is>
          <t xml:space="preserve">|
|
</t>
        </is>
      </c>
      <c r="BU336" t="inlineStr">
        <is>
          <t>Programm tal-UE propost biex jiżgura l-kontinwità tal-investiment fl-attivitajiet tal-ispazju tal-UE, jinkoraġġixxi l-progress tekniku u xjentifiku u jappoġġa l-kapaċità tal-kompetittività u tal-innovazzjoni tal-industrija tal-ispazju Ewropea, b'mod partikolari impriżi żgħar u ta' daqs medju, start-ups u negozji innovattivi</t>
        </is>
      </c>
      <c r="BV336" s="2" t="inlineStr">
        <is>
          <t>ruimtevaartprogramma van de Europese Unie|
ruimtevaartprogramma van de Unie|
EU-ruimtevaartprogramma|
Europees ruimtevaartprogramma</t>
        </is>
      </c>
      <c r="BW336" s="2" t="inlineStr">
        <is>
          <t>3|
3|
3|
3</t>
        </is>
      </c>
      <c r="BX336" s="2" t="inlineStr">
        <is>
          <t xml:space="preserve">|
|
|
</t>
        </is>
      </c>
      <c r="BY336" t="inlineStr">
        <is>
          <t>ruimtevaartprogramma van de Europese Unie dat wordt voorgesteld om continuïteit in de investeringen in ruimtevaart te creëren, wetenschappelijke en technische vooruitgang aan te moedigen en het concurrentie- en innovatievermogen van de Europese ruimtevaartindustrie, vooral het midden- en kleinbedrijf, start-ups en innovatieve bedrijven te stimuleren en ook om de groeiende mogelijkheden die de ruimtevaart biedt voor de veiligheid van de Europese burger te benutten, onder andere door synergieën tussen de civiele en de defensiesector</t>
        </is>
      </c>
      <c r="BZ336" s="2" t="inlineStr">
        <is>
          <t>program kosmiczny Unii|
program kosmiczny Unii Europejskiej|
unijny program kosmiczny</t>
        </is>
      </c>
      <c r="CA336" s="2" t="inlineStr">
        <is>
          <t>3|
3|
3</t>
        </is>
      </c>
      <c r="CB336" s="2" t="inlineStr">
        <is>
          <t xml:space="preserve">|
|
</t>
        </is>
      </c>
      <c r="CC336" t="inlineStr">
        <is>
          <t>proponowany program UE na lata 2021-2027, który ma połączyć w jedną całość wszystkie działania Unii w sektorze kosmicznym</t>
        </is>
      </c>
      <c r="CD336" s="2" t="inlineStr">
        <is>
          <t>Programa Espacial da União</t>
        </is>
      </c>
      <c r="CE336" s="2" t="inlineStr">
        <is>
          <t>3</t>
        </is>
      </c>
      <c r="CF336" s="2" t="inlineStr">
        <is>
          <t/>
        </is>
      </c>
      <c r="CG336" t="inlineStr">
        <is>
          <t>Programa da União Europeia para 2021-2027 que visa:&lt;br&gt;- fornecer dados, informações e serviços relacionados 
com o espaço de alta qualidade, atualizados e, se for o caso, seguros&lt;br&gt;- maximizar os benefícios socioeconómicos do setor espacial europeu&lt;br&gt;- reforçar a segurança e proteção da UE e dos Estados-Membros e a autonomia tecnológica da UE&lt;br&gt;- promover o papel da UE como interveniente mundial no setor espacial&lt;br&gt;- reforçar a segurança, proteção e sustentabilidade do ambiente espacial e das atividades no 
espaço exterior relacionadas com a proliferação de &lt;a href="https://iate.europa.eu/entry/slideshow/1618180190975/1475489/en-pt" target="_blank"&gt;objetos espaciais&lt;/a&gt; e &lt;a href="https://iate.europa.eu/entry/slideshow/1618180246331/904421/en-pt" target="_blank"&gt;detritos espaciais&lt;/a&gt;&lt;small&gt;.&lt;/small&gt;</t>
        </is>
      </c>
      <c r="CH336" s="2" t="inlineStr">
        <is>
          <t>Programul spațial al Uniunii Europene|
Programul spațial al Uniunii|
Programul spațial al UE</t>
        </is>
      </c>
      <c r="CI336" s="2" t="inlineStr">
        <is>
          <t>3|
3|
3</t>
        </is>
      </c>
      <c r="CJ336" s="2" t="inlineStr">
        <is>
          <t xml:space="preserve">|
|
</t>
        </is>
      </c>
      <c r="CK336" t="inlineStr">
        <is>
          <t/>
        </is>
      </c>
      <c r="CL336" s="2" t="inlineStr">
        <is>
          <t>Vesmírny program Únie|
Kozmický program Únie</t>
        </is>
      </c>
      <c r="CM336" s="2" t="inlineStr">
        <is>
          <t>3|
2</t>
        </is>
      </c>
      <c r="CN336" s="2" t="inlineStr">
        <is>
          <t xml:space="preserve">|
</t>
        </is>
      </c>
      <c r="CO336" t="inlineStr">
        <is>
          <t>program na obdobie 2021 – 2027, ktorého cieľom je:&lt;br&gt;a) poskytovať alebo prispievať k poskytovaniu vysokokvalitných, aktuálnych a v prípade potreby aj zabezpečených údajov, informácií a služieb týkajúcich sa vesmíru, a to bez prerušenia a pokiaľ možno na globálnej úrovni, a tým uspokojovať súčasné a budúce potreby a umožňovať plnenie politických priorít Únie vrátane tých, ktoré sa týkajú zmeny klímy a bezpečnosti a obrany;&lt;br&gt;b) maximalizovať sociálno-ekonomické prínosy okrem iného aj prostredníctvom podporovania čo najširšieho možného využívania údajov, informácií a služieb poskytovaných zložkami programu;&lt;br&gt;c) posilniť bezpečnosť Únie a jej členských štátov, jej slobodu konať a strategickú autonómiu, najmä pokiaľ ide o technológie a rozhodovanie založené na dôkazoch;&lt;br&gt;d) podporovať úlohu Únie na medzinárodnej scéne ako jedného z popredných aktérov v kozmickom sektore a posilniť jej úlohu pri riešení globálnych výziev a podporovaní globálnych iniciatív, a to okrem iného aj v oblasti zmeny klímy a udržateľného rozvoja</t>
        </is>
      </c>
      <c r="CP336" s="2" t="inlineStr">
        <is>
          <t>vesoljski program Unije|
vesoljski program Evropske unije|
vesoljski program EU</t>
        </is>
      </c>
      <c r="CQ336" s="2" t="inlineStr">
        <is>
          <t>3|
3|
3</t>
        </is>
      </c>
      <c r="CR336" s="2" t="inlineStr">
        <is>
          <t xml:space="preserve">|
|
</t>
        </is>
      </c>
      <c r="CS336" t="inlineStr">
        <is>
          <t>program EU, ki zagotavlja kontinuiteto naložb v vesoljske dejavnosti EU, spodbuja znanstveni in tehnični napredek ter podpira konkurenčnost in inovacijsko zmogljivost evropske vesoljske industrije, zlasti malih, srednjih, zagonskih in inovativnih podjetij</t>
        </is>
      </c>
      <c r="CT336" s="2" t="inlineStr">
        <is>
          <t>unionens rymdprogram|
Europeiska unionens rymdprogram</t>
        </is>
      </c>
      <c r="CU336" s="2" t="inlineStr">
        <is>
          <t>3|
3</t>
        </is>
      </c>
      <c r="CV336" s="2" t="inlineStr">
        <is>
          <t xml:space="preserve">|
</t>
        </is>
      </c>
      <c r="CW336" t="inlineStr">
        <is>
          <t/>
        </is>
      </c>
    </row>
    <row r="337">
      <c r="A337" s="1" t="str">
        <f>HYPERLINK("https://iate.europa.eu/entry/result/3578202/all", "3578202")</f>
        <v>3578202</v>
      </c>
      <c r="B337" t="inlineStr">
        <is>
          <t>ECONOMICS;FINANCE</t>
        </is>
      </c>
      <c r="C337" t="inlineStr">
        <is>
          <t>ECONOMICS|economic policy;FINANCE|monetary economics|Economic and Monetary Union</t>
        </is>
      </c>
      <c r="D337" t="inlineStr">
        <is>
          <t>yes</t>
        </is>
      </c>
      <c r="E337" t="inlineStr">
        <is>
          <t/>
        </is>
      </c>
      <c r="F337" s="2" t="inlineStr">
        <is>
          <t>инструмент за техническа подкрепа</t>
        </is>
      </c>
      <c r="G337" s="2" t="inlineStr">
        <is>
          <t>3</t>
        </is>
      </c>
      <c r="H337" s="2" t="inlineStr">
        <is>
          <t/>
        </is>
      </c>
      <c r="I337" t="inlineStr">
        <is>
          <t>един от инструментите на &lt;em&gt;Програмата за подкрепа на реформите&lt;/em&gt; [ &lt;a href="https://iate.europa.eu/entry/result/3578164/all" target="_blank"&gt;3578164&lt;/a&gt; ], който е насочен към предоставянето на съобразена с конкретния случай подкрепа и експертен опит на място, за да се гарантира, че държавите членки имат необходимия институционален и административен капацитет за изпълнението на реформи</t>
        </is>
      </c>
      <c r="J337" s="2" t="inlineStr">
        <is>
          <t>Nástroj pro technickou podporu</t>
        </is>
      </c>
      <c r="K337" s="2" t="inlineStr">
        <is>
          <t>3</t>
        </is>
      </c>
      <c r="L337" s="2" t="inlineStr">
        <is>
          <t/>
        </is>
      </c>
      <c r="M337" t="inlineStr">
        <is>
          <t>jeden z nástrojů, který byl navržen v rámci &lt;i&gt; programu na podporu reforem&lt;/i&gt; [ &lt;a href="/entry/result/3578164/all" id="ENTRY_TO_ENTRY_CONVERTER" target="_blank"&gt;IATE:3578164&lt;/a&gt; ] a jehož cílem je podporovat členské státy EU v jejich úsilí při provádění reforem</t>
        </is>
      </c>
      <c r="N337" s="2" t="inlineStr">
        <is>
          <t>instrumentet for teknisk støtte</t>
        </is>
      </c>
      <c r="O337" s="2" t="inlineStr">
        <is>
          <t>3</t>
        </is>
      </c>
      <c r="P337" s="2" t="inlineStr">
        <is>
          <t/>
        </is>
      </c>
      <c r="Q337" t="inlineStr">
        <is>
          <t/>
        </is>
      </c>
      <c r="R337" s="2" t="inlineStr">
        <is>
          <t>Instrument für technische Unterstützung</t>
        </is>
      </c>
      <c r="S337" s="2" t="inlineStr">
        <is>
          <t>3</t>
        </is>
      </c>
      <c r="T337" s="2" t="inlineStr">
        <is>
          <t/>
        </is>
      </c>
      <c r="U337" t="inlineStr">
        <is>
          <t>EU-Instrument mit
dem Ziel, den wirtschaftlichen, sozialen und territorialen Zusammenhalt der
Union zu fördern, indem die Mitgliedstaaten bei ihren Anstrengungen zur
Umsetzung von Reformen unterstützt werden, insbesondere durch Unterstützung der nationalen Behörden beim
Ausbau ihrer Kapazitäten für die Ausarbeitung, Entwicklung und Durchführung von
Reformen und die Ausarbeitung, Änderung, Umsetzung und Überarbeitung der
Aufbau- und Resilienzpläne nach Maßgabe der Verordnung (EU) 2021/24</t>
        </is>
      </c>
      <c r="V337" s="2" t="inlineStr">
        <is>
          <t>Μέσο Τεχνικής Υποστήριξης</t>
        </is>
      </c>
      <c r="W337" s="2" t="inlineStr">
        <is>
          <t>3</t>
        </is>
      </c>
      <c r="X337" s="2" t="inlineStr">
        <is>
          <t>preferred</t>
        </is>
      </c>
      <c r="Y337" t="inlineStr">
        <is>
          <t>μέσο το οποίο παρέχει
στήριξη για την ενίσχυση της διοικητικής ικανότητας των κρατών μελών και, στο
πλαίσιο αυτό, στήριξη για την προετοιμασία και την εφαρμογή των σχεδίων
ανάκαμψης και ανθεκτικότητας στα οποία καθορίζονται οι μεταρρυθμίσεις και οι
επενδύσεις που θα χρηματοδοτηθούν στο πλαίσιο του Μηχανισμού Ανάκαμψης και
Ανθεκτικότητας και, γενικότερα, για την παροχή στήριξης για εθνικές
μεταρρυθμιστικές δράσεις που σχετίζονται με την πράσινη και ψηφιακή μετάβαση</t>
        </is>
      </c>
      <c r="Z337" s="2" t="inlineStr">
        <is>
          <t>Technical Support Instrument|
TSI</t>
        </is>
      </c>
      <c r="AA337" s="2" t="inlineStr">
        <is>
          <t>3|
3</t>
        </is>
      </c>
      <c r="AB337" s="2" t="inlineStr">
        <is>
          <t xml:space="preserve">|
</t>
        </is>
      </c>
      <c r="AC337" t="inlineStr">
        <is>
          <t>EU programme which aims to promote the EU’s
economic, social and territorial cohesion by supporting Member States' efforts
to implement reforms, specifically by assisting national authorities in their
endeavours to design, develop and implement reforms and to prepare, amend,
implement and revise recovery and resilience plans pursuant to &lt;a href="https://eur-lex.europa.eu/legal-content/EN/TXT/?uri=CELEX%3A32021R0241" target="_blank"&gt;Regulation (EU) 2021/241&lt;/a&gt;</t>
        </is>
      </c>
      <c r="AD337" s="2" t="inlineStr">
        <is>
          <t>instrumento de apoyo técnico</t>
        </is>
      </c>
      <c r="AE337" s="2" t="inlineStr">
        <is>
          <t>3</t>
        </is>
      </c>
      <c r="AF337" s="2" t="inlineStr">
        <is>
          <t/>
        </is>
      </c>
      <c r="AG337" t="inlineStr">
        <is>
          <t>Uno de los instrumentos propuestos por el Programa de Apoyo a las Reformas con el objetivo de apoyar los esfuerzos de las autoridades nacionales encaminados a mejorar su capacidad administrativa para diseñar, desarrollar y ejecutar las reformas.</t>
        </is>
      </c>
      <c r="AH337" s="2" t="inlineStr">
        <is>
          <t>tehnilise toe instrument|
tehnilise toetuse vahend|
tehnilise toe rahastamisvahend</t>
        </is>
      </c>
      <c r="AI337" s="2" t="inlineStr">
        <is>
          <t>2|
2|
2</t>
        </is>
      </c>
      <c r="AJ337" s="2" t="inlineStr">
        <is>
          <t xml:space="preserve">preferred|
|
</t>
        </is>
      </c>
      <c r="AK337" t="inlineStr">
        <is>
          <t>üks kolmest &lt;i&gt;&lt;a href="https://iate.europa.eu/entry/result/3578164/et" target="_blank"&gt;reformide tugiprogrammi&lt;/a&gt;&lt;/i&gt; kuuluvast vahendist, millega toetatakse jõupingutusi, mida riiklikud ametiasutused teevad, et suurendada oma haldussuutlikkust reformide kavandamisel, väljatöötamisel ja elluviimisel</t>
        </is>
      </c>
      <c r="AL337" s="2" t="inlineStr">
        <is>
          <t>teknisen tuen väline</t>
        </is>
      </c>
      <c r="AM337" s="2" t="inlineStr">
        <is>
          <t>3</t>
        </is>
      </c>
      <c r="AN337" s="2" t="inlineStr">
        <is>
          <t/>
        </is>
      </c>
      <c r="AO337" t="inlineStr">
        <is>
          <t>&lt;i&gt;uudistusten tukiohjelmaan&lt;/i&gt; [ &lt;a href="/entry/result/3578164/all" id="ENTRY_TO_ENTRY_CONVERTER" target="_blank"&gt;IATE:3578164&lt;/a&gt; ] kuuluva väline, jonka tavoitteena on tukea kansallisten viranomaisten pyrkimyksiä parantaa uudistusten suunnitteluun, kehittämiseen ja toteuttamiseen liittyviä hallinnollisia valmiuksia</t>
        </is>
      </c>
      <c r="AP337" s="2" t="inlineStr">
        <is>
          <t>instrument d’appui technique</t>
        </is>
      </c>
      <c r="AQ337" s="2" t="inlineStr">
        <is>
          <t>3</t>
        </is>
      </c>
      <c r="AR337" s="2" t="inlineStr">
        <is>
          <t/>
        </is>
      </c>
      <c r="AS337" t="inlineStr">
        <is>
          <t>instrument ayant pour objectif général de promouvoir la cohésion économique, sociale et territoriale de l’Union en soutenant les efforts déployés par les États membres pour mettre en œuvre des réformes</t>
        </is>
      </c>
      <c r="AT337" s="2" t="inlineStr">
        <is>
          <t>ionstraim tacaíochta teicniúla|
ionstraim um thacaíocht theicniúil</t>
        </is>
      </c>
      <c r="AU337" s="2" t="inlineStr">
        <is>
          <t>3|
3</t>
        </is>
      </c>
      <c r="AV337" s="2" t="inlineStr">
        <is>
          <t xml:space="preserve">|
</t>
        </is>
      </c>
      <c r="AW337" t="inlineStr">
        <is>
          <t/>
        </is>
      </c>
      <c r="AX337" s="2" t="inlineStr">
        <is>
          <t>Instrument za tehničku potporu</t>
        </is>
      </c>
      <c r="AY337" s="2" t="inlineStr">
        <is>
          <t>3</t>
        </is>
      </c>
      <c r="AZ337" s="2" t="inlineStr">
        <is>
          <t/>
        </is>
      </c>
      <c r="BA337" t="inlineStr">
        <is>
          <t/>
        </is>
      </c>
      <c r="BB337" s="2" t="inlineStr">
        <is>
          <t>Technikai Támogatási Eszköz</t>
        </is>
      </c>
      <c r="BC337" s="2" t="inlineStr">
        <is>
          <t>3</t>
        </is>
      </c>
      <c r="BD337" s="2" t="inlineStr">
        <is>
          <t/>
        </is>
      </c>
      <c r="BE337" t="inlineStr">
        <is>
          <t>a reformtámogató program [ &lt;a href="/entry/result/3578164/all" id="ENTRY_TO_ENTRY_CONVERTER" target="_blank"&gt;IATE:3578164&lt;/a&gt; ] egyik eleme, amelynek célja, hogy támogassa a tagállami hatóságokat a reformok saját prioritásaik szerinti kidolgozásában és a reformintézkedések és -stratégiák kidolgozására és végrehajtására szolgáló kapacitásaik fejlesztésében, valamint a bevált gyakorlatokból és a partnerek példáiból leszűrhető előnyök kiaknázásában</t>
        </is>
      </c>
      <c r="BF337" s="2" t="inlineStr">
        <is>
          <t>strumento di sostegno tecnico</t>
        </is>
      </c>
      <c r="BG337" s="2" t="inlineStr">
        <is>
          <t>3</t>
        </is>
      </c>
      <c r="BH337" s="2" t="inlineStr">
        <is>
          <t/>
        </is>
      </c>
      <c r="BI337" t="inlineStr">
        <is>
          <t>strumento successore del programma di sostegno alle riforme strutturali destinato a garantire he la Commissione possa continuare a fornire consulenza mirata sul terreno per far sì che gli Stati membri dispongano della capacità istituzionale e amministrativa necessaria a elaborare e attuare riforme a favore della crescita e siano in grado di rafforzare la resilienza delle economie europee attraverso strutture amministrative efficienti e ben funzionanti</t>
        </is>
      </c>
      <c r="BJ337" s="2" t="inlineStr">
        <is>
          <t>techninės paramos priemonė</t>
        </is>
      </c>
      <c r="BK337" s="2" t="inlineStr">
        <is>
          <t>3</t>
        </is>
      </c>
      <c r="BL337" s="2" t="inlineStr">
        <is>
          <t/>
        </is>
      </c>
      <c r="BM337" t="inlineStr">
        <is>
          <t>Reformų rėmimo programos (&lt;a href="/entry/result/3578164/all" id="ENTRY_TO_ENTRY_CONVERTER" target="_blank"&gt;IATE:3578164&lt;/a&gt;) priemonė valstybių narių administraciniams reformų politikos formavimo ir vykdymo gebėjimams stiprinti</t>
        </is>
      </c>
      <c r="BN337" s="2" t="inlineStr">
        <is>
          <t>tehniskā atbalsta instruments</t>
        </is>
      </c>
      <c r="BO337" s="2" t="inlineStr">
        <is>
          <t>2</t>
        </is>
      </c>
      <c r="BP337" s="2" t="inlineStr">
        <is>
          <t/>
        </is>
      </c>
      <c r="BQ337" t="inlineStr">
        <is>
          <t>viens no &lt;i&gt;Reformu atbalsta programmas&lt;/i&gt; [ &lt;a href="/entry/result/3578164/all" id="ENTRY_TO_ENTRY_CONVERTER" target="_blank"&gt;IATE:3578164&lt;/a&gt; ] ietvaros ierosinātajiem instrumentiem, kura mērķis ir atbalstīt valstu iestāžu centienus uzlabot savu administratīvo spēju izstrādāt, attīstīt un īstenot reformas</t>
        </is>
      </c>
      <c r="BR337" s="2" t="inlineStr">
        <is>
          <t>strument ta' appoġġ tekniku</t>
        </is>
      </c>
      <c r="BS337" s="2" t="inlineStr">
        <is>
          <t>3</t>
        </is>
      </c>
      <c r="BT337" s="2" t="inlineStr">
        <is>
          <t/>
        </is>
      </c>
      <c r="BU337" t="inlineStr">
        <is>
          <t>wieħed mit-tliet strumenti proposti fil-qafas tal-Programm ta' Appoġġ għal Riformi&lt;sup&gt;1&lt;/sup&gt; li għandu l-għan li jappoġġja l-isforzi tal-awtoritajiet nazzjonali biex itejbu l-kapaċità amministrattiva tagħhom fit-tfassil, fl-iżvilupp u fl-implimentazzjoni tar-riformi&lt;p&gt;&lt;sup&gt;1&lt;/sup&gt; Programm ta' Appoġġ għal Riformi [ &lt;a href="/entry/result/3578164/all" id="ENTRY_TO_ENTRY_CONVERTER" target="_blank"&gt;IATE:3578164&lt;/a&gt; ]&lt;/p&gt;</t>
        </is>
      </c>
      <c r="BV337" s="2" t="inlineStr">
        <is>
          <t>instrument voor technische ondersteuning</t>
        </is>
      </c>
      <c r="BW337" s="2" t="inlineStr">
        <is>
          <t>3</t>
        </is>
      </c>
      <c r="BX337" s="2" t="inlineStr">
        <is>
          <t/>
        </is>
      </c>
      <c r="BY337" t="inlineStr">
        <is>
          <t>een van de drie instrumenten die worden voorgesteld in het kader van het steunprogramma voor hervormingen</t>
        </is>
      </c>
      <c r="BZ337" s="2" t="inlineStr">
        <is>
          <t>Instrument Wsparcia Technicznego</t>
        </is>
      </c>
      <c r="CA337" s="2" t="inlineStr">
        <is>
          <t>3</t>
        </is>
      </c>
      <c r="CB337" s="2" t="inlineStr">
        <is>
          <t/>
        </is>
      </c>
      <c r="CC337" t="inlineStr">
        <is>
          <t>jeden z trzech instrumentów wchodzących w skład &lt;i&gt;Programu wspierania reform&lt;/i&gt; [ &lt;a href="/entry/result/3578164/all" id="ENTRY_TO_ENTRY_CONVERTER" target="_blank"&gt;IATE:3578164&lt;/a&gt; ], umożliwiający Komisji wspieranie organów państw członkowskich w ich wysiłkach zmierzających do opracowania reform zgodnie z własnymi priorytetami oraz zwiększenia własnej zdolności do opracowywania i wdrażania reform i strategii, a równocześnie korzystania z dobrych praktyk i przykładów ich partnerów</t>
        </is>
      </c>
      <c r="CD337" s="2" t="inlineStr">
        <is>
          <t>instrumento de assistência técnica</t>
        </is>
      </c>
      <c r="CE337" s="2" t="inlineStr">
        <is>
          <t>3</t>
        </is>
      </c>
      <c r="CF337" s="2" t="inlineStr">
        <is>
          <t/>
        </is>
      </c>
      <c r="CG337" t="inlineStr">
        <is>
          <t>Instrumento que visa promover a coesão económica, social e territorial da União, apoiando os esforços dos Estados-Membros na execução das reformas.</t>
        </is>
      </c>
      <c r="CH337" s="2" t="inlineStr">
        <is>
          <t>instrument de sprijin tehnic</t>
        </is>
      </c>
      <c r="CI337" s="2" t="inlineStr">
        <is>
          <t>3</t>
        </is>
      </c>
      <c r="CJ337" s="2" t="inlineStr">
        <is>
          <t/>
        </is>
      </c>
      <c r="CK337" t="inlineStr">
        <is>
          <t>unul dintre cele trei instrumente propuse în cadrul &lt;i&gt;Programului de sprijin pentru reforme&lt;/i&gt; [ &lt;a href="/entry/result/3578164/all" id="ENTRY_TO_ENTRY_CONVERTER" target="_blank"&gt;IATE:3578164&lt;/a&gt; ]</t>
        </is>
      </c>
      <c r="CL337" s="2" t="inlineStr">
        <is>
          <t>Nástroj technickej podpory|
nástroj technickej podpory</t>
        </is>
      </c>
      <c r="CM337" s="2" t="inlineStr">
        <is>
          <t>3|
3</t>
        </is>
      </c>
      <c r="CN337" s="2" t="inlineStr">
        <is>
          <t xml:space="preserve">preferred|
</t>
        </is>
      </c>
      <c r="CO337" t="inlineStr">
        <is>
          <t>jeden z troch nástrojov navrhnutých v rámci Programu na podporu reforiem, ktorým sa má podporiť úsilie vnútroštátnych orgánov o zlepšenie svojich administratívnych kapacít navrhovať, rozvíjať a implementovať reformy</t>
        </is>
      </c>
      <c r="CP337" s="2" t="inlineStr">
        <is>
          <t>Instrument za tehnično podporo</t>
        </is>
      </c>
      <c r="CQ337" s="2" t="inlineStr">
        <is>
          <t>3</t>
        </is>
      </c>
      <c r="CR337" s="2" t="inlineStr">
        <is>
          <t/>
        </is>
      </c>
      <c r="CS337" t="inlineStr">
        <is>
          <t>eden od treh instrumentov v okviru &lt;i&gt;programa za podporo reformam&lt;/i&gt; [ &lt;a href="/entry/result/3578164/all" id="ENTRY_TO_ENTRY_CONVERTER" target="_blank"&gt;IATE:3578164&lt;/a&gt; ], katerega cilj je podpirati prizadevanja nacionalnih organov za izboljšanje njihovih upravnih zmogljivosti za oblikovanje, razvoj in izvajanje reform</t>
        </is>
      </c>
      <c r="CT337" s="2" t="inlineStr">
        <is>
          <t>instrument för tekniskt stöd</t>
        </is>
      </c>
      <c r="CU337" s="2" t="inlineStr">
        <is>
          <t>3</t>
        </is>
      </c>
      <c r="CV337" s="2" t="inlineStr">
        <is>
          <t/>
        </is>
      </c>
      <c r="CW337" t="inlineStr">
        <is>
          <t/>
        </is>
      </c>
    </row>
    <row r="338">
      <c r="A338" s="1" t="str">
        <f>HYPERLINK("https://iate.europa.eu/entry/result/3589967/all", "3589967")</f>
        <v>3589967</v>
      </c>
      <c r="B338" t="inlineStr">
        <is>
          <t>ECONOMICS;SOCIAL QUESTIONS</t>
        </is>
      </c>
      <c r="C338" t="inlineStr">
        <is>
          <t>ECONOMICS|economic conditions|economic cycle|economic recovery;SOCIAL QUESTIONS|health|illness|epidemic</t>
        </is>
      </c>
      <c r="D338" t="inlineStr">
        <is>
          <t>yes</t>
        </is>
      </c>
      <c r="E338" t="inlineStr">
        <is>
          <t/>
        </is>
      </c>
      <c r="F338" s="2" t="inlineStr">
        <is>
          <t>екологосъобразно възстановяване</t>
        </is>
      </c>
      <c r="G338" s="2" t="inlineStr">
        <is>
          <t>3</t>
        </is>
      </c>
      <c r="H338" s="2" t="inlineStr">
        <is>
          <t/>
        </is>
      </c>
      <c r="I338" t="inlineStr">
        <is>
          <t/>
        </is>
      </c>
      <c r="J338" s="2" t="inlineStr">
        <is>
          <t>zelené oživení|
ekologické oživení</t>
        </is>
      </c>
      <c r="K338" s="2" t="inlineStr">
        <is>
          <t>3|
3</t>
        </is>
      </c>
      <c r="L338" s="2" t="inlineStr">
        <is>
          <t xml:space="preserve">preferred|
</t>
        </is>
      </c>
      <c r="M338" t="inlineStr">
        <is>
          <t/>
        </is>
      </c>
      <c r="N338" s="2" t="inlineStr">
        <is>
          <t>grøn genopretning</t>
        </is>
      </c>
      <c r="O338" s="2" t="inlineStr">
        <is>
          <t>3</t>
        </is>
      </c>
      <c r="P338" s="2" t="inlineStr">
        <is>
          <t/>
        </is>
      </c>
      <c r="Q338" t="inlineStr">
        <is>
          <t/>
        </is>
      </c>
      <c r="R338" s="2" t="inlineStr">
        <is>
          <t>grüne Erholung</t>
        </is>
      </c>
      <c r="S338" s="2" t="inlineStr">
        <is>
          <t>3</t>
        </is>
      </c>
      <c r="T338" s="2" t="inlineStr">
        <is>
          <t/>
        </is>
      </c>
      <c r="U338" t="inlineStr">
        <is>
          <t/>
        </is>
      </c>
      <c r="V338" s="2" t="inlineStr">
        <is>
          <t>πράσινη ανάκαμψη</t>
        </is>
      </c>
      <c r="W338" s="2" t="inlineStr">
        <is>
          <t>3</t>
        </is>
      </c>
      <c r="X338" s="2" t="inlineStr">
        <is>
          <t/>
        </is>
      </c>
      <c r="Y338" t="inlineStr">
        <is>
          <t/>
        </is>
      </c>
      <c r="Z338" s="2" t="inlineStr">
        <is>
          <t>green recovery</t>
        </is>
      </c>
      <c r="AA338" s="2" t="inlineStr">
        <is>
          <t>3</t>
        </is>
      </c>
      <c r="AB338" s="2" t="inlineStr">
        <is>
          <t/>
        </is>
      </c>
      <c r="AC338" t="inlineStr">
        <is>
          <t>recovery strategy that uses green investment packages to
step up efforts to tackle climate change while stimulating
the economy</t>
        </is>
      </c>
      <c r="AD338" s="2" t="inlineStr">
        <is>
          <t>recuperación verde</t>
        </is>
      </c>
      <c r="AE338" s="2" t="inlineStr">
        <is>
          <t>3</t>
        </is>
      </c>
      <c r="AF338" s="2" t="inlineStr">
        <is>
          <t/>
        </is>
      </c>
      <c r="AG338" t="inlineStr">
        <is>
          <t/>
        </is>
      </c>
      <c r="AH338" s="2" t="inlineStr">
        <is>
          <t>keskkonnahoidlik majanduse taastamine</t>
        </is>
      </c>
      <c r="AI338" s="2" t="inlineStr">
        <is>
          <t>3</t>
        </is>
      </c>
      <c r="AJ338" s="2" t="inlineStr">
        <is>
          <t/>
        </is>
      </c>
      <c r="AK338" t="inlineStr">
        <is>
          <t>taastestrateegia, milles pannakse rõhku keskkonnahoidlikele või rohelistele investeeringutele, mis aitavad kaasa kliimamuutustega võitlemisele, tugevdades samal ajal majandust</t>
        </is>
      </c>
      <c r="AL338" s="2" t="inlineStr">
        <is>
          <t>vihreä elpyminen|
ympäristömyönteiset elvytystoimet</t>
        </is>
      </c>
      <c r="AM338" s="2" t="inlineStr">
        <is>
          <t>3|
3</t>
        </is>
      </c>
      <c r="AN338" s="2" t="inlineStr">
        <is>
          <t xml:space="preserve">|
</t>
        </is>
      </c>
      <c r="AO338" t="inlineStr">
        <is>
          <t/>
        </is>
      </c>
      <c r="AP338" s="2" t="inlineStr">
        <is>
          <t>relance verte</t>
        </is>
      </c>
      <c r="AQ338" s="2" t="inlineStr">
        <is>
          <t>3</t>
        </is>
      </c>
      <c r="AR338" s="2" t="inlineStr">
        <is>
          <t/>
        </is>
      </c>
      <c r="AS338" t="inlineStr">
        <is>
          <t>mesures tenant pleinement compte des enjeux environnementaux et climatiques destinées à faire repartir l’économie</t>
        </is>
      </c>
      <c r="AT338" s="2" t="inlineStr">
        <is>
          <t>téarnamh glas</t>
        </is>
      </c>
      <c r="AU338" s="2" t="inlineStr">
        <is>
          <t>3</t>
        </is>
      </c>
      <c r="AV338" s="2" t="inlineStr">
        <is>
          <t/>
        </is>
      </c>
      <c r="AW338" t="inlineStr">
        <is>
          <t/>
        </is>
      </c>
      <c r="AX338" s="2" t="inlineStr">
        <is>
          <t>zeleni oporavak</t>
        </is>
      </c>
      <c r="AY338" s="2" t="inlineStr">
        <is>
          <t>3</t>
        </is>
      </c>
      <c r="AZ338" s="2" t="inlineStr">
        <is>
          <t/>
        </is>
      </c>
      <c r="BA338" t="inlineStr">
        <is>
          <t/>
        </is>
      </c>
      <c r="BB338" s="2" t="inlineStr">
        <is>
          <t>zöld helyreállítás</t>
        </is>
      </c>
      <c r="BC338" s="2" t="inlineStr">
        <is>
          <t>3</t>
        </is>
      </c>
      <c r="BD338" s="2" t="inlineStr">
        <is>
          <t/>
        </is>
      </c>
      <c r="BE338" t="inlineStr">
        <is>
          <t>a gazdaság környezetbarátabbá tételére, a zöld energiák előtérbe állítására épülő &lt;a href="https://iate.europa.eu/entry/result/3589563/hu" target="_blank"&gt;helyreállítás&lt;/a&gt;</t>
        </is>
      </c>
      <c r="BF338" s="2" t="inlineStr">
        <is>
          <t>ripresa verde</t>
        </is>
      </c>
      <c r="BG338" s="2" t="inlineStr">
        <is>
          <t>3</t>
        </is>
      </c>
      <c r="BH338" s="2" t="inlineStr">
        <is>
          <t/>
        </is>
      </c>
      <c r="BI338" t="inlineStr">
        <is>
          <t>piano di ripresa e trasformazione che si incentra sulla lotta ai cambiamenti climatici e la tutela della biodiversità, rendendoli pilastri chiave della strategia
economica</t>
        </is>
      </c>
      <c r="BJ338" s="2" t="inlineStr">
        <is>
          <t>žaliasis ekonomikos gaivinimas|
žaliasis ekonomikos atsigavimas</t>
        </is>
      </c>
      <c r="BK338" s="2" t="inlineStr">
        <is>
          <t>3|
3</t>
        </is>
      </c>
      <c r="BL338" s="2" t="inlineStr">
        <is>
          <t xml:space="preserve">|
</t>
        </is>
      </c>
      <c r="BM338" t="inlineStr">
        <is>
          <t/>
        </is>
      </c>
      <c r="BN338" s="2" t="inlineStr">
        <is>
          <t>zaļā atveseļošana</t>
        </is>
      </c>
      <c r="BO338" s="2" t="inlineStr">
        <is>
          <t>3</t>
        </is>
      </c>
      <c r="BP338" s="2" t="inlineStr">
        <is>
          <t/>
        </is>
      </c>
      <c r="BQ338" t="inlineStr">
        <is>
          <t/>
        </is>
      </c>
      <c r="BR338" s="2" t="inlineStr">
        <is>
          <t>rkupru ekoloġiku</t>
        </is>
      </c>
      <c r="BS338" s="2" t="inlineStr">
        <is>
          <t>3</t>
        </is>
      </c>
      <c r="BT338" s="2" t="inlineStr">
        <is>
          <t/>
        </is>
      </c>
      <c r="BU338" t="inlineStr">
        <is>
          <t>strateġija ta' rkupru li tuża pakketti ta' investiment ekoloġiku bil-għan li żżid l-isforzi biex tiġi indirizzata l-bidla klimatika filwaqt li tiġi stimolata l-ekonomija</t>
        </is>
      </c>
      <c r="BV338" s="2" t="inlineStr">
        <is>
          <t>groen herstel</t>
        </is>
      </c>
      <c r="BW338" s="2" t="inlineStr">
        <is>
          <t>3</t>
        </is>
      </c>
      <c r="BX338" s="2" t="inlineStr">
        <is>
          <t/>
        </is>
      </c>
      <c r="BY338" t="inlineStr">
        <is>
          <t>herstelstrategie waarbij duurzame investeringen worden gebruikt om de economie te stimuleren en tegelijkertijd te verduurzamen</t>
        </is>
      </c>
      <c r="BZ338" s="2" t="inlineStr">
        <is>
          <t>ekologiczna odbudowa gospodarki</t>
        </is>
      </c>
      <c r="CA338" s="2" t="inlineStr">
        <is>
          <t>3</t>
        </is>
      </c>
      <c r="CB338" s="2" t="inlineStr">
        <is>
          <t/>
        </is>
      </c>
      <c r="CC338" t="inlineStr">
        <is>
          <t/>
        </is>
      </c>
      <c r="CD338" s="2" t="inlineStr">
        <is>
          <t>recuperação ecológica</t>
        </is>
      </c>
      <c r="CE338" s="2" t="inlineStr">
        <is>
          <t>3</t>
        </is>
      </c>
      <c r="CF338" s="2" t="inlineStr">
        <is>
          <t/>
        </is>
      </c>
      <c r="CG338" t="inlineStr">
        <is>
          <t/>
        </is>
      </c>
      <c r="CH338" s="2" t="inlineStr">
        <is>
          <t>redresare verde|
redresare ecologică</t>
        </is>
      </c>
      <c r="CI338" s="2" t="inlineStr">
        <is>
          <t>3|
3</t>
        </is>
      </c>
      <c r="CJ338" s="2" t="inlineStr">
        <is>
          <t xml:space="preserve">preferred|
</t>
        </is>
      </c>
      <c r="CK338" t="inlineStr">
        <is>
          <t/>
        </is>
      </c>
      <c r="CL338" s="2" t="inlineStr">
        <is>
          <t>zelená obnova</t>
        </is>
      </c>
      <c r="CM338" s="2" t="inlineStr">
        <is>
          <t>3</t>
        </is>
      </c>
      <c r="CN338" s="2" t="inlineStr">
        <is>
          <t/>
        </is>
      </c>
      <c r="CO338" t="inlineStr">
        <is>
          <t>stratégia obnovy, ktorej ťažiskom sú balíky &lt;a href="https://iate.europa.eu/entry/result/2207185/sk" target="_blank"&gt;zelených investícií&lt;/a&gt; s cieľom dosiahnuť &lt;a href="https://iate.europa.eu/entry/result/805677/sk" target="_blank"&gt;oživenie hospodárstva&lt;/a&gt; a súčasne zintenzívniť úsilie v &lt;a href="https://iate.europa.eu/entry/result/3520719/sk" target="_blank"&gt;boji proti zmene klímy&lt;/a&gt;</t>
        </is>
      </c>
      <c r="CP338" s="2" t="inlineStr">
        <is>
          <t>zeleno okrevanje</t>
        </is>
      </c>
      <c r="CQ338" s="2" t="inlineStr">
        <is>
          <t>3</t>
        </is>
      </c>
      <c r="CR338" s="2" t="inlineStr">
        <is>
          <t/>
        </is>
      </c>
      <c r="CS338" t="inlineStr">
        <is>
          <t/>
        </is>
      </c>
      <c r="CT338" s="2" t="inlineStr">
        <is>
          <t>grön återhämtning</t>
        </is>
      </c>
      <c r="CU338" s="2" t="inlineStr">
        <is>
          <t>3</t>
        </is>
      </c>
      <c r="CV338" s="2" t="inlineStr">
        <is>
          <t/>
        </is>
      </c>
      <c r="CW338" t="inlineStr">
        <is>
          <t/>
        </is>
      </c>
    </row>
    <row r="339">
      <c r="A339" s="1" t="str">
        <f>HYPERLINK("https://iate.europa.eu/entry/result/889568/all", "889568")</f>
        <v>889568</v>
      </c>
      <c r="B339" t="inlineStr">
        <is>
          <t>POLITICS;EUROPEAN UNION;BUSINESS AND COMPETITION</t>
        </is>
      </c>
      <c r="C339" t="inlineStr">
        <is>
          <t>POLITICS|executive power and public service|administrative law;EUROPEAN UNION|EU institutions and European civil service|EU institution;EUROPEAN UNION|EU finance|Community budget;BUSINESS AND COMPETITION|accounting</t>
        </is>
      </c>
      <c r="D339" t="inlineStr">
        <is>
          <t>yes</t>
        </is>
      </c>
      <c r="E339" t="inlineStr">
        <is>
          <t/>
        </is>
      </c>
      <c r="F339" s="2" t="inlineStr">
        <is>
          <t>декларация за достоверност|
декларация за достоверност относно надеждността и точността на отчетите, както и законосъобразността и редовността на свързаните с тях операции</t>
        </is>
      </c>
      <c r="G339" s="2" t="inlineStr">
        <is>
          <t>3|
3</t>
        </is>
      </c>
      <c r="H339" s="2" t="inlineStr">
        <is>
          <t xml:space="preserve">|
</t>
        </is>
      </c>
      <c r="I339" t="inlineStr">
        <is>
          <t>Документ, който Европейската сметна палата предоставя на Европейския парамент и на Съвета, след като е проверила дали всички приходи са били събрани, дали всички разходи са били направени законосъобразно и правомерно, както и дали управлението на финансовите средства е било добро.</t>
        </is>
      </c>
      <c r="J339" s="2" t="inlineStr">
        <is>
          <t>prohlášení o věrohodnosti|
prohlášení o věrohodnosti účetnictví a o legalitě a správnosti uskutečněných operací|
prohlášení o věrohodnosti účtů</t>
        </is>
      </c>
      <c r="K339" s="2" t="inlineStr">
        <is>
          <t>3|
3|
3</t>
        </is>
      </c>
      <c r="L339" s="2" t="inlineStr">
        <is>
          <t xml:space="preserve">|
|
</t>
        </is>
      </c>
      <c r="M339" t="inlineStr">
        <is>
          <t>Prohlášení, které Účetní dvůr předkládá Evropskému parlamentu a Radě podle čl. 287 odst. 1 Smlouvy o fungování Evropské unie</t>
        </is>
      </c>
      <c r="N339" s="2" t="inlineStr">
        <is>
          <t>revisionserklæring|
DAS|
revisionspåtegning|
erklæring om regnskabernes rigtighed og de underliggende transaktioners lovlighed og formelle rigtighed</t>
        </is>
      </c>
      <c r="O339" s="2" t="inlineStr">
        <is>
          <t>4|
4|
3|
4</t>
        </is>
      </c>
      <c r="P339" s="2" t="inlineStr">
        <is>
          <t xml:space="preserve">|
|
|
</t>
        </is>
      </c>
      <c r="Q339" t="inlineStr">
        <is>
          <t>Erklæring, som Revisionsretten afgiver til Europa-Parlamentet og Rådet i henhold til artikel 287 i EUF-traktaten.</t>
        </is>
      </c>
      <c r="R339" s="2" t="inlineStr">
        <is>
          <t>Erklärung über die Zuverlässigkeit der Rechnungsführung sowie die Rechtmäßigkeit und Ordnungsmäßigkeit der zugrunde liegenden Vorgänge|
DAS|
Zuverlässigkeitserklärung|
ZVE</t>
        </is>
      </c>
      <c r="S339" s="2" t="inlineStr">
        <is>
          <t>4|
4|
3|
3</t>
        </is>
      </c>
      <c r="T339" s="2" t="inlineStr">
        <is>
          <t xml:space="preserve">|
|
|
</t>
        </is>
      </c>
      <c r="U339" t="inlineStr">
        <is>
          <t>Bestätigungsvermerk über die Zuverlässigkeit der Rechnungsführung der EU und die Ordnungsmäßigkeit der Haushaltsvorgänge, die der Rechnungshof seit 1994 alljährlich dem EP und dem Rat vorlegen muss</t>
        </is>
      </c>
      <c r="V339" s="2" t="inlineStr">
        <is>
          <t>δήλωση αξιοπιστίας|
δήλωση που βεβαιώνει την ακρίβεια των λογαριασμών και τη νομιμότητα και κανονικότητα των σχετικών πράξεων|
DAS|
ΔΑ|
δήλωση βεβαίωσης</t>
        </is>
      </c>
      <c r="W339" s="2" t="inlineStr">
        <is>
          <t>4|
4|
3|
3|
3</t>
        </is>
      </c>
      <c r="X339" s="2" t="inlineStr">
        <is>
          <t xml:space="preserve">|
|
|
|
</t>
        </is>
      </c>
      <c r="Y339" t="inlineStr">
        <is>
          <t>Είναι η δήλωση στην οποία προβαίνει το Ελεγκτικό Συνέδριο προς το Ευρωπαϊκό Κοινοβούλιο και το Συμβούλιο (άρθ. 188 Γ της Συνθήκης ΕΚ) και με την οποία βεβαιώνει την ακρίβεια των λογαριασμών και τη νομιμότητα και κανονικότητα των σχετικών πράξεων</t>
        </is>
      </c>
      <c r="Z339" s="2" t="inlineStr">
        <is>
          <t>statement of assurance|
DAS|
statement of assurance as to the reliability of the accounts and the legality and regularity of the underlying transactions</t>
        </is>
      </c>
      <c r="AA339" s="2" t="inlineStr">
        <is>
          <t>4|
3|
4</t>
        </is>
      </c>
      <c r="AB339" s="2" t="inlineStr">
        <is>
          <t xml:space="preserve">|
|
</t>
        </is>
      </c>
      <c r="AC339" t="inlineStr">
        <is>
          <t>statement which the Court of Auditors must provide to the European Parliament and the Council in accordance with Article 287 of the Treaty on the Functioning of the European Union</t>
        </is>
      </c>
      <c r="AD339" s="2" t="inlineStr">
        <is>
          <t>declaración de fiabilidad|
DAS|
DF|
declaración sobre la fiabilidad de las cuentas y la regularidad y legalidad de las operaciones correspondientes</t>
        </is>
      </c>
      <c r="AE339" s="2" t="inlineStr">
        <is>
          <t>3|
3|
2|
3</t>
        </is>
      </c>
      <c r="AF339" s="2" t="inlineStr">
        <is>
          <t xml:space="preserve">|
|
|
</t>
        </is>
      </c>
      <c r="AG339" t="inlineStr">
        <is>
          <t>Declaración que debe presentar el Tribunal de Cuentas al Parlamento Europeo y al Consejo tras examinar las cuentas de ingresos y gastos de la Comunidad (o de los organismos creados por ésta), y en la que se basa el Parlamento Europeo (entre otros documentos) para aprobar o no la gestión de la Comisión en la ejecución del presupuesto.</t>
        </is>
      </c>
      <c r="AH339" s="2" t="inlineStr">
        <is>
          <t>kinnitav avaldus|
kinnitav avaldus raamatupidamiskontode usaldatavuse ja nende aluseks olevate tehingute seaduslikkuse ja korrektsuse kohta</t>
        </is>
      </c>
      <c r="AI339" s="2" t="inlineStr">
        <is>
          <t>3|
3</t>
        </is>
      </c>
      <c r="AJ339" s="2" t="inlineStr">
        <is>
          <t xml:space="preserve">|
</t>
        </is>
      </c>
      <c r="AK339" t="inlineStr">
        <is>
          <t/>
        </is>
      </c>
      <c r="AL339" s="2" t="inlineStr">
        <is>
          <t>tarkastuslausuma|
DAS|
lausuma tilien luotettavuudesta sekä tilien perustana olevien toimien laillisuudesta ja sääntöjenmukaisuudesta|
lausuma tilien luotettavuudesta sekä tilien perustana olevien toimien laillisuudesta ja asianmukaisuudesta</t>
        </is>
      </c>
      <c r="AM339" s="2" t="inlineStr">
        <is>
          <t>4|
4|
3|
3</t>
        </is>
      </c>
      <c r="AN339" s="2" t="inlineStr">
        <is>
          <t xml:space="preserve">|
|
preferred|
</t>
        </is>
      </c>
      <c r="AO339" t="inlineStr">
        <is>
          <t>"[Tilintarkastustuomioistuin] antaa Euroopan parlamentille ja neuvostolle tarkastuslausuman tilien luotettavuudesta sekä tilien perustana olevien toimien laillisuudesta ja asianmukaisuudesta."</t>
        </is>
      </c>
      <c r="AP339" s="2" t="inlineStr">
        <is>
          <t>déclaration d'assurance|
DAS|
déclaration d'assurance concernant la fiabilité des comptes ainsi que la légalité et la régularité des opérations sous-jacentes</t>
        </is>
      </c>
      <c r="AQ339" s="2" t="inlineStr">
        <is>
          <t>3|
3|
3</t>
        </is>
      </c>
      <c r="AR339" s="2" t="inlineStr">
        <is>
          <t xml:space="preserve">|
|
</t>
        </is>
      </c>
      <c r="AS339" t="inlineStr">
        <is>
          <t/>
        </is>
      </c>
      <c r="AT339" s="2" t="inlineStr">
        <is>
          <t>ráiteas dearbhaithe|
ráiteas dearbhaithe i dtaobh bheachtas na gcuntas agus dhlíthiúlacht agus rialtacht na n-idirbheart is bun leo|
ráiteas urrúis|
ráiteas urrúis i dtaobh bheachtas na gcuntas agus dhlíthiúlacht agus rialtacht na n-idirbheart is bun leo</t>
        </is>
      </c>
      <c r="AU339" s="2" t="inlineStr">
        <is>
          <t>3|
3|
3|
3</t>
        </is>
      </c>
      <c r="AV339" s="2" t="inlineStr">
        <is>
          <t xml:space="preserve">|
|
|
</t>
        </is>
      </c>
      <c r="AW339" t="inlineStr">
        <is>
          <t>Ráiteas a chuireann an Chúirt Iniúchóirí ar fáil do Pharlaimint na hEorpa agus don Chomhairle i gcomhréir le hAirteagal 248(1) den Chonradh ag bunú an Chomhphobail Eorpaigh (leagan comhdhlúite)</t>
        </is>
      </c>
      <c r="AX339" s="2" t="inlineStr">
        <is>
          <t>izjava o jamstvu</t>
        </is>
      </c>
      <c r="AY339" s="2" t="inlineStr">
        <is>
          <t>3</t>
        </is>
      </c>
      <c r="AZ339" s="2" t="inlineStr">
        <is>
          <t/>
        </is>
      </c>
      <c r="BA339" t="inlineStr">
        <is>
          <t/>
        </is>
      </c>
      <c r="BB339" s="2" t="inlineStr">
        <is>
          <t>megbízhatósági nyilatkozat|
az elszámolás megbízhatóságát, valamint az alapjául szolgáló ügyletek jogszerűségét és szabályszerűségét igazoló megbízhatósági nyilatkozat|
DAS</t>
        </is>
      </c>
      <c r="BC339" s="2" t="inlineStr">
        <is>
          <t>4|
4|
4</t>
        </is>
      </c>
      <c r="BD339" s="2" t="inlineStr">
        <is>
          <t xml:space="preserve">|
|
</t>
        </is>
      </c>
      <c r="BE339" t="inlineStr">
        <is>
          <t/>
        </is>
      </c>
      <c r="BF339" s="2" t="inlineStr">
        <is>
          <t>dichiarazione di affidabilità|
DAS|
dichiarazione concernente l'affidabilità dei conti e la legittimità e la regolarità delle relative operazioni</t>
        </is>
      </c>
      <c r="BG339" s="2" t="inlineStr">
        <is>
          <t>4|
4|
3</t>
        </is>
      </c>
      <c r="BH339" s="2" t="inlineStr">
        <is>
          <t xml:space="preserve">|
|
</t>
        </is>
      </c>
      <c r="BI339" t="inlineStr">
        <is>
          <t>dichiarazione che la Corte dei conti presenta al Parlamento europeo e al Consiglio in seguito all'esame di tutte le entrate e le spese dell'Unione nonché di ogni organo o organismo creato dall'Unione e in cui attesta l'affidabilità dei conti e la legittimità e la regolarità delle relative operazioni</t>
        </is>
      </c>
      <c r="BJ339" s="2" t="inlineStr">
        <is>
          <t>patikinimo pareiškimas|
sąskaitų patikimumo ir pagal jas atliktų operacijų teisėtumo ir tvarkingumo patikinimo pareiškimas</t>
        </is>
      </c>
      <c r="BK339" s="2" t="inlineStr">
        <is>
          <t>4|
4</t>
        </is>
      </c>
      <c r="BL339" s="2" t="inlineStr">
        <is>
          <t xml:space="preserve">|
</t>
        </is>
      </c>
      <c r="BM339" t="inlineStr">
        <is>
          <t/>
        </is>
      </c>
      <c r="BN339" s="2" t="inlineStr">
        <is>
          <t>ticamības deklarācija|
deklarācija par pārskatu ticamību un pakārtoto darījumu likumību un pareizību|
atzinums par pārskatu ticamību, kā arī par notikušo darījumu likumību un pareizību</t>
        </is>
      </c>
      <c r="BO339" s="2" t="inlineStr">
        <is>
          <t>3|
3|
2</t>
        </is>
      </c>
      <c r="BP339" s="2" t="inlineStr">
        <is>
          <t xml:space="preserve">|
preferred|
</t>
        </is>
      </c>
      <c r="BQ339" t="inlineStr">
        <is>
          <t/>
        </is>
      </c>
      <c r="BR339" s="2" t="inlineStr">
        <is>
          <t>dikjarazzjoni ta' aċċertament|
DAS|
dikjarazzjoni li tiċċertifika l-affidabbiltà tal-kontijiet u l-legalità u r-regolarità tal-operazzjonijiet li jaqgħu taħthom|
dikjarazzjoni ta' assigurazzjoni</t>
        </is>
      </c>
      <c r="BS339" s="2" t="inlineStr">
        <is>
          <t>3|
3|
3|
0</t>
        </is>
      </c>
      <c r="BT339" s="2" t="inlineStr">
        <is>
          <t xml:space="preserve">preferred|
|
|
</t>
        </is>
      </c>
      <c r="BU339" t="inlineStr">
        <is>
          <t>dikjarazzjoni dwar l-affidabbiltà tal-kontijiet tal-Komunità, li trid tiġi sottomessa mill-Qorti tal-Awdituri lill-Parlament Ewropew u lill-Kunsill, f'konformità mal-Artikolu 287 tat-Trattat dwar il-Funzjonament tal-Unjoni Ewropea</t>
        </is>
      </c>
      <c r="BV339" s="2" t="inlineStr">
        <is>
          <t>betrouwbaarheidsverklaring|
DAS|
verklaring waarin de betrouwbaarheid van de rekeningen en de regelmatigheid en de wettigheid van de onderliggende verrichtingen worden bevestigd|
verklaring van betrouwbaarheid|
VB</t>
        </is>
      </c>
      <c r="BW339" s="2" t="inlineStr">
        <is>
          <t>4|
3|
4|
3|
3</t>
        </is>
      </c>
      <c r="BX339" s="2" t="inlineStr">
        <is>
          <t xml:space="preserve">|
|
|
|
</t>
        </is>
      </c>
      <c r="BY339" t="inlineStr">
        <is>
          <t>verklaring van de Rekenkamer, voor te leggen aan het Europees Parlement en de Raad, als bedoeld in art. 287 van het Verdrag betreffende de werking van de Europese Unie</t>
        </is>
      </c>
      <c r="BZ339" s="2" t="inlineStr">
        <is>
          <t>poświadczenie wiarygodności rachunków, jak również legalności i prawidłowości operacji leżących u ich podstaw|
poświadczenie wiarygodności|
DAS</t>
        </is>
      </c>
      <c r="CA339" s="2" t="inlineStr">
        <is>
          <t>3|
3|
3</t>
        </is>
      </c>
      <c r="CB339" s="2" t="inlineStr">
        <is>
          <t xml:space="preserve">|
|
</t>
        </is>
      </c>
      <c r="CC339" t="inlineStr">
        <is>
          <t/>
        </is>
      </c>
      <c r="CD339" s="2" t="inlineStr">
        <is>
          <t>declaração de fiabilidade|
DAS|
declaração sobre a fiabilidade das contas e a regularidade e legalidade das operações a que elas se referem</t>
        </is>
      </c>
      <c r="CE339" s="2" t="inlineStr">
        <is>
          <t>3|
3|
3</t>
        </is>
      </c>
      <c r="CF339" s="2" t="inlineStr">
        <is>
          <t xml:space="preserve">|
|
</t>
        </is>
      </c>
      <c r="CG339" t="inlineStr">
        <is>
          <t>Parecer formal anual do Tribunal de Contas Europeu, enviado, ao abrigo do Tratado sobre o Funcionamento da União Europeia (artigo 287.º), ao Parlamento Europeu e ao Conselho, e que inclui:&lt;br&gt;uma &lt;b&gt;&lt;i&gt;opinião sobre a fiabilidade das contas&lt;/i&gt;&lt;/b&gt;, que indica se os fundos da UE (ou de um órgão ou organismo da UE) foram registados de forma fiável nas contas anuais consolidadas;&lt;br&gt;uma &lt;b&gt;&lt;i&gt;opinião sobre a legalidade e regularidade das operações subjacentes às contas&lt;/i&gt;&lt;/b&gt;, que indica se os referidos fundos foram correctamente utilizados de acordo com a legislação da UE.&lt;br&gt;O Tribunal emite anualmente duas declarações de fiabilidade separadas: uma (a mais importante) sobre o orçamento geral da UE, incluída no relatório anual sobre a execução do orçamento da UE, e outra sobre os Fundos Europeus de Desenvolvimento (FED), incluída no relatório anual relativo aos FED.</t>
        </is>
      </c>
      <c r="CH339" s="2" t="inlineStr">
        <is>
          <t>declarație de asigurare|
declarație de asigurare privind fiabilitatea conturilor și legalitatea și regularitatea operațiunilor subiacente|
DAS</t>
        </is>
      </c>
      <c r="CI339" s="2" t="inlineStr">
        <is>
          <t>3|
3|
3</t>
        </is>
      </c>
      <c r="CJ339" s="2" t="inlineStr">
        <is>
          <t xml:space="preserve">|
|
</t>
        </is>
      </c>
      <c r="CK339" t="inlineStr">
        <is>
          <t/>
        </is>
      </c>
      <c r="CL339" s="2" t="inlineStr">
        <is>
          <t>vyhlásenie o vierohodnosti|
DAS|
vyhlásenie o vierohodnosti týkajúce sa spoľahlivosti účtov a zákonnosti a správnosti príslušných operácií|
vyhlásenie o vierohodnosti vedenia účtov a o zákonnosti a riadnosti príslušných operácií</t>
        </is>
      </c>
      <c r="CM339" s="2" t="inlineStr">
        <is>
          <t>3|
3|
3|
3</t>
        </is>
      </c>
      <c r="CN339" s="2" t="inlineStr">
        <is>
          <t xml:space="preserve">|
|
preferred|
</t>
        </is>
      </c>
      <c r="CO339" t="inlineStr">
        <is>
          <t/>
        </is>
      </c>
      <c r="CP339" s="2" t="inlineStr">
        <is>
          <t>DAS|
izjava o zanesljivosti računovodskih izkazov ter zakonitosti in pravilnosti z njimi povezanih transakcij</t>
        </is>
      </c>
      <c r="CQ339" s="2" t="inlineStr">
        <is>
          <t>3|
3</t>
        </is>
      </c>
      <c r="CR339" s="2" t="inlineStr">
        <is>
          <t xml:space="preserve">|
</t>
        </is>
      </c>
      <c r="CS339" t="inlineStr">
        <is>
          <t>Izjava, sestavljena iz mnenja o zanesljivosti računovodskih izkazov in mnenja o zakonitosti in pravilnosti z njimi povezanih transakcij.</t>
        </is>
      </c>
      <c r="CT339" s="2" t="inlineStr">
        <is>
          <t>revisionsförklaring|
DAS|
förklaring om räkenskapernas tillförlitlighet och de underliggande transaktionernas laglighet och korrekthet</t>
        </is>
      </c>
      <c r="CU339" s="2" t="inlineStr">
        <is>
          <t>3|
3|
3</t>
        </is>
      </c>
      <c r="CV339" s="2" t="inlineStr">
        <is>
          <t xml:space="preserve">|
|
</t>
        </is>
      </c>
      <c r="CW339" t="inlineStr">
        <is>
          <t>"Huvuddelen av revisionsrättens redovisningsrevisioner och granskningar av regelefterlevnad utförs inom ramen förden årliga revisionsförklaring som läggs fram i årsrapporten om genomförandet av EU:s budget. Enligt EG-fördragetska revisionsrätten avge en sådan förklaring – eller yttrande – om räkenskapernas tillförlitlighet och de underliggandetransaktionernas laglighet och korrekthet."</t>
        </is>
      </c>
    </row>
    <row r="340">
      <c r="A340" s="1" t="str">
        <f>HYPERLINK("https://iate.europa.eu/entry/result/3576404/all", "3576404")</f>
        <v>3576404</v>
      </c>
      <c r="B340" t="inlineStr">
        <is>
          <t>EDUCATION AND COMMUNICATIONS;EUROPEAN UNION</t>
        </is>
      </c>
      <c r="C340" t="inlineStr">
        <is>
          <t>EDUCATION AND COMMUNICATIONS|communications;EUROPEAN UNION|EU institutions and European civil service|EU institution|European Commission</t>
        </is>
      </c>
      <c r="D340" t="inlineStr">
        <is>
          <t>yes</t>
        </is>
      </c>
      <c r="E340" t="inlineStr">
        <is>
          <t/>
        </is>
      </c>
      <c r="F340" t="inlineStr">
        <is>
          <t/>
        </is>
      </c>
      <c r="G340" t="inlineStr">
        <is>
          <t/>
        </is>
      </c>
      <c r="H340" t="inlineStr">
        <is>
          <t/>
        </is>
      </c>
      <c r="I340" t="inlineStr">
        <is>
          <t/>
        </is>
      </c>
      <c r="J340" t="inlineStr">
        <is>
          <t/>
        </is>
      </c>
      <c r="K340" t="inlineStr">
        <is>
          <t/>
        </is>
      </c>
      <c r="L340" t="inlineStr">
        <is>
          <t/>
        </is>
      </c>
      <c r="M340" t="inlineStr">
        <is>
          <t/>
        </is>
      </c>
      <c r="N340" t="inlineStr">
        <is>
          <t/>
        </is>
      </c>
      <c r="O340" t="inlineStr">
        <is>
          <t/>
        </is>
      </c>
      <c r="P340" t="inlineStr">
        <is>
          <t/>
        </is>
      </c>
      <c r="Q340" t="inlineStr">
        <is>
          <t/>
        </is>
      </c>
      <c r="R340" t="inlineStr">
        <is>
          <t/>
        </is>
      </c>
      <c r="S340" t="inlineStr">
        <is>
          <t/>
        </is>
      </c>
      <c r="T340" t="inlineStr">
        <is>
          <t/>
        </is>
      </c>
      <c r="U340" t="inlineStr">
        <is>
          <t/>
        </is>
      </c>
      <c r="V340" t="inlineStr">
        <is>
          <t/>
        </is>
      </c>
      <c r="W340" t="inlineStr">
        <is>
          <t/>
        </is>
      </c>
      <c r="X340" t="inlineStr">
        <is>
          <t/>
        </is>
      </c>
      <c r="Y340" t="inlineStr">
        <is>
          <t/>
        </is>
      </c>
      <c r="Z340" s="2" t="inlineStr">
        <is>
          <t>targeted consultation</t>
        </is>
      </c>
      <c r="AA340" s="2" t="inlineStr">
        <is>
          <t>2</t>
        </is>
      </c>
      <c r="AB340" s="2" t="inlineStr">
        <is>
          <t/>
        </is>
      </c>
      <c r="AC340" t="inlineStr">
        <is>
          <t>process of gathering opinions, targeted at those engaged in a policy and practice of a specific field relating to a Commission programme, strategy or policy</t>
        </is>
      </c>
      <c r="AD340" t="inlineStr">
        <is>
          <t/>
        </is>
      </c>
      <c r="AE340" t="inlineStr">
        <is>
          <t/>
        </is>
      </c>
      <c r="AF340" t="inlineStr">
        <is>
          <t/>
        </is>
      </c>
      <c r="AG340" t="inlineStr">
        <is>
          <t/>
        </is>
      </c>
      <c r="AH340" s="2" t="inlineStr">
        <is>
          <t>sihtkonsultatsioon</t>
        </is>
      </c>
      <c r="AI340" s="2" t="inlineStr">
        <is>
          <t>3</t>
        </is>
      </c>
      <c r="AJ340" s="2" t="inlineStr">
        <is>
          <t/>
        </is>
      </c>
      <c r="AK340" t="inlineStr">
        <is>
          <t/>
        </is>
      </c>
      <c r="AL340" t="inlineStr">
        <is>
          <t/>
        </is>
      </c>
      <c r="AM340" t="inlineStr">
        <is>
          <t/>
        </is>
      </c>
      <c r="AN340" t="inlineStr">
        <is>
          <t/>
        </is>
      </c>
      <c r="AO340" t="inlineStr">
        <is>
          <t/>
        </is>
      </c>
      <c r="AP340" s="2" t="inlineStr">
        <is>
          <t>consultation ciblée</t>
        </is>
      </c>
      <c r="AQ340" s="2" t="inlineStr">
        <is>
          <t>3</t>
        </is>
      </c>
      <c r="AR340" s="2" t="inlineStr">
        <is>
          <t/>
        </is>
      </c>
      <c r="AS340" t="inlineStr">
        <is>
          <t>&lt;a href="https://iate.europa.eu/entry/result/914715/fr" target="_blank"&gt;consultation publique&lt;/a&gt; s’adressant uniquement à un groupe de participants clairement déterminé au préalable</t>
        </is>
      </c>
      <c r="AT340" t="inlineStr">
        <is>
          <t/>
        </is>
      </c>
      <c r="AU340" t="inlineStr">
        <is>
          <t/>
        </is>
      </c>
      <c r="AV340" t="inlineStr">
        <is>
          <t/>
        </is>
      </c>
      <c r="AW340" t="inlineStr">
        <is>
          <t/>
        </is>
      </c>
      <c r="AX340" t="inlineStr">
        <is>
          <t/>
        </is>
      </c>
      <c r="AY340" t="inlineStr">
        <is>
          <t/>
        </is>
      </c>
      <c r="AZ340" t="inlineStr">
        <is>
          <t/>
        </is>
      </c>
      <c r="BA340" t="inlineStr">
        <is>
          <t/>
        </is>
      </c>
      <c r="BB340" t="inlineStr">
        <is>
          <t/>
        </is>
      </c>
      <c r="BC340" t="inlineStr">
        <is>
          <t/>
        </is>
      </c>
      <c r="BD340" t="inlineStr">
        <is>
          <t/>
        </is>
      </c>
      <c r="BE340" t="inlineStr">
        <is>
          <t/>
        </is>
      </c>
      <c r="BF340" t="inlineStr">
        <is>
          <t/>
        </is>
      </c>
      <c r="BG340" t="inlineStr">
        <is>
          <t/>
        </is>
      </c>
      <c r="BH340" t="inlineStr">
        <is>
          <t/>
        </is>
      </c>
      <c r="BI340" t="inlineStr">
        <is>
          <t/>
        </is>
      </c>
      <c r="BJ340" s="2" t="inlineStr">
        <is>
          <t>tikslinė konsultacija</t>
        </is>
      </c>
      <c r="BK340" s="2" t="inlineStr">
        <is>
          <t>3</t>
        </is>
      </c>
      <c r="BL340" s="2" t="inlineStr">
        <is>
          <t/>
        </is>
      </c>
      <c r="BM340" t="inlineStr">
        <is>
          <t/>
        </is>
      </c>
      <c r="BN340" t="inlineStr">
        <is>
          <t/>
        </is>
      </c>
      <c r="BO340" t="inlineStr">
        <is>
          <t/>
        </is>
      </c>
      <c r="BP340" t="inlineStr">
        <is>
          <t/>
        </is>
      </c>
      <c r="BQ340" t="inlineStr">
        <is>
          <t/>
        </is>
      </c>
      <c r="BR340" t="inlineStr">
        <is>
          <t/>
        </is>
      </c>
      <c r="BS340" t="inlineStr">
        <is>
          <t/>
        </is>
      </c>
      <c r="BT340" t="inlineStr">
        <is>
          <t/>
        </is>
      </c>
      <c r="BU340" t="inlineStr">
        <is>
          <t/>
        </is>
      </c>
      <c r="BV340" t="inlineStr">
        <is>
          <t/>
        </is>
      </c>
      <c r="BW340" t="inlineStr">
        <is>
          <t/>
        </is>
      </c>
      <c r="BX340" t="inlineStr">
        <is>
          <t/>
        </is>
      </c>
      <c r="BY340" t="inlineStr">
        <is>
          <t/>
        </is>
      </c>
      <c r="BZ340" s="2" t="inlineStr">
        <is>
          <t>ukierunkowane konsultacje</t>
        </is>
      </c>
      <c r="CA340" s="2" t="inlineStr">
        <is>
          <t>3</t>
        </is>
      </c>
      <c r="CB340" s="2" t="inlineStr">
        <is>
          <t/>
        </is>
      </c>
      <c r="CC340" t="inlineStr">
        <is>
          <t/>
        </is>
      </c>
      <c r="CD340" t="inlineStr">
        <is>
          <t/>
        </is>
      </c>
      <c r="CE340" t="inlineStr">
        <is>
          <t/>
        </is>
      </c>
      <c r="CF340" t="inlineStr">
        <is>
          <t/>
        </is>
      </c>
      <c r="CG340" t="inlineStr">
        <is>
          <t/>
        </is>
      </c>
      <c r="CH340" t="inlineStr">
        <is>
          <t/>
        </is>
      </c>
      <c r="CI340" t="inlineStr">
        <is>
          <t/>
        </is>
      </c>
      <c r="CJ340" t="inlineStr">
        <is>
          <t/>
        </is>
      </c>
      <c r="CK340" t="inlineStr">
        <is>
          <t/>
        </is>
      </c>
      <c r="CL340" t="inlineStr">
        <is>
          <t/>
        </is>
      </c>
      <c r="CM340" t="inlineStr">
        <is>
          <t/>
        </is>
      </c>
      <c r="CN340" t="inlineStr">
        <is>
          <t/>
        </is>
      </c>
      <c r="CO340" t="inlineStr">
        <is>
          <t/>
        </is>
      </c>
      <c r="CP340" t="inlineStr">
        <is>
          <t/>
        </is>
      </c>
      <c r="CQ340" t="inlineStr">
        <is>
          <t/>
        </is>
      </c>
      <c r="CR340" t="inlineStr">
        <is>
          <t/>
        </is>
      </c>
      <c r="CS340" t="inlineStr">
        <is>
          <t/>
        </is>
      </c>
      <c r="CT340" t="inlineStr">
        <is>
          <t/>
        </is>
      </c>
      <c r="CU340" t="inlineStr">
        <is>
          <t/>
        </is>
      </c>
      <c r="CV340" t="inlineStr">
        <is>
          <t/>
        </is>
      </c>
      <c r="CW340" t="inlineStr">
        <is>
          <t/>
        </is>
      </c>
    </row>
    <row r="341">
      <c r="A341" s="1" t="str">
        <f>HYPERLINK("https://iate.europa.eu/entry/result/3627558/all", "3627558")</f>
        <v>3627558</v>
      </c>
      <c r="B341" t="inlineStr">
        <is>
          <t>EUROPEAN UNION</t>
        </is>
      </c>
      <c r="C341" t="inlineStr">
        <is>
          <t>EUROPEAN UNION|EU finance</t>
        </is>
      </c>
      <c r="D341" t="inlineStr">
        <is>
          <t>yes</t>
        </is>
      </c>
      <c r="E341" t="inlineStr">
        <is>
          <t/>
        </is>
      </c>
      <c r="F341" s="2" t="inlineStr">
        <is>
          <t>предварителна оценка по стълбове|
оценка по стълбове</t>
        </is>
      </c>
      <c r="G341" s="2" t="inlineStr">
        <is>
          <t>3|
3</t>
        </is>
      </c>
      <c r="H341" s="2" t="inlineStr">
        <is>
          <t xml:space="preserve">|
</t>
        </is>
      </c>
      <c r="I341" t="inlineStr">
        <is>
          <t/>
        </is>
      </c>
      <c r="J341" s="2" t="inlineStr">
        <is>
          <t>posouzení pilířů|
předběžné posouzení pilířů</t>
        </is>
      </c>
      <c r="K341" s="2" t="inlineStr">
        <is>
          <t>3|
3</t>
        </is>
      </c>
      <c r="L341" s="2" t="inlineStr">
        <is>
          <t xml:space="preserve">|
</t>
        </is>
      </c>
      <c r="M341" t="inlineStr">
        <is>
          <t>posouzení, které Evropská komise provádí u systémů, pravidel a postupů osob nebo subjektů vynakládajících finanční prostředky Unie v rámci &lt;a href="https://iate.europa.eu/entry/result/3524409/cs" target="_blank"&gt;nepřímého řízení&lt;/a&gt;, aby zajistila úroveň ochrany finančních zájmů Unie, která je rovnocenná úrovni ochrany v případě, kdy Komise plní rozpočet v rámci &lt;a href="https://iate.europa.eu/entry/result/1080535/cs" target="_blank"&gt;přímého řízení&lt;/a&gt;</t>
        </is>
      </c>
      <c r="N341" s="2" t="inlineStr">
        <is>
          <t>søjlevurdering|
forudgående søjlevurdering</t>
        </is>
      </c>
      <c r="O341" s="2" t="inlineStr">
        <is>
          <t>3|
3</t>
        </is>
      </c>
      <c r="P341" s="2" t="inlineStr">
        <is>
          <t xml:space="preserve">|
</t>
        </is>
      </c>
      <c r="Q341" t="inlineStr">
        <is>
          <t/>
        </is>
      </c>
      <c r="R341" s="2" t="inlineStr">
        <is>
          <t>Bewertung auf Basis von Säulen|
Ex-ante-Bewertung auf Basis von Säulen</t>
        </is>
      </c>
      <c r="S341" s="2" t="inlineStr">
        <is>
          <t>3|
3</t>
        </is>
      </c>
      <c r="T341" s="2" t="inlineStr">
        <is>
          <t xml:space="preserve">|
</t>
        </is>
      </c>
      <c r="U341" t="inlineStr">
        <is>
          <t/>
        </is>
      </c>
      <c r="V341" s="2" t="inlineStr">
        <is>
          <t>αξιολόγηση κατά πυλώνες|
εκ των προτέρων αξιολόγηση κατά πυλώνες</t>
        </is>
      </c>
      <c r="W341" s="2" t="inlineStr">
        <is>
          <t>3|
3</t>
        </is>
      </c>
      <c r="X341" s="2" t="inlineStr">
        <is>
          <t xml:space="preserve">|
</t>
        </is>
      </c>
      <c r="Y341" t="inlineStr">
        <is>
          <t>αξιολόγηση, εκτελούμενη από την Ευρωπαϊκή Επιτροπή, των συστημάτων, των κανόνων και των διαδικασιών που αφορούν πρόσωπα ή οντότητες που εκτελούν κονδύλια της ΕΕ υπό έμμεση διαχείριση, ώστε να διασφαλίζεται επίπεδο προστασίας των οικονομικών συμφερόντων της ΕΕ ισοδύναμο με εκείνο που προβλέπεται όταν η Επιτροπή εκτελεί τον προϋπολογισμό υπό καθεστώς άμεσης διαχείρισης</t>
        </is>
      </c>
      <c r="Z341" s="2" t="inlineStr">
        <is>
          <t>pillar assessment|
&lt;i&gt;ex ante &lt;/i&gt;pillar assessment</t>
        </is>
      </c>
      <c r="AA341" s="2" t="inlineStr">
        <is>
          <t>3|
3</t>
        </is>
      </c>
      <c r="AB341" s="2" t="inlineStr">
        <is>
          <t xml:space="preserve">|
</t>
        </is>
      </c>
      <c r="AC341" t="inlineStr">
        <is>
          <t>assessment, carried out by the European Commission, of the systems,
rules and procedures of persons or entities implementing EU funds under
&lt;a href="https://iate.europa.eu/entry/result/3524409/en" target="_blank"&gt;indirect management&lt;/a&gt;, to ensure a level of
protection of the financial interests of the EU equivalent to the one that
is provided for when the Commission implements the budget under direct
management</t>
        </is>
      </c>
      <c r="AD341" s="2" t="inlineStr">
        <is>
          <t>evaluación por pilares|
evaluación previa por pilares</t>
        </is>
      </c>
      <c r="AE341" s="2" t="inlineStr">
        <is>
          <t>3|
3</t>
        </is>
      </c>
      <c r="AF341" s="2" t="inlineStr">
        <is>
          <t xml:space="preserve">|
</t>
        </is>
      </c>
      <c r="AG341" t="inlineStr">
        <is>
          <t>Evaluación, que debe realizar la Comisión Europea, de los sistemas, normas y procedimientos de las personas o entidades responsables de la ejecución de fondos de la Unión en régimen de &lt;a href="https://iate.europa.eu/entry/result/3524409/es" target="_blank"&gt;gestión indirecta&lt;/a&gt;, para garantizar un nivel de protección de los intereses financieros de la Unión equivalente al que se ofrece cuando la Comisión ejecuta el presupuesto en régimen de &lt;a href="https://iate.europa.eu/entry/result/1080535/es" target="_blank"&gt;gestión directa&lt;/a&gt;.</t>
        </is>
      </c>
      <c r="AH341" s="2" t="inlineStr">
        <is>
          <t>sambapõhine hindamine|
sambapõhine eelhindamine</t>
        </is>
      </c>
      <c r="AI341" s="2" t="inlineStr">
        <is>
          <t>3|
3</t>
        </is>
      </c>
      <c r="AJ341" s="2" t="inlineStr">
        <is>
          <t xml:space="preserve">|
</t>
        </is>
      </c>
      <c r="AK341" t="inlineStr">
        <is>
          <t>Euroopa Komisjoni läbi viidav hindamine, mis tagab, et &lt;a href="https://iate.europa.eu/entry/result/3524409/et" target="_blank"&gt;kaudse eelarve täitmise &lt;/a&gt;käigus rakendatavad süsteemid, reeglid ja menetlused kaitsevad samal viisil liidu finantshuve nagu &lt;a href="https://iate.europa.eu/entry/result/1080535/et" target="_blank"&gt;otsese eelarve täitmise &lt;/a&gt;korral</t>
        </is>
      </c>
      <c r="AL341" s="2" t="inlineStr">
        <is>
          <t>pilariarviointi|
pilareihin perustuva ennakkoarviointi</t>
        </is>
      </c>
      <c r="AM341" s="2" t="inlineStr">
        <is>
          <t>3|
3</t>
        </is>
      </c>
      <c r="AN341" s="2" t="inlineStr">
        <is>
          <t xml:space="preserve">|
</t>
        </is>
      </c>
      <c r="AO341" t="inlineStr">
        <is>
          <t>unionin varoja &lt;a href="https://iate.europa.eu/entry/result/3524409/fi" target="_blank"&gt;välillisen hallinnoinnin &lt;/a&gt;mukaisesti täytäntöönpanevien henkilöiden tai yhteisöjen järjestelmistä, säännöistä ja menettelyistä tehtävä pilareihin eli osa-alueisiin perustuva arviointi, jonka tarkoituksena on varmistaa, että unionin taloudellisia etuja suojataan vastaavalla tavalla kuin silloin kun komissio toteuttaa talousarviota suoraan hallinnoiden</t>
        </is>
      </c>
      <c r="AP341" s="2" t="inlineStr">
        <is>
          <t>évaluation des piliers|
évaluation ex ante sur la base des piliers</t>
        </is>
      </c>
      <c r="AQ341" s="2" t="inlineStr">
        <is>
          <t>3|
3</t>
        </is>
      </c>
      <c r="AR341" s="2" t="inlineStr">
        <is>
          <t xml:space="preserve">|
</t>
        </is>
      </c>
      <c r="AS341" t="inlineStr">
        <is>
          <t>évaluation à laquelle doivent se soumettre les entités souhaitant gérer des fonds de l’Union européenne dans le cadre de la &lt;a href="https://iate.europa.eu/entry/result/3524409/fr" target="_blank"&gt;gestion indirecte&lt;/a&gt;, dans le contexte de laquelle les piliers (grands domaines couverts par l'évaluation) sont examinés</t>
        </is>
      </c>
      <c r="AT341" s="2" t="inlineStr">
        <is>
          <t>colún-mheasúnú &lt;i&gt;ex ante&lt;/i&gt;|
measúnú colúin</t>
        </is>
      </c>
      <c r="AU341" s="2" t="inlineStr">
        <is>
          <t>3|
3</t>
        </is>
      </c>
      <c r="AV341" s="2" t="inlineStr">
        <is>
          <t xml:space="preserve">|
</t>
        </is>
      </c>
      <c r="AW341" t="inlineStr">
        <is>
          <t/>
        </is>
      </c>
      <c r="AX341" s="2" t="inlineStr">
        <is>
          <t>ocjena na temelju stupova|
ex-ante ocjena na temelju stupova</t>
        </is>
      </c>
      <c r="AY341" s="2" t="inlineStr">
        <is>
          <t>3|
3</t>
        </is>
      </c>
      <c r="AZ341" s="2" t="inlineStr">
        <is>
          <t xml:space="preserve">|
</t>
        </is>
      </c>
      <c r="BA341" t="inlineStr">
        <is>
          <t/>
        </is>
      </c>
      <c r="BB341" s="2" t="inlineStr">
        <is>
          <t>pillérértékelés|
pilléralapú értékelés|
előzetes pillérértékelés</t>
        </is>
      </c>
      <c r="BC341" s="2" t="inlineStr">
        <is>
          <t>3|
3|
3</t>
        </is>
      </c>
      <c r="BD341" s="2" t="inlineStr">
        <is>
          <t xml:space="preserve">preferred|
|
</t>
        </is>
      </c>
      <c r="BE341" t="inlineStr">
        <is>
          <t>az uniós forrásokat &lt;a href="https://iate.europa.eu/entry/result/3524409/hu" target="_blank"&gt;közvetett irányítás&lt;/a&gt; keretében végrehajtó személyek és szervezetek rendszereinek, szabályainak és eljárásainak az Európai Bizottság által végzett értékelése az Unió pénzügyi érdekeinek a költségvetés közvetlen irányítás keretében történő végrehajtásakor biztosítottal egyenértékű szintű védelmének biztosítása érdekében</t>
        </is>
      </c>
      <c r="BF341" s="2" t="inlineStr">
        <is>
          <t>valutazione per pilastro|
valutazione ex ante per pilastro</t>
        </is>
      </c>
      <c r="BG341" s="2" t="inlineStr">
        <is>
          <t>3|
3</t>
        </is>
      </c>
      <c r="BH341" s="2" t="inlineStr">
        <is>
          <t xml:space="preserve">|
</t>
        </is>
      </c>
      <c r="BI341" t="inlineStr">
        <is>
          <t>valutazione effettuata
dalla Commissione dei sistemi, delle norme e delle procedure applicate dalle persone
o dalle entità che gestiscono fondi UE nell’ambito della &lt;a href="https://iate.europa.eu/entry/result/3524409/en-it" target="_blank"&gt;gestione indiretta&lt;/a&gt;,
per garantire un grado di tutela degli interessi finanziari dell’UE equivalente
a quello previsto quando la Commissione esegue il bilancio in regime di
gestione diretta</t>
        </is>
      </c>
      <c r="BJ341" s="2" t="inlineStr">
        <is>
          <t>vertinimas pagal ramsčius|
išankstinis vertinimas pagal ramsčius|
ramsčiais grindžiamas vertinimas</t>
        </is>
      </c>
      <c r="BK341" s="2" t="inlineStr">
        <is>
          <t>3|
3|
2</t>
        </is>
      </c>
      <c r="BL341" s="2" t="inlineStr">
        <is>
          <t xml:space="preserve">|
|
</t>
        </is>
      </c>
      <c r="BM341" t="inlineStr">
        <is>
          <t/>
        </is>
      </c>
      <c r="BN341" s="2" t="inlineStr">
        <is>
          <t>pīlāru novērtējums|
pīlāru &lt;i&gt;ex ante&lt;/i&gt; novērtējums</t>
        </is>
      </c>
      <c r="BO341" s="2" t="inlineStr">
        <is>
          <t>3|
3</t>
        </is>
      </c>
      <c r="BP341" s="2" t="inlineStr">
        <is>
          <t xml:space="preserve">|
</t>
        </is>
      </c>
      <c r="BQ341" t="inlineStr">
        <is>
          <t/>
        </is>
      </c>
      <c r="BR341" s="2" t="inlineStr">
        <is>
          <t>valutazzjoni tal-pilastri|
valutazzjoni &lt;i&gt;ex ante&lt;/i&gt; tal-pilastri</t>
        </is>
      </c>
      <c r="BS341" s="2" t="inlineStr">
        <is>
          <t>3|
3</t>
        </is>
      </c>
      <c r="BT341" s="2" t="inlineStr">
        <is>
          <t xml:space="preserve">|
</t>
        </is>
      </c>
      <c r="BU341" t="inlineStr">
        <is>
          <t>valutazzjoni, li ssir mill-Kummissjoni Ewropea, tas-sistemi, tar-regoli u tal-proċeduri li jiġu applikati minn persuni jew entitajiet li jimplimentaw il-fondi tal-UE fil-qafas tal-&lt;a href="https://iate.europa.eu/entry/result/3524409/mt" target="_blank"&gt;ġestjoni indiretta&lt;/a&gt;, biex jiġi żgurat livell ta' protezzjoni tal-interessi finanzjarji tal-UE ekwivalenti għal dak previst meta l-Kummissjoni timplimenta l-baġit taħt ġestjoni diretta</t>
        </is>
      </c>
      <c r="BV341" s="2" t="inlineStr">
        <is>
          <t>pijlerbeoordeling|
voorafgaande pijlerbeoordeling</t>
        </is>
      </c>
      <c r="BW341" s="2" t="inlineStr">
        <is>
          <t>3|
3</t>
        </is>
      </c>
      <c r="BX341" s="2" t="inlineStr">
        <is>
          <t xml:space="preserve">|
</t>
        </is>
      </c>
      <c r="BY341" t="inlineStr">
        <is>
          <t>onderzoek door de Europese Commissie van entiteiten die in indirect beheer met EU-middelen willen werken om na te gaan of zij: i) aan de entiteit begrotingsuitvoeringstaken kan toevertrouwen, en ii) met de entiteit specifieke overeenkomsten kan sluiten (d.w.z. bijdrageovereenkomsten voor indirect beheer)</t>
        </is>
      </c>
      <c r="BZ341" s="2" t="inlineStr">
        <is>
          <t>ocena spełnienia wymogów dotyczących filarów|
ocena &lt;i&gt;ex ante&lt;/i&gt; spełnienia wymogów dotyczących filarów</t>
        </is>
      </c>
      <c r="CA341" s="2" t="inlineStr">
        <is>
          <t>3|
3</t>
        </is>
      </c>
      <c r="CB341" s="2" t="inlineStr">
        <is>
          <t xml:space="preserve">|
</t>
        </is>
      </c>
      <c r="CC341" t="inlineStr">
        <is>
          <t>przeprowadzana przez Komisję ocena systemów, zasad i procedur osób lub podmiotów wykonujących środki 
finansowe Unii w ramach &lt;a href="https://iate.europa.eu/entry/result/3524409/pl" target="_blank"&gt;zarządzania pośredniego&lt;/a&gt; w celu zapewnienie, aby poziom ochrony interesów 
finansowych Unii był równoważny poziomowi ochrony przewidzianemu w 
przypadku wykonywania przez Komisję budżetu w ramach zarządzania 
bezpośredniego</t>
        </is>
      </c>
      <c r="CD341" s="2" t="inlineStr">
        <is>
          <t>avaliação por pilares|
avaliação &lt;i&gt;ex ante&lt;/i&gt; por pilares</t>
        </is>
      </c>
      <c r="CE341" s="2" t="inlineStr">
        <is>
          <t>3|
3</t>
        </is>
      </c>
      <c r="CF341" s="2" t="inlineStr">
        <is>
          <t xml:space="preserve">|
</t>
        </is>
      </c>
      <c r="CG341" t="inlineStr">
        <is>
          <t>Avaliação realizada pela Comissão, dos sistemas, regras e procedimentos das pessoas ou entidades que executam fundos da União em regime de gestão indireta, a fim de assegurar um nível de proteção dos interesses financeiros da União equivalente ao previsto quando a Comissão executa o orçamento em regime de gestão direta.</t>
        </is>
      </c>
      <c r="CH341" s="2" t="inlineStr">
        <is>
          <t>evaluare a pilonilor|
evaluare ex ante a pilonilor</t>
        </is>
      </c>
      <c r="CI341" s="2" t="inlineStr">
        <is>
          <t>3|
3</t>
        </is>
      </c>
      <c r="CJ341" s="2" t="inlineStr">
        <is>
          <t xml:space="preserve">|
</t>
        </is>
      </c>
      <c r="CK341" t="inlineStr">
        <is>
          <t/>
        </is>
      </c>
      <c r="CL341" s="2" t="inlineStr">
        <is>
          <t>posúdenie pilierov|
ex ante posúdenie pilierov</t>
        </is>
      </c>
      <c r="CM341" s="2" t="inlineStr">
        <is>
          <t>3|
3</t>
        </is>
      </c>
      <c r="CN341" s="2" t="inlineStr">
        <is>
          <t xml:space="preserve">|
</t>
        </is>
      </c>
      <c r="CO341" t="inlineStr">
        <is>
          <t>posúdenie, ktoré vykonáva Európska komisia a ktoré sa týka systémov, pravidiel a postupov osôb alebo subjektov implementujúcich finančné prostriedky EÚ v rámci &lt;a href="https://iate.europa.eu/entry/result/3524409/sk" target="_blank"&gt;nepriameho riadenia&lt;/a&gt;, s cieľom zabezpečiť úroveň ochrany finančných záujmov EÚ rovnocennú s úrovňou, ktorá je stanovená pre prípad, keď Komisia plní rozpočet v rámci &lt;a href="https://iate.europa.eu/entry/result/1080535/sk" target="_blank"&gt;priameho riadenia&lt;/a&gt;</t>
        </is>
      </c>
      <c r="CP341" s="2" t="inlineStr">
        <is>
          <t>stebrna ocena|
predhodna stebrna ocena|
stebrno ocenjevanje</t>
        </is>
      </c>
      <c r="CQ341" s="2" t="inlineStr">
        <is>
          <t>3|
3|
3</t>
        </is>
      </c>
      <c r="CR341" s="2" t="inlineStr">
        <is>
          <t xml:space="preserve">|
|
</t>
        </is>
      </c>
      <c r="CS341" t="inlineStr">
        <is>
          <t/>
        </is>
      </c>
      <c r="CT341" s="2" t="inlineStr">
        <is>
          <t>pelarbedömning</t>
        </is>
      </c>
      <c r="CU341" s="2" t="inlineStr">
        <is>
          <t>3</t>
        </is>
      </c>
      <c r="CV341" s="2" t="inlineStr">
        <is>
          <t/>
        </is>
      </c>
      <c r="CW341" t="inlineStr">
        <is>
          <t/>
        </is>
      </c>
    </row>
    <row r="342">
      <c r="A342" s="1" t="str">
        <f>HYPERLINK("https://iate.europa.eu/entry/result/3578546/all", "3578546")</f>
        <v>3578546</v>
      </c>
      <c r="B342" t="inlineStr">
        <is>
          <t>INTERNATIONAL RELATIONS;ECONOMICS</t>
        </is>
      </c>
      <c r="C342" t="inlineStr">
        <is>
          <t>INTERNATIONAL RELATIONS|cooperation policy;ECONOMICS|regions and regional policy</t>
        </is>
      </c>
      <c r="D342" t="inlineStr">
        <is>
          <t>yes</t>
        </is>
      </c>
      <c r="E342" t="inlineStr">
        <is>
          <t>proposed</t>
        </is>
      </c>
      <c r="F342" s="2" t="inlineStr">
        <is>
          <t>механизъм за преодоляване на правните и административните пречки</t>
        </is>
      </c>
      <c r="G342" s="2" t="inlineStr">
        <is>
          <t>3</t>
        </is>
      </c>
      <c r="H342" s="2" t="inlineStr">
        <is>
          <t/>
        </is>
      </c>
      <c r="I342" t="inlineStr">
        <is>
          <t>доброволен механизъм за периода 2021—2027 г., който има за цел да позволи прилагането в една държава членка по отношение на даден трансграничен регион на правните разпоредби на друга държава членка, когато прилагането на правните разпоредби на първата държава членка би представлявало правна пречка, възпрепятстваща изпълнението на съвместен проект</t>
        </is>
      </c>
      <c r="J342" s="2" t="inlineStr">
        <is>
          <t>mechanismus řešení právních a správních překážek</t>
        </is>
      </c>
      <c r="K342" s="2" t="inlineStr">
        <is>
          <t>2</t>
        </is>
      </c>
      <c r="L342" s="2" t="inlineStr">
        <is>
          <t/>
        </is>
      </c>
      <c r="M342" t="inlineStr">
        <is>
          <t>mechanismus navržený pro období 2021–2027, který umožňuje, aby určitý členský stát použil s ohledem na přeshraniční region právní ustanovení jiného členského státu v případě, že by použití právních ustanovení prvně uvedeného členského státu představovalo právní překážku bránící provádění společného projektu</t>
        </is>
      </c>
      <c r="N342" s="2" t="inlineStr">
        <is>
          <t>mekanisme til at imødegå retlige og administrative hindringer</t>
        </is>
      </c>
      <c r="O342" s="2" t="inlineStr">
        <is>
          <t>3</t>
        </is>
      </c>
      <c r="P342" s="2" t="inlineStr">
        <is>
          <t/>
        </is>
      </c>
      <c r="Q342" t="inlineStr">
        <is>
          <t>mekanisme, hvorved der på en fælles grænseoverskridende region i en given medlemsstat kan anvendes retlige bestemmelser fra nabomedlemsstaten, hvis anvendelsen af medlemsstatens egen lovgivning ville udgøre en retlig hindring for gennemførelsen af et fælles projekt</t>
        </is>
      </c>
      <c r="R342" s="2" t="inlineStr">
        <is>
          <t>Mechanismus zur Überwindung rechtlicher und administrativer Hindernisse|
Mechanismus zur Überwindung rechtlicher und administrativer Hindernisse in einem grenzübergreifenden Kontext|
europäischer grenzübergreifender Mechanismus|
ECBM</t>
        </is>
      </c>
      <c r="S342" s="2" t="inlineStr">
        <is>
          <t>3|
3|
2|
3</t>
        </is>
      </c>
      <c r="T342" s="2" t="inlineStr">
        <is>
          <t xml:space="preserve">|
|
|
</t>
        </is>
      </c>
      <c r="U342" t="inlineStr">
        <is>
          <t>vorgeschlagener freiwilliger Mechanismus für die Zusammenarbeit in Grenzregionen</t>
        </is>
      </c>
      <c r="V342" s="2" t="inlineStr">
        <is>
          <t>μηχανισμός αντιμετώπισης νομικών και διοικητικών εμποδίων</t>
        </is>
      </c>
      <c r="W342" s="2" t="inlineStr">
        <is>
          <t>3</t>
        </is>
      </c>
      <c r="X342" s="2" t="inlineStr">
        <is>
          <t/>
        </is>
      </c>
      <c r="Y342" t="inlineStr">
        <is>
          <t/>
        </is>
      </c>
      <c r="Z342" s="2" t="inlineStr">
        <is>
          <t>mechanism to resolve legal and administrative obstacles in a cross-border context|
European Cross-Border Mechanism|
ECBM</t>
        </is>
      </c>
      <c r="AA342" s="2" t="inlineStr">
        <is>
          <t>3|
3|
3</t>
        </is>
      </c>
      <c r="AB342" s="2" t="inlineStr">
        <is>
          <t xml:space="preserve">|
|
</t>
        </is>
      </c>
      <c r="AC342" t="inlineStr">
        <is>
          <t>voluntary mechanism proposed by the Commission under MFF 2021-2027 to allow a Member State to apply, in a common cross-border region, the legal provisions from the neighbouring Member State, where the application of its own legal provisions would present a legal obstacle to implementing a joint project&lt;sup&gt;1&lt;/sup&gt;</t>
        </is>
      </c>
      <c r="AD342" s="2" t="inlineStr">
        <is>
          <t>mecanismo para superar los obstáculos jurídicos y administrativos en un contexto transfronterizo|
Mecanismo Transfronterizo Europeo</t>
        </is>
      </c>
      <c r="AE342" s="2" t="inlineStr">
        <is>
          <t>3|
3</t>
        </is>
      </c>
      <c r="AF342" s="2" t="inlineStr">
        <is>
          <t xml:space="preserve">|
</t>
        </is>
      </c>
      <c r="AG342" t="inlineStr">
        <is>
          <t>Mecanismo voluntario propuesto por la Comisión dentro del marco financiero plurianual 2021-2027 para aplicar en un determinado Estado miembro, en relación con una región transfronteriza común, las disposiciones legales del Estado miembro vecino cuando la aplicación de sus propias disposiciones legales presente un obstáculo jurídico a la ejecución de un proyecto conjunto.</t>
        </is>
      </c>
      <c r="AH342" s="2" t="inlineStr">
        <is>
          <t>mehhanism õiguslike ja haldustakistuste kõrvaldamiseks</t>
        </is>
      </c>
      <c r="AI342" s="2" t="inlineStr">
        <is>
          <t>3</t>
        </is>
      </c>
      <c r="AJ342" s="2" t="inlineStr">
        <is>
          <t/>
        </is>
      </c>
      <c r="AK342" t="inlineStr">
        <is>
          <t>vabatahtlik mehhanismi õiguslike ja haldustakistuste kõrvaldamiseks piiriüleses kontekstis, mis annab võimalused liikmesriigis ühise piiriülese ala suhtes naaberliikmesriigi õigussätete kohaldamiseks, kui tema enda õigusnormide kohaldamine oleks õiguslikuks takistuseks ühisprojekti elluviimisele</t>
        </is>
      </c>
      <c r="AL342" s="2" t="inlineStr">
        <is>
          <t>oikeudellisten ja hallinnollisten esteiden poistamismekanismi</t>
        </is>
      </c>
      <c r="AM342" s="2" t="inlineStr">
        <is>
          <t>3</t>
        </is>
      </c>
      <c r="AN342" s="2" t="inlineStr">
        <is>
          <t/>
        </is>
      </c>
      <c r="AO342" t="inlineStr">
        <is>
          <t>komission monivuotisen rahoituskehyksen (2021–2027) yhteydessä ehdottama vapaaehtoinen mekanismi, jonka ansiosta jäsenvaltio voi tietyn yhteisen raja-alueen osalta soveltaa naapurijäsenvaltion oikeudellisia säännöksiä, jos jäsenvaltion oman lainsäädännön soveltamisesta aiheutuisi oikeudellinen este yhteisen hankkeen toteuttamiselle</t>
        </is>
      </c>
      <c r="AP342" s="2" t="inlineStr">
        <is>
          <t>mécanisme visant à lever les obstacles juridiques et administratifs dans un contexte transfrontalier|
mécanisme transfrontalier européen|
ECBM|
mécanisme visant à lever les obstacles juridiques et administratifs</t>
        </is>
      </c>
      <c r="AQ342" s="2" t="inlineStr">
        <is>
          <t>3|
3|
3|
2</t>
        </is>
      </c>
      <c r="AR342" s="2" t="inlineStr">
        <is>
          <t xml:space="preserve">|
|
|
</t>
        </is>
      </c>
      <c r="AS342" t="inlineStr">
        <is>
          <t>projet de mécanisme volontaire de coopération entre régions frontalières et États membres visant à faciliter la mise en œuvre de projets communs et à réduire la complexité, la longueur et le coût des interactions transfrontalières</t>
        </is>
      </c>
      <c r="AT342" s="2" t="inlineStr">
        <is>
          <t>sásra chun constaicí dlí agus riaracháin a réiteach</t>
        </is>
      </c>
      <c r="AU342" s="2" t="inlineStr">
        <is>
          <t>3</t>
        </is>
      </c>
      <c r="AV342" s="2" t="inlineStr">
        <is>
          <t/>
        </is>
      </c>
      <c r="AW342" t="inlineStr">
        <is>
          <t/>
        </is>
      </c>
      <c r="AX342" s="2" t="inlineStr">
        <is>
          <t>mehanizam za uklanjanje pravnih i administrativnih prepreka</t>
        </is>
      </c>
      <c r="AY342" s="2" t="inlineStr">
        <is>
          <t>3</t>
        </is>
      </c>
      <c r="AZ342" s="2" t="inlineStr">
        <is>
          <t/>
        </is>
      </c>
      <c r="BA342" t="inlineStr">
        <is>
          <t/>
        </is>
      </c>
      <c r="BB342" s="2" t="inlineStr">
        <is>
          <t>a határokon átnyúló összefüggésben jogi és közigazgatási akadályok felszámolására irányuló mechanizmus|
határon átnyúló európai mechanizmus</t>
        </is>
      </c>
      <c r="BC342" s="2" t="inlineStr">
        <is>
          <t>2|
2</t>
        </is>
      </c>
      <c r="BD342" s="2" t="inlineStr">
        <is>
          <t xml:space="preserve">|
</t>
        </is>
      </c>
      <c r="BE342" t="inlineStr">
        <is>
          <t>a jogi keretüket összehangolni kívánó határ menti régiókra és tagállamokra irányuló új eszköz</t>
        </is>
      </c>
      <c r="BF342" s="2" t="inlineStr">
        <is>
          <t>meccanismo per eliminare gli ostacoli giuridici e amministrativi</t>
        </is>
      </c>
      <c r="BG342" s="2" t="inlineStr">
        <is>
          <t>3</t>
        </is>
      </c>
      <c r="BH342" s="2" t="inlineStr">
        <is>
          <t/>
        </is>
      </c>
      <c r="BI342" t="inlineStr">
        <is>
          <t>meccanismo proposto dalla Commissione per consentire, in relazione a una regione transfrontaliera, l'applicazione in uno Stato membro delle disposizioni giuridiche di un altro Stato membro, qualora l'applicazione delle disposizioni giuridiche del primo Stato membro costituisca un ostacolo giuridico all'attuazione di un progetto congiunto</t>
        </is>
      </c>
      <c r="BJ342" s="2" t="inlineStr">
        <is>
          <t>mechanizmas teisinėms ir administracinėms kliūtims šalinti</t>
        </is>
      </c>
      <c r="BK342" s="2" t="inlineStr">
        <is>
          <t>3</t>
        </is>
      </c>
      <c r="BL342" s="2" t="inlineStr">
        <is>
          <t/>
        </is>
      </c>
      <c r="BM342" t="inlineStr">
        <is>
          <t/>
        </is>
      </c>
      <c r="BN342" s="2" t="inlineStr">
        <is>
          <t>mehānisms juridisku un administratīvu šķēršļu novēršanai</t>
        </is>
      </c>
      <c r="BO342" s="2" t="inlineStr">
        <is>
          <t>2</t>
        </is>
      </c>
      <c r="BP342" s="2" t="inlineStr">
        <is>
          <t/>
        </is>
      </c>
      <c r="BQ342" t="inlineStr">
        <is>
          <t>brīvprātīgs mehānisms, ko daudzgadu finanšu shēmas 2021.–2027. gadam ietvaros ierosinājusi Komisija un kas paredz kopīgā pārrobežu reģionā kādā konkrētā dalībvalstī izmantot kaimiņu dalībvalsts tiesību normas tādā gadījumā, ja pašas dalībvalsts tiesību aktu piemērošana kopprojekta īstenošanā radītu juridisku šķērsli</t>
        </is>
      </c>
      <c r="BR342" s="2" t="inlineStr">
        <is>
          <t>mekkaniżmu sabiex jiġu solvuti ostakli legali u amministrattivi f'kuntest transfruntier|
Mekkaniżmu Transfruntier Ewropew</t>
        </is>
      </c>
      <c r="BS342" s="2" t="inlineStr">
        <is>
          <t>3|
3</t>
        </is>
      </c>
      <c r="BT342" s="2" t="inlineStr">
        <is>
          <t xml:space="preserve">|
</t>
        </is>
      </c>
      <c r="BU342" t="inlineStr">
        <is>
          <t>mekkaniżmu volontarju propost mill-Kummissjoni fil-qafas tal-MFF 2021-2027 li jippermetti lil Stat Membru japplika, f'reġjun transfruntier komuni, id-dispożizzjonijiet legali minn Stat Membru fil-viċinat, meta l-applikazzjoni tad-dispożizzjonijiet legali tiegħu stess ikunu jippreżentaw ostaklu legali għall-implimentazzjoni ta' xi proġett konġunt</t>
        </is>
      </c>
      <c r="BV342" s="2" t="inlineStr">
        <is>
          <t>mechanisme om juridische en administratieve belemmeringen uit de weg te ruimen</t>
        </is>
      </c>
      <c r="BW342" s="2" t="inlineStr">
        <is>
          <t>3</t>
        </is>
      </c>
      <c r="BX342" s="2" t="inlineStr">
        <is>
          <t/>
        </is>
      </c>
      <c r="BY342" t="inlineStr">
        <is>
          <t>binnen het meerjarig financieel kader 2021-2027 door de Europese Commissie voorgesteld vrijwillig mechanisme om in een bepaalde lidstaat ten aanzien van een gemeenschappelijke grensoverschrijdende regio de wettelijke bepalingen van de naburige lidstaat toe te passen wanneer de toepassing van de eigen wetgeving een juridische belemmering voor de uitvoering van een gezamenlijk project zou vormen</t>
        </is>
      </c>
      <c r="BZ342" s="2" t="inlineStr">
        <is>
          <t>mechanizm eliminowania barier prawnych i administracyjnych w kontekście transgranicznym|
europejski mechanizm transgraniczny</t>
        </is>
      </c>
      <c r="CA342" s="2" t="inlineStr">
        <is>
          <t>3|
2</t>
        </is>
      </c>
      <c r="CB342" s="2" t="inlineStr">
        <is>
          <t xml:space="preserve">|
</t>
        </is>
      </c>
      <c r="CC342" t="inlineStr">
        <is>
          <t>nowy instrument służący uproszczeniu realizacji projektów transgranicznych, który umożliwiłby stosowanie przepisów jednego państwa członkowskiego w sąsiednim państwie członkowskim na zasadzie dobrowolności oraz za zgodą właściwych organów</t>
        </is>
      </c>
      <c r="CD342" s="2" t="inlineStr">
        <is>
          <t>mecanismo para remover os obstáculos jurídicos e administrativos|
Mecanismo Transfronteiriço Europeu</t>
        </is>
      </c>
      <c r="CE342" s="2" t="inlineStr">
        <is>
          <t>3|
2</t>
        </is>
      </c>
      <c r="CF342" s="2" t="inlineStr">
        <is>
          <t>|
proposed</t>
        </is>
      </c>
      <c r="CG342" t="inlineStr">
        <is>
          <t>Mecanismo facultativo para remover os obstáculos jurídicos e administrativos em todas as regiões fronteiriças.</t>
        </is>
      </c>
      <c r="CH342" s="2" t="inlineStr">
        <is>
          <t>mecanism de soluționare a obstacolelor juridice și administrative în context transfrontalier|
mecanism transfrontalier european|
MTFE</t>
        </is>
      </c>
      <c r="CI342" s="2" t="inlineStr">
        <is>
          <t>3|
3|
3</t>
        </is>
      </c>
      <c r="CJ342" s="2" t="inlineStr">
        <is>
          <t xml:space="preserve">|
|
</t>
        </is>
      </c>
      <c r="CK342" t="inlineStr">
        <is>
          <t>instrument propus de simplificare a proiectelor transfrontaliere, făcând posibilă, pe bază voluntară și cu aprobarea autorităților competente responsabile, aplicarea normelor unui stat membru în statele membre învecinate, în scopul unei mai bune funcționări a pieței interne și a politicii de coeziune</t>
        </is>
      </c>
      <c r="CL342" s="2" t="inlineStr">
        <is>
          <t>mechanizmus riešenia právnych a administratívnych prekážok|
mechanizmus riešenia právnych a administratívnych prekážok v cezhraničnom kontexte|
ECBM</t>
        </is>
      </c>
      <c r="CM342" s="2" t="inlineStr">
        <is>
          <t>3|
3|
3</t>
        </is>
      </c>
      <c r="CN342" s="2" t="inlineStr">
        <is>
          <t xml:space="preserve">|
|
</t>
        </is>
      </c>
      <c r="CO342" t="inlineStr">
        <is>
          <t>dobrovoľný mechanizmus navrhnutý Komisiou na obdobie 2021 – 2027, ktorého cieľom je umožniť členskému štátu uplatniť v spoločnom cezhraničnom regióne právne ustanovenia susediaceho členského štátu, ak by uplatňovanie jeho vlastných právnych predpisov predstavovalo právnu prekážku pre realizáciu spoločného projektu</t>
        </is>
      </c>
      <c r="CP342" t="inlineStr">
        <is>
          <t/>
        </is>
      </c>
      <c r="CQ342" t="inlineStr">
        <is>
          <t/>
        </is>
      </c>
      <c r="CR342" t="inlineStr">
        <is>
          <t/>
        </is>
      </c>
      <c r="CS342" t="inlineStr">
        <is>
          <t/>
        </is>
      </c>
      <c r="CT342" s="2" t="inlineStr">
        <is>
          <t>mekanism för lösning av rättsliga och administrativa problem</t>
        </is>
      </c>
      <c r="CU342" s="2" t="inlineStr">
        <is>
          <t>3</t>
        </is>
      </c>
      <c r="CV342" s="2" t="inlineStr">
        <is>
          <t/>
        </is>
      </c>
      <c r="CW342" t="inlineStr">
        <is>
          <t/>
        </is>
      </c>
    </row>
    <row r="343">
      <c r="A343" s="1" t="str">
        <f>HYPERLINK("https://iate.europa.eu/entry/result/2114149/all", "2114149")</f>
        <v>2114149</v>
      </c>
      <c r="B343" t="inlineStr">
        <is>
          <t>EUROPEAN UNION;FINANCE;AGRICULTURE, FORESTRY AND FISHERIES</t>
        </is>
      </c>
      <c r="C343" t="inlineStr">
        <is>
          <t>EUROPEAN UNION|EU finance;FINANCE|public finance and budget policy|public finance;AGRICULTURE, FORESTRY AND FISHERIES|agricultural policy|common agricultural policy</t>
        </is>
      </c>
      <c r="D343" t="inlineStr">
        <is>
          <t>yes</t>
        </is>
      </c>
      <c r="E343" t="inlineStr">
        <is>
          <t/>
        </is>
      </c>
      <c r="F343" s="2" t="inlineStr">
        <is>
          <t>Европейски фонд за гарантиране на земеделието|
ЕФГЗ</t>
        </is>
      </c>
      <c r="G343" s="2" t="inlineStr">
        <is>
          <t>3|
4</t>
        </is>
      </c>
      <c r="H343" s="2" t="inlineStr">
        <is>
          <t xml:space="preserve">|
</t>
        </is>
      </c>
      <c r="I343" t="inlineStr">
        <is>
          <t>в рамките на Общата селскостопанска политика на Европейския съюз — фонд за финансиране на пазарни мерки (експортни субсидии, директни плащания, информационни кампании за промоции на селскостопански стоки, специфични ветеринарни мерки, мерки, свързани с предоставяне на информация за ОСП, както и по прилагането и поддържането на информационна счетоводна система), създаден през 2005 г.</t>
        </is>
      </c>
      <c r="J343" s="2" t="inlineStr">
        <is>
          <t>Evropský zemědělský záruční fond|
EZZF</t>
        </is>
      </c>
      <c r="K343" s="2" t="inlineStr">
        <is>
          <t>3|
3</t>
        </is>
      </c>
      <c r="L343" s="2" t="inlineStr">
        <is>
          <t xml:space="preserve">|
</t>
        </is>
      </c>
      <c r="M343" t="inlineStr">
        <is>
          <t>fond Evropské unie, z něhož se financují mj. opatření pro regulaci nebo podporu zemědělských trhů a přímé platby zemědělcům v rámci společné zemědělské politiky</t>
        </is>
      </c>
      <c r="N343" s="2" t="inlineStr">
        <is>
          <t>Den Europæiske Garantifond for Landbruget|
EGFL</t>
        </is>
      </c>
      <c r="O343" s="2" t="inlineStr">
        <is>
          <t>3|
3</t>
        </is>
      </c>
      <c r="P343" s="2" t="inlineStr">
        <is>
          <t xml:space="preserve">|
</t>
        </is>
      </c>
      <c r="Q343" t="inlineStr">
        <is>
          <t>fond under den fælles landbrugspolitik, som primært finansierer indkomststøtteordninger for landbrugere, idet de resterende midler anvendes til at støtte lanbrugsmarkeder</t>
        </is>
      </c>
      <c r="R343" s="2" t="inlineStr">
        <is>
          <t>Europäischer Garantiefonds für die Landwirtschaft|
EGFL</t>
        </is>
      </c>
      <c r="S343" s="2" t="inlineStr">
        <is>
          <t>4|
4</t>
        </is>
      </c>
      <c r="T343" s="2" t="inlineStr">
        <is>
          <t xml:space="preserve">|
</t>
        </is>
      </c>
      <c r="U343" t="inlineStr">
        <is>
          <t>Fonds im Rahmen der GAP, aus dem 
 Direktzahlungen für Landwirte, die Verwaltung der Agrarmärkte und
andere Maßnahmen, z. B. Maßnahmen zur Förderung der Pflanzen- und Tiergesundheit sowie
Lebensmittelprogramme und Informationsaktivitäten finanziert werden</t>
        </is>
      </c>
      <c r="V343" s="2" t="inlineStr">
        <is>
          <t>Ευρωπαϊκό Γεωργικό Ταμείο Εγγυήσεων|
ΕΓΤΕ</t>
        </is>
      </c>
      <c r="W343" s="2" t="inlineStr">
        <is>
          <t>3|
3</t>
        </is>
      </c>
      <c r="X343" s="2" t="inlineStr">
        <is>
          <t xml:space="preserve">|
</t>
        </is>
      </c>
      <c r="Y343" t="inlineStr">
        <is>
          <t>ένα από τα μέσα χρηματοδότησης της Κοινής Γεωργικής Πολιτικής [μαζί με το &lt;a href="https://iate.europa.eu/entry/result/933855/all" target="_blank"&gt;Ευρωπαϊκό Γεωργικό Ταμείο Αγροτικής Ανάπτυξης (ΕΓΤΑΑ&lt;/a&gt;] που χρηματοδοτεί τον Πυλώνα Ι της ΚΓΠ που αφορά τα μέτρα στήριξης της αγοράς, υποστηρίζει τους γεωργούς της ΕΕ μέσω διαφόρων σχεδίων ενισχύσεων, συμπεριλαμβανομένου ενός σχεδίου βασικής ενίσχυσης, ενός σχεδίου για βιώσιμες γεωργικές μεθόδους («πράσινες άμεσες ενισχύσεις») και ενός σχεδίου για νέους γεωργούς.</t>
        </is>
      </c>
      <c r="Z343" s="2" t="inlineStr">
        <is>
          <t>European Agricultural Guarantee Fund|
EAGF</t>
        </is>
      </c>
      <c r="AA343" s="2" t="inlineStr">
        <is>
          <t>4|
4</t>
        </is>
      </c>
      <c r="AB343" s="2" t="inlineStr">
        <is>
          <t xml:space="preserve">|
</t>
        </is>
      </c>
      <c r="AC343" t="inlineStr">
        <is>
          <t>fund under the common agricultural policy which primarily finances income support schemes for farmers, with the remainder dedicated to supporting agricultural markets</t>
        </is>
      </c>
      <c r="AD343" s="2" t="inlineStr">
        <is>
          <t>Fondo Europeo Agrícola de Garantía|
FEAGA</t>
        </is>
      </c>
      <c r="AE343" s="2" t="inlineStr">
        <is>
          <t>4|
4</t>
        </is>
      </c>
      <c r="AF343" s="2" t="inlineStr">
        <is>
          <t xml:space="preserve">|
</t>
        </is>
      </c>
      <c r="AG343" t="inlineStr">
        <is>
          <t>Fondo creado "para alcanzar los objetivos de la política agrícola común, definidos en el Tratado, y proveer la financiación de las distintas medidas de esta política".</t>
        </is>
      </c>
      <c r="AH343" s="2" t="inlineStr">
        <is>
          <t>Euroopa Põllumajanduse Tagatisfond|
EAGF</t>
        </is>
      </c>
      <c r="AI343" s="2" t="inlineStr">
        <is>
          <t>4|
3</t>
        </is>
      </c>
      <c r="AJ343" s="2" t="inlineStr">
        <is>
          <t xml:space="preserve">|
</t>
        </is>
      </c>
      <c r="AK343" t="inlineStr">
        <is>
          <t>&lt;i&gt;&lt;a href="https://iate.europa.eu/entry/result/1173686/all" target="_blank"&gt;ühise põllumajanduspoliitika&lt;/a&gt;&lt;/i&gt; kohane fond, millest rahastatakse peamiselt sissetulekutoetusi &lt;i&gt;&lt;a href="https://iate.europa.eu/entry/result/1568714/all" target="_blank"&gt;põllumajandustootjatele&lt;/a&gt;&lt;/i&gt;, kusjuures ülejäänud summast toetatakse põllumajandusturge</t>
        </is>
      </c>
      <c r="AL343" s="2" t="inlineStr">
        <is>
          <t>Euroopan maatalouden tukirahasto|
maataloustukirahasto</t>
        </is>
      </c>
      <c r="AM343" s="2" t="inlineStr">
        <is>
          <t>4|
4</t>
        </is>
      </c>
      <c r="AN343" s="2" t="inlineStr">
        <is>
          <t xml:space="preserve">|
</t>
        </is>
      </c>
      <c r="AO343" t="inlineStr">
        <is>
          <t/>
        </is>
      </c>
      <c r="AP343" s="2" t="inlineStr">
        <is>
          <t>Fonds européen agricole de garantie|
FEAGA</t>
        </is>
      </c>
      <c r="AQ343" s="2" t="inlineStr">
        <is>
          <t>3|
3</t>
        </is>
      </c>
      <c r="AR343" s="2" t="inlineStr">
        <is>
          <t xml:space="preserve">|
</t>
        </is>
      </c>
      <c r="AS343" t="inlineStr">
        <is>
          <t>instrument
financier de la&lt;a href="https://iate.europa.eu/entry/result/1173686/en-fr" target="_blank"&gt; politique agricole commune (PAC)&lt;/a&gt;, qui finance les paiements directs aux
agriculteurs et les mesures destinées à réguler les marchés agricoles</t>
        </is>
      </c>
      <c r="AT343" s="2" t="inlineStr">
        <is>
          <t>an Ciste Eorpach um Ráthaíocht Talmhaíochta|
CERT</t>
        </is>
      </c>
      <c r="AU343" s="2" t="inlineStr">
        <is>
          <t>3|
3</t>
        </is>
      </c>
      <c r="AV343" s="2" t="inlineStr">
        <is>
          <t xml:space="preserve">|
</t>
        </is>
      </c>
      <c r="AW343" t="inlineStr">
        <is>
          <t/>
        </is>
      </c>
      <c r="AX343" s="2" t="inlineStr">
        <is>
          <t>Europski fond za jamstva u poljoprivredi|
EFJP</t>
        </is>
      </c>
      <c r="AY343" s="2" t="inlineStr">
        <is>
          <t>3|
3</t>
        </is>
      </c>
      <c r="AZ343" s="2" t="inlineStr">
        <is>
          <t xml:space="preserve">|
</t>
        </is>
      </c>
      <c r="BA343" t="inlineStr">
        <is>
          <t>fond osnovan radi ostvarivanja ciljeva zajedničke poljoprivredne politike kojim se financiraju izravna plaćanja poljoprivrednicima, interventne mjere za reguliranje poljoprivrednih tržišta i naknade za izvoz, a dio je općega proračuna Europske unije</t>
        </is>
      </c>
      <c r="BB343" s="2" t="inlineStr">
        <is>
          <t>Európai Mezőgazdasági Garanciaalap|
EMGA</t>
        </is>
      </c>
      <c r="BC343" s="2" t="inlineStr">
        <is>
          <t>4|
4</t>
        </is>
      </c>
      <c r="BD343" s="2" t="inlineStr">
        <is>
          <t xml:space="preserve">|
</t>
        </is>
      </c>
      <c r="BE343" t="inlineStr">
        <is>
          <t/>
        </is>
      </c>
      <c r="BF343" s="2" t="inlineStr">
        <is>
          <t>Fondo europeo agricolo di garanzia|
FEAGA</t>
        </is>
      </c>
      <c r="BG343" s="2" t="inlineStr">
        <is>
          <t>3|
3</t>
        </is>
      </c>
      <c r="BH343" s="2" t="inlineStr">
        <is>
          <t xml:space="preserve">|
</t>
        </is>
      </c>
      <c r="BI343" t="inlineStr">
        <is>
          <t>fondo della politica agricola comune (PAC) che finanzia i pagamenti diretti destinati agli agricoltori e le misure destinate a regolare i mercati agricoli</t>
        </is>
      </c>
      <c r="BJ343" s="2" t="inlineStr">
        <is>
          <t>Europos žemės ūkio garantijų fondas|
EŽŪGF</t>
        </is>
      </c>
      <c r="BK343" s="2" t="inlineStr">
        <is>
          <t>3|
3</t>
        </is>
      </c>
      <c r="BL343" s="2" t="inlineStr">
        <is>
          <t xml:space="preserve">|
</t>
        </is>
      </c>
      <c r="BM343" t="inlineStr">
        <is>
          <t>bendros žemės ūkio politikos fondas, iš kurio pirmiausia finansuojamos ūkininkų pajamų rėmimo sistemos, o likusi dalis skirta žemės ūkio rinkų rėmimui</t>
        </is>
      </c>
      <c r="BN343" s="2" t="inlineStr">
        <is>
          <t>Eiropas Lauksaimniecības garantiju fonds|
ELGF</t>
        </is>
      </c>
      <c r="BO343" s="2" t="inlineStr">
        <is>
          <t>3|
3</t>
        </is>
      </c>
      <c r="BP343" s="2" t="inlineStr">
        <is>
          <t xml:space="preserve">|
</t>
        </is>
      </c>
      <c r="BQ343" t="inlineStr">
        <is>
          <t>fonds, kas izveidots saskaņā ar kopējo lauksaimniecības politiku un no kura galvenokārt finansē lauksaimnieku ienākumu atbalsta shēmas, atlikušo daļu izmantojot lauksaimniecības tirgu atbalstam</t>
        </is>
      </c>
      <c r="BR343" s="2" t="inlineStr">
        <is>
          <t>Fond Agrikolu Ewropew ta' Garanzija|
FAEG</t>
        </is>
      </c>
      <c r="BS343" s="2" t="inlineStr">
        <is>
          <t>3|
3</t>
        </is>
      </c>
      <c r="BT343" s="2" t="inlineStr">
        <is>
          <t xml:space="preserve">|
</t>
        </is>
      </c>
      <c r="BU343" t="inlineStr">
        <is>
          <t>fond tal-&lt;a href="https://iate.europa.eu/entry/result/1173686/mt" target="_blank"&gt;politika agrikola komuni&lt;/a&gt; li primarjament jiffinanzja skemi ta' &lt;a href="https://iate.europa.eu/entry/result/756090/mt" target="_blank"&gt;appoġġ għall-introjtu&lt;/a&gt; lill-bdiewa, bil-bqija tmur f'appoġġ lis-&lt;a href="https://iate.europa.eu/entry/result/1696574/mt" target="_blank"&gt;swieq agrikoli&lt;/a&gt;</t>
        </is>
      </c>
      <c r="BV343" s="2" t="inlineStr">
        <is>
          <t>Europees Landbouwgarantiefonds|
ELGF</t>
        </is>
      </c>
      <c r="BW343" s="2" t="inlineStr">
        <is>
          <t>4|
4</t>
        </is>
      </c>
      <c r="BX343" s="2" t="inlineStr">
        <is>
          <t xml:space="preserve">|
</t>
        </is>
      </c>
      <c r="BY343" t="inlineStr">
        <is>
          <t>fonds dat maatregelen financiert om landbouwmarkten te reguleren of te ondersteunen en waaruit landbouwers rechtstreekse betalingen ontvangen</t>
        </is>
      </c>
      <c r="BZ343" s="2" t="inlineStr">
        <is>
          <t>Europejski Fundusz Rolniczy Gwarancji|
EFRG</t>
        </is>
      </c>
      <c r="CA343" s="2" t="inlineStr">
        <is>
          <t>4|
4</t>
        </is>
      </c>
      <c r="CB343" s="2" t="inlineStr">
        <is>
          <t xml:space="preserve">|
</t>
        </is>
      </c>
      <c r="CC343" t="inlineStr">
        <is>
          <t>fundusz finasujący wydatki związane z refundacjami w przypadku wywozu produktów rolnych do państw trzecich, interwencjami w zakresie regulacji rynków rolnych oraz płatnościami bezpośrednimi, a także (w niektórych przypadkach) wkład finansowy WE w działania informacyjno-promocyjne na rzecz produktów rolnych na rynku wewnętrznym UE i w innych państwach</t>
        </is>
      </c>
      <c r="CD343" s="2" t="inlineStr">
        <is>
          <t>Fundo Europeu Agrícola de Garantia|
FEAGA</t>
        </is>
      </c>
      <c r="CE343" s="2" t="inlineStr">
        <is>
          <t>3|
3</t>
        </is>
      </c>
      <c r="CF343" s="2" t="inlineStr">
        <is>
          <t xml:space="preserve">|
</t>
        </is>
      </c>
      <c r="CG343" t="inlineStr">
        <is>
          <t>Instrumento de financiamento da &lt;a href="https://iate.europa.eu/entry/result/1173686" target="_blank"&gt;política agrícola comum (PAC)&lt;/a&gt; que, maioritariamente, financia os pagamentos diretos aos agricultores e as medidas destinadas a regular os mercados agrícolas.</t>
        </is>
      </c>
      <c r="CH343" s="2" t="inlineStr">
        <is>
          <t>Fondul european de garantare agricolă|
FEGA</t>
        </is>
      </c>
      <c r="CI343" s="2" t="inlineStr">
        <is>
          <t>3|
3</t>
        </is>
      </c>
      <c r="CJ343" s="2" t="inlineStr">
        <is>
          <t xml:space="preserve">|
</t>
        </is>
      </c>
      <c r="CK343" t="inlineStr">
        <is>
          <t/>
        </is>
      </c>
      <c r="CL343" s="2" t="inlineStr">
        <is>
          <t>Európsky poľnohospodársky záručný fond|
EPZF</t>
        </is>
      </c>
      <c r="CM343" s="2" t="inlineStr">
        <is>
          <t>3|
3</t>
        </is>
      </c>
      <c r="CN343" s="2" t="inlineStr">
        <is>
          <t xml:space="preserve">|
</t>
        </is>
      </c>
      <c r="CO343" t="inlineStr">
        <is>
          <t>fond v rámci SPP, z ktorého sa okrem iného financujú opatrenia zamerané na reguláciu alebo podporu poľnohospodárskych trhov a priame platby poľnohospodárom v rámci SPP</t>
        </is>
      </c>
      <c r="CP343" s="2" t="inlineStr">
        <is>
          <t>Evropski kmetijski jamstveni sklad|
EKJS</t>
        </is>
      </c>
      <c r="CQ343" s="2" t="inlineStr">
        <is>
          <t>3|
3</t>
        </is>
      </c>
      <c r="CR343" s="2" t="inlineStr">
        <is>
          <t xml:space="preserve">|
</t>
        </is>
      </c>
      <c r="CS343" t="inlineStr">
        <is>
          <t>sklad v okviru SKP, ki zagotavlja finančna sredstva za neposredna plačila kmetom in za ukrepe za urejanje ali podpiranje kmetijskih trgov</t>
        </is>
      </c>
      <c r="CT343" s="2" t="inlineStr">
        <is>
          <t>Europeiska garantifonden för jordbruket|
EGFJ</t>
        </is>
      </c>
      <c r="CU343" s="2" t="inlineStr">
        <is>
          <t>3|
3</t>
        </is>
      </c>
      <c r="CV343" s="2" t="inlineStr">
        <is>
          <t xml:space="preserve">|
</t>
        </is>
      </c>
      <c r="CW343" t="inlineStr">
        <is>
          <t/>
        </is>
      </c>
    </row>
    <row r="344">
      <c r="A344" s="1" t="str">
        <f>HYPERLINK("https://iate.europa.eu/entry/result/1083080/all", "1083080")</f>
        <v>1083080</v>
      </c>
      <c r="B344" t="inlineStr">
        <is>
          <t>BUSINESS AND COMPETITION</t>
        </is>
      </c>
      <c r="C344" t="inlineStr">
        <is>
          <t>BUSINESS AND COMPETITION|accounting</t>
        </is>
      </c>
      <c r="D344" t="inlineStr">
        <is>
          <t>yes</t>
        </is>
      </c>
      <c r="E344" t="inlineStr">
        <is>
          <t/>
        </is>
      </c>
      <c r="F344" s="2" t="inlineStr">
        <is>
          <t>състезателна процедура|
процес на изразяване на възражения</t>
        </is>
      </c>
      <c r="G344" s="2" t="inlineStr">
        <is>
          <t>3|
3</t>
        </is>
      </c>
      <c r="H344" s="2" t="inlineStr">
        <is>
          <t xml:space="preserve">|
</t>
        </is>
      </c>
      <c r="I344" t="inlineStr">
        <is>
          <t/>
        </is>
      </c>
      <c r="J344" s="2" t="inlineStr">
        <is>
          <t>řízení o sporných otázkách</t>
        </is>
      </c>
      <c r="K344" s="2" t="inlineStr">
        <is>
          <t>3</t>
        </is>
      </c>
      <c r="L344" s="2" t="inlineStr">
        <is>
          <t/>
        </is>
      </c>
      <c r="M344" t="inlineStr">
        <is>
          <t/>
        </is>
      </c>
      <c r="N344" s="2" t="inlineStr">
        <is>
          <t>kontradiktorisk procedure|
høring</t>
        </is>
      </c>
      <c r="O344" s="2" t="inlineStr">
        <is>
          <t>3|
3</t>
        </is>
      </c>
      <c r="P344" s="2" t="inlineStr">
        <is>
          <t xml:space="preserve">|
</t>
        </is>
      </c>
      <c r="Q344" t="inlineStr">
        <is>
          <t>efter denne procedure fremsendes (udkast til) revisionsskrivelser eller -beretninger til den reviderede institution, som skriftligt skal tage stilling hertil inden for en bestemt frist. Der kan finde drøftelser sted mellem parterne om eventuelle stridspunkter, inden den reviderede institution afgiver sit svar</t>
        </is>
      </c>
      <c r="R344" s="2" t="inlineStr">
        <is>
          <t>kontradiktorisches Verfahren</t>
        </is>
      </c>
      <c r="S344" s="2" t="inlineStr">
        <is>
          <t>3</t>
        </is>
      </c>
      <c r="T344" s="2" t="inlineStr">
        <is>
          <t/>
        </is>
      </c>
      <c r="U344" t="inlineStr">
        <is>
          <t>Verfahren, in dessen Rahmen die (Entwürfe von) Prüfungsmitteilungen oder Prüfungsberichte (n) der geprüften Stelle zur schriftlichen Stellungnahme innerhalb einer bestimmten Frist übermittelt werden. Der Antwort können zweiseitige Gespräche zur Klärung strittiger Punkte vorausgehen</t>
        </is>
      </c>
      <c r="V344" s="2" t="inlineStr">
        <is>
          <t>διαδικασία εκατέρωθεν ακρόασης|
διαδικασία αντιπαράθεσης|
διαλογική διαδικασία</t>
        </is>
      </c>
      <c r="W344" s="2" t="inlineStr">
        <is>
          <t>3|
3|
3</t>
        </is>
      </c>
      <c r="X344" s="2" t="inlineStr">
        <is>
          <t xml:space="preserve">|
|
</t>
        </is>
      </c>
      <c r="Y344" t="inlineStr">
        <is>
          <t/>
        </is>
      </c>
      <c r="Z344" s="2" t="inlineStr">
        <is>
          <t>adversarial procedure|
contradictory procedure|
contradictory process</t>
        </is>
      </c>
      <c r="AA344" s="2" t="inlineStr">
        <is>
          <t>3|
3|
3</t>
        </is>
      </c>
      <c r="AB344" s="2" t="inlineStr">
        <is>
          <t xml:space="preserve">|
|
</t>
        </is>
      </c>
      <c r="AC344" t="inlineStr">
        <is>
          <t>procedure in which audit findings are provided to the auditee for discussion and comment within a given time
frame</t>
        </is>
      </c>
      <c r="AD344" s="2" t="inlineStr">
        <is>
          <t>procedimiento contradictorio</t>
        </is>
      </c>
      <c r="AE344" s="2" t="inlineStr">
        <is>
          <t>3</t>
        </is>
      </c>
      <c r="AF344" s="2" t="inlineStr">
        <is>
          <t/>
        </is>
      </c>
      <c r="AG344" t="inlineStr">
        <is>
          <t>Consiste en el envío de los borradores de la carta &lt;a href="/entry/result/1083057/all" id="ENTRY_TO_ENTRY_CONVERTER" target="_blank"&gt;IATE:1083057&lt;/a&gt; y el informe de auditoría &lt;a href="/entry/result/1083084/all" id="ENTRY_TO_ENTRY_CONVERTER" target="_blank"&gt;IATE:1083084&lt;/a&gt; a la entidad auditada, para que se defina sobre ellos por escrito dentro de un plazo. La respuesta puede estar precedida por discusiones bilaterales para aclarar los puntos en litigio.</t>
        </is>
      </c>
      <c r="AH344" s="2" t="inlineStr">
        <is>
          <t>ärakuulamismenetlus</t>
        </is>
      </c>
      <c r="AI344" s="2" t="inlineStr">
        <is>
          <t>3</t>
        </is>
      </c>
      <c r="AJ344" s="2" t="inlineStr">
        <is>
          <t/>
        </is>
      </c>
      <c r="AK344" t="inlineStr">
        <is>
          <t>menetlus, mille käigus teavitatakse auditeeritavat enne lõpliku auditi aruande esitamist auditi käigus avastatud leidudest ja palutakse kindlaksmääratud tähtajaks kirjalikku tagasisidet</t>
        </is>
      </c>
      <c r="AL344" s="2" t="inlineStr">
        <is>
          <t>kuulemismenettely</t>
        </is>
      </c>
      <c r="AM344" s="2" t="inlineStr">
        <is>
          <t>3</t>
        </is>
      </c>
      <c r="AN344" s="2" t="inlineStr">
        <is>
          <t/>
        </is>
      </c>
      <c r="AO344" t="inlineStr">
        <is>
          <t/>
        </is>
      </c>
      <c r="AP344" s="2" t="inlineStr">
        <is>
          <t>procédure contradictoire</t>
        </is>
      </c>
      <c r="AQ344" s="2" t="inlineStr">
        <is>
          <t>3</t>
        </is>
      </c>
      <c r="AR344" s="2" t="inlineStr">
        <is>
          <t/>
        </is>
      </c>
      <c r="AS344" t="inlineStr">
        <is>
          <t>procédure au cours de laquelle la
Commission examine les résultats de ses
contrôles avec l'organe, l'organisme ou le
service contrôlé afin de vérifier leur bienfondé.</t>
        </is>
      </c>
      <c r="AT344" s="2" t="inlineStr">
        <is>
          <t>nós imeachta bréagnaitheach</t>
        </is>
      </c>
      <c r="AU344" s="2" t="inlineStr">
        <is>
          <t>3</t>
        </is>
      </c>
      <c r="AV344" s="2" t="inlineStr">
        <is>
          <t/>
        </is>
      </c>
      <c r="AW344" t="inlineStr">
        <is>
          <t/>
        </is>
      </c>
      <c r="AX344" s="2" t="inlineStr">
        <is>
          <t>kontradiktorni postupak</t>
        </is>
      </c>
      <c r="AY344" s="2" t="inlineStr">
        <is>
          <t>3</t>
        </is>
      </c>
      <c r="AZ344" s="2" t="inlineStr">
        <is>
          <t/>
        </is>
      </c>
      <c r="BA344" t="inlineStr">
        <is>
          <t>postupak u kojem se revizorska pisma ili izvješća šalju subjektima revizije sa zahtjevom za pisani odgovor u određenom roku</t>
        </is>
      </c>
      <c r="BB344" s="2" t="inlineStr">
        <is>
          <t>kontradiktórius eljárás</t>
        </is>
      </c>
      <c r="BC344" s="2" t="inlineStr">
        <is>
          <t>3</t>
        </is>
      </c>
      <c r="BD344" s="2" t="inlineStr">
        <is>
          <t/>
        </is>
      </c>
      <c r="BE344" t="inlineStr">
        <is>
          <t>a Számvevőszék és az általa ellenőrzött intézmény közötti egyeztetési eljárás az intézményről készülő jelentéstervezetről</t>
        </is>
      </c>
      <c r="BF344" s="2" t="inlineStr">
        <is>
          <t>procedura contraddittoria|
procedura in contraddittorio|
procedura del contraddittorio</t>
        </is>
      </c>
      <c r="BG344" s="2" t="inlineStr">
        <is>
          <t>3|
4|
3</t>
        </is>
      </c>
      <c r="BH344" s="2" t="inlineStr">
        <is>
          <t xml:space="preserve">|
|
</t>
        </is>
      </c>
      <c r="BI344" t="inlineStr">
        <is>
          <t>procedura attraverso la quale(progetti di)lettere o rapporti di controllo vengono trasmessi all'organismo controllato perché questo si pronunci per iscritto entro un determinato termine.La risposta può essere preceduta da discussioni bilaterali atte a chiarire taluni punti controversi</t>
        </is>
      </c>
      <c r="BJ344" s="2" t="inlineStr">
        <is>
          <t>prieštaravimų procedūra</t>
        </is>
      </c>
      <c r="BK344" s="2" t="inlineStr">
        <is>
          <t>3</t>
        </is>
      </c>
      <c r="BL344" s="2" t="inlineStr">
        <is>
          <t/>
        </is>
      </c>
      <c r="BM344" t="inlineStr">
        <is>
          <t>procedūra, pagal kurią Audito Rūmai Komisijai, institucijoms ir kitoms įstaigoms perduoda visas pastabas, kurios, jų nuomone, turėtų atsispindėti metinėje ataskaitoje</t>
        </is>
      </c>
      <c r="BN344" s="2" t="inlineStr">
        <is>
          <t>ierunu procedūra|
pretrunu procedūra</t>
        </is>
      </c>
      <c r="BO344" s="2" t="inlineStr">
        <is>
          <t>3|
2</t>
        </is>
      </c>
      <c r="BP344" s="2" t="inlineStr">
        <is>
          <t xml:space="preserve">|
</t>
        </is>
      </c>
      <c r="BQ344" t="inlineStr">
        <is>
          <t>procedūra, kuras laikā revidētajai vienībai iesniedz revīzijas konstatējumus apspriešanai un komentāru formulēšanai
noteiktā termiņā</t>
        </is>
      </c>
      <c r="BR344" s="2" t="inlineStr">
        <is>
          <t>proċedura kontradittorja</t>
        </is>
      </c>
      <c r="BS344" s="2" t="inlineStr">
        <is>
          <t>3</t>
        </is>
      </c>
      <c r="BT344" s="2" t="inlineStr">
        <is>
          <t/>
        </is>
      </c>
      <c r="BU344" t="inlineStr">
        <is>
          <t>proċedura li matulha s-sejbiet tal-awditu jiġu pprovduti lill-entità awditjata biex tkun tista’ tiddiskutihom u tipprovdi kummenti f’limitu ta’ żmien partikolari</t>
        </is>
      </c>
      <c r="BV344" s="2" t="inlineStr">
        <is>
          <t>procedure op tegenspraak|
contradictoire procedure</t>
        </is>
      </c>
      <c r="BW344" s="2" t="inlineStr">
        <is>
          <t>3|
3</t>
        </is>
      </c>
      <c r="BX344" s="2" t="inlineStr">
        <is>
          <t xml:space="preserve">|
</t>
        </is>
      </c>
      <c r="BY344" t="inlineStr">
        <is>
          <t>deze procedure behelst de toezending van (ontwerpen van) management letters of verslagen aan de gecontroleerde, die binnen een bepaalde termijn zijn standpunt schriftelijk kenbaar moet maken. Het antwoord van de gecontroleerde kan worden voorafgegaan door een bilaterale bespreking om twistpunten toe te lichten</t>
        </is>
      </c>
      <c r="BZ344" s="2" t="inlineStr">
        <is>
          <t>procedura kontradyktoryjności|
postępowanie kontradyktoryjne</t>
        </is>
      </c>
      <c r="CA344" s="2" t="inlineStr">
        <is>
          <t>2|
3</t>
        </is>
      </c>
      <c r="CB344" s="2" t="inlineStr">
        <is>
          <t xml:space="preserve">|
</t>
        </is>
      </c>
      <c r="CC344" t="inlineStr">
        <is>
          <t/>
        </is>
      </c>
      <c r="CD344" s="2" t="inlineStr">
        <is>
          <t>procedimento do contraditório|
contraditório|
procedimento contraditório</t>
        </is>
      </c>
      <c r="CE344" s="2" t="inlineStr">
        <is>
          <t>3|
3|
3</t>
        </is>
      </c>
      <c r="CF344" s="2" t="inlineStr">
        <is>
          <t xml:space="preserve">|
|
</t>
        </is>
      </c>
      <c r="CG344" t="inlineStr">
        <is>
          <t>Procedimento que consiste em enviar (projetos de) cartas e relatórios de auditoria à entidade controlada para que esta responda, por escrito, dentro de determinado prazo.</t>
        </is>
      </c>
      <c r="CH344" s="2" t="inlineStr">
        <is>
          <t>procedură contradictorie</t>
        </is>
      </c>
      <c r="CI344" s="2" t="inlineStr">
        <is>
          <t>3</t>
        </is>
      </c>
      <c r="CJ344" s="2" t="inlineStr">
        <is>
          <t/>
        </is>
      </c>
      <c r="CK344" t="inlineStr">
        <is>
          <t>procedură prin care părții care face obiectul auditului îi sunt trimise (proiectele) de scrisori sau de rapoarte de audit, cu o solicitare de răspuns scris într-un termen dat. Răspunsul poate fi precedat de discuții bilaterale în vederea clarificării eventualelor chestiuni care fac obiectul unui litigiu.</t>
        </is>
      </c>
      <c r="CL344" s="2" t="inlineStr">
        <is>
          <t>námietkové konanie</t>
        </is>
      </c>
      <c r="CM344" s="2" t="inlineStr">
        <is>
          <t>2</t>
        </is>
      </c>
      <c r="CN344" s="2" t="inlineStr">
        <is>
          <t/>
        </is>
      </c>
      <c r="CO344" t="inlineStr">
        <is>
          <t>postup, na základe ktorého sa kontrolovanému subjektu zasielajú návrhy listov alebo správ týkajúce sa auditu so žiadosťou o písomnú odpoveď v stanovenej časovej lehote</t>
        </is>
      </c>
      <c r="CP344" s="2" t="inlineStr">
        <is>
          <t>razčiščevalni postopek|
kontradiktorni postopek</t>
        </is>
      </c>
      <c r="CQ344" s="2" t="inlineStr">
        <is>
          <t>3|
3</t>
        </is>
      </c>
      <c r="CR344" s="2" t="inlineStr">
        <is>
          <t xml:space="preserve">preferred|
</t>
        </is>
      </c>
      <c r="CS344" t="inlineStr">
        <is>
          <t/>
        </is>
      </c>
      <c r="CT344" s="2" t="inlineStr">
        <is>
          <t>kontradiktoriskt förfarande</t>
        </is>
      </c>
      <c r="CU344" s="2" t="inlineStr">
        <is>
          <t>3</t>
        </is>
      </c>
      <c r="CV344" s="2" t="inlineStr">
        <is>
          <t/>
        </is>
      </c>
      <c r="CW344" t="inlineStr">
        <is>
          <t/>
        </is>
      </c>
    </row>
    <row r="345">
      <c r="A345" s="1" t="str">
        <f>HYPERLINK("https://iate.europa.eu/entry/result/3576925/all", "3576925")</f>
        <v>3576925</v>
      </c>
      <c r="B345" t="inlineStr">
        <is>
          <t>EDUCATION AND COMMUNICATIONS</t>
        </is>
      </c>
      <c r="C345" t="inlineStr">
        <is>
          <t>EDUCATION AND COMMUNICATIONS|information technology and data processing|computer systems</t>
        </is>
      </c>
      <c r="D345" t="inlineStr">
        <is>
          <t>yes</t>
        </is>
      </c>
      <c r="E345" t="inlineStr">
        <is>
          <t/>
        </is>
      </c>
      <c r="F345" s="2" t="inlineStr">
        <is>
          <t>невроморфни изчислителни технологии</t>
        </is>
      </c>
      <c r="G345" s="2" t="inlineStr">
        <is>
          <t>3</t>
        </is>
      </c>
      <c r="H345" s="2" t="inlineStr">
        <is>
          <t/>
        </is>
      </c>
      <c r="I345" t="inlineStr">
        <is>
          <t/>
        </is>
      </c>
      <c r="J345" s="2" t="inlineStr">
        <is>
          <t>neuromorfní výpočetní technika</t>
        </is>
      </c>
      <c r="K345" s="2" t="inlineStr">
        <is>
          <t>3</t>
        </is>
      </c>
      <c r="L345" s="2" t="inlineStr">
        <is>
          <t/>
        </is>
      </c>
      <c r="M345" t="inlineStr">
        <is>
          <t>výpočetní technika využívající neuromorfické čipy, jež mají zpracovávat informace v reálném čase podobným způsobem jako lidský mozek</t>
        </is>
      </c>
      <c r="N345" s="2" t="inlineStr">
        <is>
          <t>neuromorfisk databehandling</t>
        </is>
      </c>
      <c r="O345" s="2" t="inlineStr">
        <is>
          <t>3</t>
        </is>
      </c>
      <c r="P345" s="2" t="inlineStr">
        <is>
          <t/>
        </is>
      </c>
      <c r="Q345" t="inlineStr">
        <is>
          <t/>
        </is>
      </c>
      <c r="R345" s="2" t="inlineStr">
        <is>
          <t>neuromorphes Rechnen</t>
        </is>
      </c>
      <c r="S345" s="2" t="inlineStr">
        <is>
          <t>3</t>
        </is>
      </c>
      <c r="T345" s="2" t="inlineStr">
        <is>
          <t/>
        </is>
      </c>
      <c r="U345" t="inlineStr">
        <is>
          <t/>
        </is>
      </c>
      <c r="V345" s="2" t="inlineStr">
        <is>
          <t>νευρομορφική υπολογιστική</t>
        </is>
      </c>
      <c r="W345" s="2" t="inlineStr">
        <is>
          <t>3</t>
        </is>
      </c>
      <c r="X345" s="2" t="inlineStr">
        <is>
          <t/>
        </is>
      </c>
      <c r="Y345" t="inlineStr">
        <is>
          <t/>
        </is>
      </c>
      <c r="Z345" s="2" t="inlineStr">
        <is>
          <t>neuromorphic computing|
neuromorphic engineering</t>
        </is>
      </c>
      <c r="AA345" s="2" t="inlineStr">
        <is>
          <t>3|
3</t>
        </is>
      </c>
      <c r="AB345" s="2" t="inlineStr">
        <is>
          <t xml:space="preserve">|
</t>
        </is>
      </c>
      <c r="AC345" t="inlineStr">
        <is>
          <t>use of &lt;i&gt;very-large-scale integration&lt;/i&gt; [ &lt;a href="/entry/result/1758495/all" id="ENTRY_TO_ENTRY_CONVERTER" target="_blank"&gt;IATE:1758495&lt;/a&gt; ] systems containing electronic analogue circuits to mimic biological neural circuits</t>
        </is>
      </c>
      <c r="AD345" s="2" t="inlineStr">
        <is>
          <t>computación neuromórfica|
ingeniería neuromórfica</t>
        </is>
      </c>
      <c r="AE345" s="2" t="inlineStr">
        <is>
          <t>3|
3</t>
        </is>
      </c>
      <c r="AF345" s="2" t="inlineStr">
        <is>
          <t xml:space="preserve">|
</t>
        </is>
      </c>
      <c r="AG345" t="inlineStr">
        <is>
          <t>Uso de componentes electrónicos de tamaño muy reducido y alta densidad de integración [ &lt;a href="/entry/result/1758495/all" id="ENTRY_TO_ENTRY_CONVERTER" target="_blank"&gt;IATE:1758495&lt;/a&gt; ] para reproducir la forma en que las neuronas del cerebro humano procesan la información.</t>
        </is>
      </c>
      <c r="AH345" s="2" t="inlineStr">
        <is>
          <t>neuromorfne andmetöötlus|
neuromorftöötlus</t>
        </is>
      </c>
      <c r="AI345" s="2" t="inlineStr">
        <is>
          <t>2|
3</t>
        </is>
      </c>
      <c r="AJ345" s="2" t="inlineStr">
        <is>
          <t xml:space="preserve">|
</t>
        </is>
      </c>
      <c r="AK345" t="inlineStr">
        <is>
          <t>ajutegevust jäljendav andmetöötlus</t>
        </is>
      </c>
      <c r="AL345" s="2" t="inlineStr">
        <is>
          <t>neuromorfinen laskenta</t>
        </is>
      </c>
      <c r="AM345" s="2" t="inlineStr">
        <is>
          <t>3</t>
        </is>
      </c>
      <c r="AN345" s="2" t="inlineStr">
        <is>
          <t/>
        </is>
      </c>
      <c r="AO345" t="inlineStr">
        <is>
          <t/>
        </is>
      </c>
      <c r="AP345" s="2" t="inlineStr">
        <is>
          <t>informatique neuromorphique</t>
        </is>
      </c>
      <c r="AQ345" s="2" t="inlineStr">
        <is>
          <t>3</t>
        </is>
      </c>
      <c r="AR345" s="2" t="inlineStr">
        <is>
          <t/>
        </is>
      </c>
      <c r="AS345" t="inlineStr">
        <is>
          <t>domaine de l'informatique qui cherche à faire fonctionner les ordinateurs comme le cerveau humain dans le but d'imiter celui-ci</t>
        </is>
      </c>
      <c r="AT345" s="2" t="inlineStr">
        <is>
          <t>ríomhaireacht néaramorfach</t>
        </is>
      </c>
      <c r="AU345" s="2" t="inlineStr">
        <is>
          <t>3</t>
        </is>
      </c>
      <c r="AV345" s="2" t="inlineStr">
        <is>
          <t/>
        </is>
      </c>
      <c r="AW345" t="inlineStr">
        <is>
          <t/>
        </is>
      </c>
      <c r="AX345" s="2" t="inlineStr">
        <is>
          <t>neuromorfno računalstvo</t>
        </is>
      </c>
      <c r="AY345" s="2" t="inlineStr">
        <is>
          <t>3</t>
        </is>
      </c>
      <c r="AZ345" s="2" t="inlineStr">
        <is>
          <t/>
        </is>
      </c>
      <c r="BA345" t="inlineStr">
        <is>
          <t/>
        </is>
      </c>
      <c r="BB345" s="2" t="inlineStr">
        <is>
          <t>neuromorf számítástechnika|
neuromorfikus számítástechnika</t>
        </is>
      </c>
      <c r="BC345" s="2" t="inlineStr">
        <is>
          <t>3|
2</t>
        </is>
      </c>
      <c r="BD345" s="2" t="inlineStr">
        <is>
          <t xml:space="preserve">preferred|
</t>
        </is>
      </c>
      <c r="BE345" t="inlineStr">
        <is>
          <t>az élőlények agyát leképező áramköröket tartalmazó számítógépes rendszer</t>
        </is>
      </c>
      <c r="BF345" s="2" t="inlineStr">
        <is>
          <t>calcolo neuromorfico</t>
        </is>
      </c>
      <c r="BG345" s="2" t="inlineStr">
        <is>
          <t>3</t>
        </is>
      </c>
      <c r="BH345" s="2" t="inlineStr">
        <is>
          <t/>
        </is>
      </c>
      <c r="BI345" t="inlineStr">
        <is>
          <t>uso di dispositivi altamente integrati con circuiti elettronici complessi che imitano la struttura dei neuroni umani collegati da più sinapsi</t>
        </is>
      </c>
      <c r="BJ345" s="2" t="inlineStr">
        <is>
          <t>neuromorfinė kompiuterija</t>
        </is>
      </c>
      <c r="BK345" s="2" t="inlineStr">
        <is>
          <t>3</t>
        </is>
      </c>
      <c r="BL345" s="2" t="inlineStr">
        <is>
          <t/>
        </is>
      </c>
      <c r="BM345" t="inlineStr">
        <is>
          <t/>
        </is>
      </c>
      <c r="BN345" s="2" t="inlineStr">
        <is>
          <t>neiromorfiskā datošana</t>
        </is>
      </c>
      <c r="BO345" s="2" t="inlineStr">
        <is>
          <t>2</t>
        </is>
      </c>
      <c r="BP345" s="2" t="inlineStr">
        <is>
          <t/>
        </is>
      </c>
      <c r="BQ345" t="inlineStr">
        <is>
          <t/>
        </is>
      </c>
      <c r="BR345" s="2" t="inlineStr">
        <is>
          <t>computing newromorfiku|
inġinerija newromorfika</t>
        </is>
      </c>
      <c r="BS345" s="2" t="inlineStr">
        <is>
          <t>3|
3</t>
        </is>
      </c>
      <c r="BT345" s="2" t="inlineStr">
        <is>
          <t xml:space="preserve">|
</t>
        </is>
      </c>
      <c r="BU345" t="inlineStr">
        <is>
          <t>l-użu ta' sistemi ta' integrazzjoni fuq skala kbira ħafna, li jkun fihom ċirkwiti analogi elettroniċi li jimitaw in-newroni tal-bniedem</t>
        </is>
      </c>
      <c r="BV345" s="2" t="inlineStr">
        <is>
          <t>neuromorfische computing</t>
        </is>
      </c>
      <c r="BW345" s="2" t="inlineStr">
        <is>
          <t>3</t>
        </is>
      </c>
      <c r="BX345" s="2" t="inlineStr">
        <is>
          <t/>
        </is>
      </c>
      <c r="BY345" t="inlineStr">
        <is>
          <t>reeks technologieën die trachten neurale netwerken na te bootsen om de hardware-efficiëntie en betrouwbaarheid van computersystemen te verbeteren door middel van integratie op zeer grote schaal</t>
        </is>
      </c>
      <c r="BZ345" s="2" t="inlineStr">
        <is>
          <t>obliczenia neuromorficzne</t>
        </is>
      </c>
      <c r="CA345" s="2" t="inlineStr">
        <is>
          <t>3</t>
        </is>
      </c>
      <c r="CB345" s="2" t="inlineStr">
        <is>
          <t/>
        </is>
      </c>
      <c r="CC345" t="inlineStr">
        <is>
          <t/>
        </is>
      </c>
      <c r="CD345" s="2" t="inlineStr">
        <is>
          <t>computação neuromórfica|
engenharia neuromórfica</t>
        </is>
      </c>
      <c r="CE345" s="2" t="inlineStr">
        <is>
          <t>3|
3</t>
        </is>
      </c>
      <c r="CF345" s="2" t="inlineStr">
        <is>
          <t xml:space="preserve">|
</t>
        </is>
      </c>
      <c r="CG345" t="inlineStr">
        <is>
          <t>Uso de sistemas de integração de grande escala que contêm circuitos analógicos eletrónicos para imitar as arquiteturas neurobiológicas presentes no sistema nervoso.</t>
        </is>
      </c>
      <c r="CH345" s="2" t="inlineStr">
        <is>
          <t>inginerie neuromorfică</t>
        </is>
      </c>
      <c r="CI345" s="2" t="inlineStr">
        <is>
          <t>3</t>
        </is>
      </c>
      <c r="CJ345" s="2" t="inlineStr">
        <is>
          <t/>
        </is>
      </c>
      <c r="CK345" t="inlineStr">
        <is>
          <t/>
        </is>
      </c>
      <c r="CL345" s="2" t="inlineStr">
        <is>
          <t>neuromorfický počítačový systém|
neuromorfické inžinierstvo</t>
        </is>
      </c>
      <c r="CM345" s="2" t="inlineStr">
        <is>
          <t>2|
3</t>
        </is>
      </c>
      <c r="CN345" s="2" t="inlineStr">
        <is>
          <t xml:space="preserve">|
</t>
        </is>
      </c>
      <c r="CO345" t="inlineStr">
        <is>
          <t>používanie systémov s veľmi vysokou hustotou integrácie, ktoré obsahujú elektronické analógové obvody na imitovanie biologických nervových obvodov</t>
        </is>
      </c>
      <c r="CP345" s="2" t="inlineStr">
        <is>
          <t>nevromorfno računalništvo</t>
        </is>
      </c>
      <c r="CQ345" s="2" t="inlineStr">
        <is>
          <t>3</t>
        </is>
      </c>
      <c r="CR345" s="2" t="inlineStr">
        <is>
          <t/>
        </is>
      </c>
      <c r="CS345" t="inlineStr">
        <is>
          <t/>
        </is>
      </c>
      <c r="CT345" s="2" t="inlineStr">
        <is>
          <t>neuromorfisk databehandling</t>
        </is>
      </c>
      <c r="CU345" s="2" t="inlineStr">
        <is>
          <t>3</t>
        </is>
      </c>
      <c r="CV345" s="2" t="inlineStr">
        <is>
          <t/>
        </is>
      </c>
      <c r="CW345" t="inlineStr">
        <is>
          <t/>
        </is>
      </c>
    </row>
    <row r="346">
      <c r="A346" s="1" t="str">
        <f>HYPERLINK("https://iate.europa.eu/entry/result/1125682/all", "1125682")</f>
        <v>1125682</v>
      </c>
      <c r="B346" t="inlineStr">
        <is>
          <t>FINANCE</t>
        </is>
      </c>
      <c r="C346" t="inlineStr">
        <is>
          <t>FINANCE|financial institutions and credit</t>
        </is>
      </c>
      <c r="D346" t="inlineStr">
        <is>
          <t>yes</t>
        </is>
      </c>
      <c r="E346" t="inlineStr">
        <is>
          <t/>
        </is>
      </c>
      <c r="F346" s="2" t="inlineStr">
        <is>
          <t>ликвидно улеснение с постоянен достъп</t>
        </is>
      </c>
      <c r="G346" s="2" t="inlineStr">
        <is>
          <t>3</t>
        </is>
      </c>
      <c r="H346" s="2" t="inlineStr">
        <is>
          <t/>
        </is>
      </c>
      <c r="I346" t="inlineStr">
        <is>
          <t>Улеснение, предлагано от централна банка, което контрагентите могат да използват по своя инициатива.</t>
        </is>
      </c>
      <c r="J346" s="2" t="inlineStr">
        <is>
          <t>stálé facility Eurosystému|
stálé facility</t>
        </is>
      </c>
      <c r="K346" s="2" t="inlineStr">
        <is>
          <t>3|
3</t>
        </is>
      </c>
      <c r="L346" s="2" t="inlineStr">
        <is>
          <t xml:space="preserve">|
</t>
        </is>
      </c>
      <c r="M346" t="inlineStr">
        <is>
          <t>facility Eurosystému, které dodávají a absorbují jednodenní likviditu</t>
        </is>
      </c>
      <c r="N346" s="2" t="inlineStr">
        <is>
          <t>stående faciliteter|
eurosystemets stående faciliteter|
ESCB's stående faciliteter</t>
        </is>
      </c>
      <c r="O346" s="2" t="inlineStr">
        <is>
          <t>3|
3|
3</t>
        </is>
      </c>
      <c r="P346" s="2" t="inlineStr">
        <is>
          <t xml:space="preserve">|
|
</t>
        </is>
      </c>
      <c r="Q346" t="inlineStr">
        <is>
          <t>ECB-faciliteter bestående af en marginal udlånsfacilitet og en indlånsfacilitet, som har til formål henholdsvis at tilføre og opsuge dag-til-dag likviditet</t>
        </is>
      </c>
      <c r="R346" s="2" t="inlineStr">
        <is>
          <t>ständige Fazilitäten des ESZB|
Ständige Fazilität</t>
        </is>
      </c>
      <c r="S346" s="2" t="inlineStr">
        <is>
          <t>3|
3</t>
        </is>
      </c>
      <c r="T346" s="2" t="inlineStr">
        <is>
          <t xml:space="preserve">|
</t>
        </is>
      </c>
      <c r="U346" t="inlineStr">
        <is>
          <t>Zentralbankfazilität, die die Geschäftspartner auf eigene Initiative in Anspruch nehmen können</t>
        </is>
      </c>
      <c r="V346" s="2" t="inlineStr">
        <is>
          <t>πάγια διευκόλυνση του Ευρωσυστήματος|
πάγιες διευκολύνσεις</t>
        </is>
      </c>
      <c r="W346" s="2" t="inlineStr">
        <is>
          <t>3|
3</t>
        </is>
      </c>
      <c r="X346" s="2" t="inlineStr">
        <is>
          <t xml:space="preserve">|
</t>
        </is>
      </c>
      <c r="Y346" t="inlineStr">
        <is>
          <t>1.διευκόλυνση που παρέχει η κεντρική τράπεζα στους αντισυμβαλλομένους και την οποία χρησιμοποιούν με δική τους πρωτοβουλία . Το Ευρωσύστημα προσφέρει δύο πάγιες διευκολύνσεις διάρκειας μίας ημέρας : τη διευκόλυνση οριακής χρηματοδότησης και τη διευκόλυνση αποδοχής καταθέσεων .</t>
        </is>
      </c>
      <c r="Z346" s="2" t="inlineStr">
        <is>
          <t>Eurosystem's standing facilities|
Eurosystem's standing facility|
standing facilities|
standing facility</t>
        </is>
      </c>
      <c r="AA346" s="2" t="inlineStr">
        <is>
          <t>3|
1|
2|
1</t>
        </is>
      </c>
      <c r="AB346" s="2" t="inlineStr">
        <is>
          <t xml:space="preserve">|
|
|
</t>
        </is>
      </c>
      <c r="AC346" t="inlineStr">
        <is>
          <t>overnight standing facilities offered to credit institutions by the Eurosystem: &lt;br&gt;-	the &lt;i&gt;marginal lending facility&lt;/i&gt; in order to obtain overnight liquidity from the central bank, against the presentation of sufficient eligible assets&lt;br&gt;-	the &lt;i&gt;deposit facility&lt;/i&gt; in order to make overnight deposits with the central bank</t>
        </is>
      </c>
      <c r="AD346" s="2" t="inlineStr">
        <is>
          <t>facilidad permanente del Eurosistema|
facilidad permanente</t>
        </is>
      </c>
      <c r="AE346" s="2" t="inlineStr">
        <is>
          <t>3|
3</t>
        </is>
      </c>
      <c r="AF346" s="2" t="inlineStr">
        <is>
          <t xml:space="preserve">|
</t>
        </is>
      </c>
      <c r="AG346" t="inlineStr">
        <is>
          <t>Instrumento del banco central que está a disposición de las entidades de contrapartida &lt;a href="/entry/result/111387/all" id="ENTRY_TO_ENTRY_CONVERTER" target="_blank"&gt;IATE:111387&lt;/a&gt; a petición propia.</t>
        </is>
      </c>
      <c r="AH346" s="2" t="inlineStr">
        <is>
          <t>eurosüsteemi püsivõimalus</t>
        </is>
      </c>
      <c r="AI346" s="2" t="inlineStr">
        <is>
          <t>3</t>
        </is>
      </c>
      <c r="AJ346" s="2" t="inlineStr">
        <is>
          <t/>
        </is>
      </c>
      <c r="AK346" t="inlineStr">
        <is>
          <t/>
        </is>
      </c>
      <c r="AL346" s="2" t="inlineStr">
        <is>
          <t>eurojärjestelmän maksuvalmiusjärjestelmä</t>
        </is>
      </c>
      <c r="AM346" s="2" t="inlineStr">
        <is>
          <t>3</t>
        </is>
      </c>
      <c r="AN346" s="2" t="inlineStr">
        <is>
          <t/>
        </is>
      </c>
      <c r="AO346" t="inlineStr">
        <is>
          <t>maksuvalmiusjärjestelmä, jonka kautta eurojärjestelmä voi tarjota tai ottaa vastaan likviditeettiä yön yli</t>
        </is>
      </c>
      <c r="AP346" s="2" t="inlineStr">
        <is>
          <t>facilité permanente du SEBC|
facilités permanentes de l’Eurosystème|
facilités permanentes</t>
        </is>
      </c>
      <c r="AQ346" s="2" t="inlineStr">
        <is>
          <t>3|
3|
3</t>
        </is>
      </c>
      <c r="AR346" s="2" t="inlineStr">
        <is>
          <t xml:space="preserve">|
|
</t>
        </is>
      </c>
      <c r="AS346" t="inlineStr">
        <is>
          <t>1.facilité de la banque centrale accessible aux contreparties à leur propre initiative. L'Eurosystème offre deux facilités permanentes à 24 heures : la facilité de prêt marginal et la facilité de dépôt.</t>
        </is>
      </c>
      <c r="AT346" s="2" t="inlineStr">
        <is>
          <t>saoráidí seasmhacha an Eorachórais</t>
        </is>
      </c>
      <c r="AU346" s="2" t="inlineStr">
        <is>
          <t>3</t>
        </is>
      </c>
      <c r="AV346" s="2" t="inlineStr">
        <is>
          <t/>
        </is>
      </c>
      <c r="AW346" t="inlineStr">
        <is>
          <t/>
        </is>
      </c>
      <c r="AX346" t="inlineStr">
        <is>
          <t/>
        </is>
      </c>
      <c r="AY346" t="inlineStr">
        <is>
          <t/>
        </is>
      </c>
      <c r="AZ346" t="inlineStr">
        <is>
          <t/>
        </is>
      </c>
      <c r="BA346" t="inlineStr">
        <is>
          <t/>
        </is>
      </c>
      <c r="BB346" s="2" t="inlineStr">
        <is>
          <t>jegybanki rendelkezésre állás</t>
        </is>
      </c>
      <c r="BC346" s="2" t="inlineStr">
        <is>
          <t>4</t>
        </is>
      </c>
      <c r="BD346" s="2" t="inlineStr">
        <is>
          <t/>
        </is>
      </c>
      <c r="BE346" t="inlineStr">
        <is>
          <t/>
        </is>
      </c>
      <c r="BF346" s="2" t="inlineStr">
        <is>
          <t>operazione su iniziativa delle controparti</t>
        </is>
      </c>
      <c r="BG346" s="2" t="inlineStr">
        <is>
          <t>3</t>
        </is>
      </c>
      <c r="BH346" s="2" t="inlineStr">
        <is>
          <t/>
        </is>
      </c>
      <c r="BI346" t="inlineStr">
        <is>
          <t>operazione di politica monetaria dell'Eurosistema, utilizzata dagli enti creditizi su propria iniziativa, che può essere costituita da un'operazione di deposito overnight presso la banca centrale oppure da un'operazione di rifinanziamento marginale</t>
        </is>
      </c>
      <c r="BJ346" s="2" t="inlineStr">
        <is>
          <t>Eurosistemos nuolatinės galimybės|
nuolatinės galimybės</t>
        </is>
      </c>
      <c r="BK346" s="2" t="inlineStr">
        <is>
          <t>3|
2</t>
        </is>
      </c>
      <c r="BL346" s="2" t="inlineStr">
        <is>
          <t xml:space="preserve">|
</t>
        </is>
      </c>
      <c r="BM346" t="inlineStr">
        <is>
          <t/>
        </is>
      </c>
      <c r="BN346" s="2" t="inlineStr">
        <is>
          <t>Eurosistēmas pastāvīgās iespējas|
pastāvīgās iespējas</t>
        </is>
      </c>
      <c r="BO346" s="2" t="inlineStr">
        <is>
          <t>3|
3</t>
        </is>
      </c>
      <c r="BP346" s="2" t="inlineStr">
        <is>
          <t xml:space="preserve">|
</t>
        </is>
      </c>
      <c r="BQ346" t="inlineStr">
        <is>
          <t/>
        </is>
      </c>
      <c r="BR346" s="2" t="inlineStr">
        <is>
          <t>faċilitajiet permanenti|
faċilitajiet permanenti tal-Eurosistema</t>
        </is>
      </c>
      <c r="BS346" s="2" t="inlineStr">
        <is>
          <t>3|
3</t>
        </is>
      </c>
      <c r="BT346" s="2" t="inlineStr">
        <is>
          <t xml:space="preserve">|
</t>
        </is>
      </c>
      <c r="BU346" t="inlineStr">
        <is>
          <t/>
        </is>
      </c>
      <c r="BV346" s="2" t="inlineStr">
        <is>
          <t>permanente faciliteit van het Eurosysteem|
permanente kredietfaciliteit|
permanente ESCB-faciliteit</t>
        </is>
      </c>
      <c r="BW346" s="2" t="inlineStr">
        <is>
          <t>2|
3|
3</t>
        </is>
      </c>
      <c r="BX346" s="2" t="inlineStr">
        <is>
          <t xml:space="preserve">|
|
</t>
        </is>
      </c>
      <c r="BY346" t="inlineStr">
        <is>
          <t>"loket" van het Eurosysteem waar de kredietinstellingen van de eurozone op eigen initiatief transacties kunnen verrichten tegen vooraf aangekondigde rentetarieven</t>
        </is>
      </c>
      <c r="BZ346" s="2" t="inlineStr">
        <is>
          <t>operacje banku centralnego na koniec dnia</t>
        </is>
      </c>
      <c r="CA346" s="2" t="inlineStr">
        <is>
          <t>3</t>
        </is>
      </c>
      <c r="CB346" s="2" t="inlineStr">
        <is>
          <t/>
        </is>
      </c>
      <c r="CC346" t="inlineStr">
        <is>
          <t>Kredyty i depozyty oferowane przez bank centralny, z których kontrahenci mogą skorzystać z własnej inicjatywy. Eurosystem oferuje dwa instrumenty na termin overnight: kredyt banku centralnego na koniec dnia oraz depozyt w banku centralnym na koniec dnia.</t>
        </is>
      </c>
      <c r="CD346" s="2" t="inlineStr">
        <is>
          <t>mecanismo permanente do SEBC|
facilidade permanente|
modalidade de acesso a linhas de crédito</t>
        </is>
      </c>
      <c r="CE346" s="2" t="inlineStr">
        <is>
          <t>3|
3|
2</t>
        </is>
      </c>
      <c r="CF346" s="2" t="inlineStr">
        <is>
          <t xml:space="preserve">|
|
</t>
        </is>
      </c>
      <c r="CG346" t="inlineStr">
        <is>
          <t>1.facilidade do banco central à qual as contrapartes têm acesso por sua própria iniciativa. O Eurosistema disponibiliza duas facilidades permanentes pelo prazo overnight: a facilidade permanente de cedência de liquidez e a facilidade permanente de depósito.</t>
        </is>
      </c>
      <c r="CH346" s="2" t="inlineStr">
        <is>
          <t>facilități permanente|
facilități permanente din Eurosistem</t>
        </is>
      </c>
      <c r="CI346" s="2" t="inlineStr">
        <is>
          <t>3|
3</t>
        </is>
      </c>
      <c r="CJ346" s="2" t="inlineStr">
        <is>
          <t xml:space="preserve">|
</t>
        </is>
      </c>
      <c r="CK346" t="inlineStr">
        <is>
          <t>instrument de politică monetară oferit de Eurosistem care stabilește limite pentru rata dobânzii &lt;i&gt;overnight&lt;/i&gt; prin furnizarea, respectiv absorbția, de lichiditate:&lt;br&gt;- facilitatea de creditare marginală, care permite instituțiilor de credit să obținălichiditate &lt;i&gt;overnight&lt;/i&gt;, alocată de băncile centrale naționale și garantată cu active eligibile; și&lt;br&gt;- facilitatea de depozit , care poate fi folosită de către instituțiile de creditpentru a constitui depozite &lt;i&gt;overnight&lt;/i&gt; la băncile centrale naționale din Eurosistem.</t>
        </is>
      </c>
      <c r="CL346" s="2" t="inlineStr">
        <is>
          <t>automatické operácie Eurosystému|
automatické operácie</t>
        </is>
      </c>
      <c r="CM346" s="2" t="inlineStr">
        <is>
          <t>3|
3</t>
        </is>
      </c>
      <c r="CN346" s="2" t="inlineStr">
        <is>
          <t xml:space="preserve">|
</t>
        </is>
      </c>
      <c r="CO346" t="inlineStr">
        <is>
          <t>operácie, ktoré slúžia na dodávanie a sťahovanie jednodňovej likvidity, signalizovanie zámerov menovej politiky a vytváranie pásma pre jednodňové sadzby peňažného trhu</t>
        </is>
      </c>
      <c r="CP346" s="2" t="inlineStr">
        <is>
          <t>odprte ponudbe Evrosistema|
odprte ponudbe</t>
        </is>
      </c>
      <c r="CQ346" s="2" t="inlineStr">
        <is>
          <t>3|
3</t>
        </is>
      </c>
      <c r="CR346" s="2" t="inlineStr">
        <is>
          <t xml:space="preserve">|
</t>
        </is>
      </c>
      <c r="CS346" t="inlineStr">
        <is>
          <t>Cilj odprtih ponudb je povečevati ali zmanjševati likvidnost čez noč, signalizirati splošno naravnanost denarne politike in določiti zgornjo in spodnjo mejo nihanj obrestnih mer na trgu čez noč.&lt;br&gt;Vrste odprtih ponudb:&lt;br&gt;- &lt;i&gt;mejno posojilo&lt;/i&gt; za pridobitev likvidnosti čez noč pri Banki Slovenije na podlagi ustreznega finančnega premoženja za zavarovanje terjatev,&lt;br&gt;- &lt;i&gt;mejni depozit&lt;/i&gt; za plasiranje depozitov čez noč pri Banki Slovenije</t>
        </is>
      </c>
      <c r="CT346" s="2" t="inlineStr">
        <is>
          <t>stående facilitet|
stående lånefacilitet|
Eurosystemets stående faciliteter</t>
        </is>
      </c>
      <c r="CU346" s="2" t="inlineStr">
        <is>
          <t>3|
2|
3</t>
        </is>
      </c>
      <c r="CV346" s="2" t="inlineStr">
        <is>
          <t xml:space="preserve">|
|
</t>
        </is>
      </c>
      <c r="CW346" t="inlineStr">
        <is>
          <t>en centralbanksfacilitet som motparter kan använda på eget initiativ</t>
        </is>
      </c>
    </row>
    <row r="347">
      <c r="A347" s="1" t="str">
        <f>HYPERLINK("https://iate.europa.eu/entry/result/1125675/all", "1125675")</f>
        <v>1125675</v>
      </c>
      <c r="B347" t="inlineStr">
        <is>
          <t>FINANCE</t>
        </is>
      </c>
      <c r="C347" t="inlineStr">
        <is>
          <t>FINANCE</t>
        </is>
      </c>
      <c r="D347" t="inlineStr">
        <is>
          <t>yes</t>
        </is>
      </c>
      <c r="E347" t="inlineStr">
        <is>
          <t/>
        </is>
      </c>
      <c r="F347" s="2" t="inlineStr">
        <is>
          <t>пределно кредитно улеснение</t>
        </is>
      </c>
      <c r="G347" s="2" t="inlineStr">
        <is>
          <t>4</t>
        </is>
      </c>
      <c r="H347" s="2" t="inlineStr">
        <is>
          <t/>
        </is>
      </c>
      <c r="I347" t="inlineStr">
        <is>
          <t>Ликвидно улеснение с постоянен достъп на Евросистемата [ &lt;a href="/entry/result/1125682/all" id="ENTRY_TO_ENTRY_CONVERTER" target="_blank"&gt;IATE:1125682&lt;/a&gt; ], което контрагентите могат да използват за получаване на овърнайт кредити от НЦБ по предварително определен лихвен процент срещу допустими активи.</t>
        </is>
      </c>
      <c r="J347" s="2" t="inlineStr">
        <is>
          <t>mezní zápůjční facilita|
marginální zápůjční facilita</t>
        </is>
      </c>
      <c r="K347" s="2" t="inlineStr">
        <is>
          <t>3|
3</t>
        </is>
      </c>
      <c r="L347" s="2" t="inlineStr">
        <is>
          <t xml:space="preserve">|
</t>
        </is>
      </c>
      <c r="M347" t="inlineStr">
        <is>
          <t>stálá facilita ( &lt;a href="/entry/result/899817/all" id="ENTRY_TO_ENTRY_CONVERTER" target="_blank"&gt;IATE:899817&lt;/a&gt; ), kterou mohou banky využít k získání úvěru přes noc od centrální banky za předem stanovenou mezní zápůjční sazbu</t>
        </is>
      </c>
      <c r="N347" s="2" t="inlineStr">
        <is>
          <t>marginal udlånsfacilitet|
marginal lånefacilitet</t>
        </is>
      </c>
      <c r="O347" s="2" t="inlineStr">
        <is>
          <t>3|
3</t>
        </is>
      </c>
      <c r="P347" s="2" t="inlineStr">
        <is>
          <t xml:space="preserve">|
</t>
        </is>
      </c>
      <c r="Q347" t="inlineStr">
        <is>
          <t>facilitet, som kan anvendes til at opnå dag-til-dag likviditet fra de nationale centralbanker mod sikkerhed i belånbare aktiver.</t>
        </is>
      </c>
      <c r="R347" s="2" t="inlineStr">
        <is>
          <t>Spitzenrefinanzierungsfazilität</t>
        </is>
      </c>
      <c r="S347" s="2" t="inlineStr">
        <is>
          <t>3</t>
        </is>
      </c>
      <c r="T347" s="2" t="inlineStr">
        <is>
          <t/>
        </is>
      </c>
      <c r="U347" t="inlineStr">
        <is>
          <t>Fazilität, die von Geschäftsbanken genutzt werden kann, um sich von der Zentralbank Übernachtliquidität zu einem vorgegebenen Zinssatz (Spitzenrefinanzierungssatz &lt;a href="/entry/result/3528095/all" id="ENTRY_TO_ENTRY_CONVERTER" target="_blank"&gt;IATE:3528095&lt;/a&gt; ) gegen refinanzierungsfähige Sicherheiten zu beschaffen</t>
        </is>
      </c>
      <c r="V347" s="2" t="inlineStr">
        <is>
          <t>διευκόλυνση οριακής χρηματοδότησης</t>
        </is>
      </c>
      <c r="W347" s="2" t="inlineStr">
        <is>
          <t>3</t>
        </is>
      </c>
      <c r="X347" s="2" t="inlineStr">
        <is>
          <t/>
        </is>
      </c>
      <c r="Y347" t="inlineStr">
        <is>
          <t>πάγια διευκόλυνση του Ευρωσυστήματος, την οποία μπορούν να χρησιμοποιούν οι αντισυμβαλλόμενοι για να λαμβάνουν χρηματοδότηση από μια εθνική κεντρική τράπεζα, με διάρκεια μίας ημέρας και με προκαθορισμένο επιτόκιο, έναντι αποδεκτών περιουσιακών στοιχείων</t>
        </is>
      </c>
      <c r="Z347" s="2" t="inlineStr">
        <is>
          <t>marginal lending facility</t>
        </is>
      </c>
      <c r="AA347" s="2" t="inlineStr">
        <is>
          <t>3</t>
        </is>
      </c>
      <c r="AB347" s="2" t="inlineStr">
        <is>
          <t/>
        </is>
      </c>
      <c r="AC347" t="inlineStr">
        <is>
          <t>standing facility offered by a central bank which commercial banks can use to obtain short-term (overnight) liquidity by pledging collateral (securities) eligible for rediscount by central banks at a pre-specified interest rate</t>
        </is>
      </c>
      <c r="AD347" s="2" t="inlineStr">
        <is>
          <t>facilidad marginal de crédito</t>
        </is>
      </c>
      <c r="AE347" s="2" t="inlineStr">
        <is>
          <t>3</t>
        </is>
      </c>
      <c r="AF347" s="2" t="inlineStr">
        <is>
          <t/>
        </is>
      </c>
      <c r="AG347" t="inlineStr">
        <is>
          <t>En el marco de la zona del euro &lt;a href="/entry/result/894832/all" id="ENTRY_TO_ENTRY_CONVERTER" target="_blank"&gt;IATE:894832&lt;/a&gt; , facilidad permanente del Eurosistema &lt;a href="/entry/result/1125682/all" id="ENTRY_TO_ENTRY_CONVERTER" target="_blank"&gt;IATE:1125682&lt;/a&gt; que las entidades de contrapartida &lt;a href="/entry/result/858694/all" id="ENTRY_TO_ENTRY_CONVERTER" target="_blank"&gt;IATE:858694&lt;/a&gt; pueden utilizar para recibir crédito a un día de un banco central nacional a un tipo de interés especificado previamente a cambio de activos de garantía &lt;a href="/entry/result/907653/all" id="ENTRY_TO_ENTRY_CONVERTER" target="_blank"&gt;IATE:907653&lt;/a&gt; .</t>
        </is>
      </c>
      <c r="AH347" s="2" t="inlineStr">
        <is>
          <t>laenamise püsivõimalus</t>
        </is>
      </c>
      <c r="AI347" s="2" t="inlineStr">
        <is>
          <t>3</t>
        </is>
      </c>
      <c r="AJ347" s="2" t="inlineStr">
        <is>
          <t/>
        </is>
      </c>
      <c r="AK347" t="inlineStr">
        <is>
          <t>eurosüsteemi püsivõimalus, mida osapooled võivad kasutada üleöölaenu saamiseks eurosüsteemi keskpangalt eelnevalt kindlaks määratud intressimääraga</t>
        </is>
      </c>
      <c r="AL347" s="2" t="inlineStr">
        <is>
          <t>maksuvalmiusluotto</t>
        </is>
      </c>
      <c r="AM347" s="2" t="inlineStr">
        <is>
          <t>3</t>
        </is>
      </c>
      <c r="AN347" s="2" t="inlineStr">
        <is>
          <t/>
        </is>
      </c>
      <c r="AO347" t="inlineStr">
        <is>
          <t>eurojärjestelmän maksuvalmiusjärjestelmä, jota vastapuolet voivat käyttää saadakseen yön yli -luottoa eurojärjestelmän keskuspankilta ennalta määrätyllä maksuvalmiusluoton korolla</t>
        </is>
      </c>
      <c r="AP347" s="2" t="inlineStr">
        <is>
          <t>facilité de prêt marginal</t>
        </is>
      </c>
      <c r="AQ347" s="2" t="inlineStr">
        <is>
          <t>3</t>
        </is>
      </c>
      <c r="AR347" s="2" t="inlineStr">
        <is>
          <t/>
        </is>
      </c>
      <c r="AS347" t="inlineStr">
        <is>
          <t>facilité permanente permettant aux contreparties d’obtenir, auprès d’une banque centrale nationale, des crédits à un taux d’intérêt prédéterminé contre des actifs éligibles</t>
        </is>
      </c>
      <c r="AT347" s="2" t="inlineStr">
        <is>
          <t>saoráid iasachta imeallach</t>
        </is>
      </c>
      <c r="AU347" s="2" t="inlineStr">
        <is>
          <t>3</t>
        </is>
      </c>
      <c r="AV347" s="2" t="inlineStr">
        <is>
          <t/>
        </is>
      </c>
      <c r="AW347" t="inlineStr">
        <is>
          <t/>
        </is>
      </c>
      <c r="AX347" s="2" t="inlineStr">
        <is>
          <t>mogućnost posudbe na kraju dana|
stalno raspoloživa mogućnost granične posudbe od središnje banke</t>
        </is>
      </c>
      <c r="AY347" s="2" t="inlineStr">
        <is>
          <t>3|
3</t>
        </is>
      </c>
      <c r="AZ347" s="2" t="inlineStr">
        <is>
          <t xml:space="preserve">preferred|
</t>
        </is>
      </c>
      <c r="BA347" t="inlineStr">
        <is>
          <t>stalno raspoloživa mogućnost koja drugim ugovornim stranama (npr. financijskim institucijama poput banaka) omogućuje da posudbom od nacionalnih središnjih banaka, na temelju prihvatljive imovine, steknu prekonoćnu likvidnost</t>
        </is>
      </c>
      <c r="BB347" s="2" t="inlineStr">
        <is>
          <t>aktív oldali rendelkezésre állás</t>
        </is>
      </c>
      <c r="BC347" s="2" t="inlineStr">
        <is>
          <t>4</t>
        </is>
      </c>
      <c r="BD347" s="2" t="inlineStr">
        <is>
          <t/>
        </is>
      </c>
      <c r="BE347" t="inlineStr">
        <is>
          <t>az eurorendszer rendelkezésre állásának egyik formája, amelynek keretében az ügyfelek előre megszabott kamatlábon, megfelelő elfogadható eszközök fedezetként történő biztosításának követelménye mellett egynapos hitelt vehetnek igénybe valamely NKB-tól</t>
        </is>
      </c>
      <c r="BF347" s="2" t="inlineStr">
        <is>
          <t>operazione di rifinanziamento marginale</t>
        </is>
      </c>
      <c r="BG347" s="2" t="inlineStr">
        <is>
          <t>3</t>
        </is>
      </c>
      <c r="BH347" s="2" t="inlineStr">
        <is>
          <t/>
        </is>
      </c>
      <c r="BI347" t="inlineStr">
        <is>
          <t>un’operazione dell’Eurosistema che può essere utilizzata dalle controparti per ricevere credito overnight da una banca centrale nazionale al tasso di rifinanziamento marginale predeterminato</t>
        </is>
      </c>
      <c r="BJ347" s="2" t="inlineStr">
        <is>
          <t>ribinio skolinimosi galimybė</t>
        </is>
      </c>
      <c r="BK347" s="2" t="inlineStr">
        <is>
          <t>3</t>
        </is>
      </c>
      <c r="BL347" s="2" t="inlineStr">
        <is>
          <t/>
        </is>
      </c>
      <c r="BM347" t="inlineStr">
        <is>
          <t>nuolatinė Eurosistemos galimybė, kuria sandorio šalys gali naudotis, kad gautų vienos nakties paskolą iš Eurosistemos nacionalinio centrinio banko iš anksto nurodyta ribinio skolinimosi norma (&lt;a href="/entry/result/3528095/all" id="ENTRY_TO_ENTRY_CONVERTER" target="_blank"&gt;IATE:3528095&lt;/a&gt; )</t>
        </is>
      </c>
      <c r="BN347" s="2" t="inlineStr">
        <is>
          <t>aizdevuma iespēja uz nakti</t>
        </is>
      </c>
      <c r="BO347" s="2" t="inlineStr">
        <is>
          <t>3</t>
        </is>
      </c>
      <c r="BP347" s="2" t="inlineStr">
        <is>
          <t/>
        </is>
      </c>
      <c r="BQ347" t="inlineStr">
        <is>
          <t>Eurosistēmas pastāvīga iespēja, ko darījuma partneri var izmantot, lai saņemtu no Eurosistēmas CB kredītu uz nakti ar iepriekš noteiktu aizdevumu uz nakti procentu likmi</t>
        </is>
      </c>
      <c r="BR347" s="2" t="inlineStr">
        <is>
          <t>faċilità ta’ self marġinali</t>
        </is>
      </c>
      <c r="BS347" s="2" t="inlineStr">
        <is>
          <t>3</t>
        </is>
      </c>
      <c r="BT347" s="2" t="inlineStr">
        <is>
          <t/>
        </is>
      </c>
      <c r="BU347" t="inlineStr">
        <is>
          <t/>
        </is>
      </c>
      <c r="BV347" s="2" t="inlineStr">
        <is>
          <t>marginale beleningsfaciliteit</t>
        </is>
      </c>
      <c r="BW347" s="2" t="inlineStr">
        <is>
          <t>3</t>
        </is>
      </c>
      <c r="BX347" s="2" t="inlineStr">
        <is>
          <t/>
        </is>
      </c>
      <c r="BY347" t="inlineStr">
        <is>
          <t>permanente faciliteit van het Eurosysteem die tegenpartijen kunnen benutten voor het verkrijgen van overnight-krediet van een nationale centrale bank tegen een van tevoren vastgestelde marginale beleningsrente</t>
        </is>
      </c>
      <c r="BZ347" s="2" t="inlineStr">
        <is>
          <t>kredyt banku centralnego na koniec dnia|
kredyt lombardowy</t>
        </is>
      </c>
      <c r="CA347" s="2" t="inlineStr">
        <is>
          <t>3|
3</t>
        </is>
      </c>
      <c r="CB347" s="2" t="inlineStr">
        <is>
          <t xml:space="preserve">|
</t>
        </is>
      </c>
      <c r="CC347" t="inlineStr">
        <is>
          <t>operacja banku centralnego na koniec dnia w ramach Eurosystemu, w której kontrahenci mogą zaciągnąć kredyt na termin overnight z krajowego banku centralnego według z góry ustalonej stopy procentowej</t>
        </is>
      </c>
      <c r="CD347" s="2" t="inlineStr">
        <is>
          <t>linha de crédito marginal|
facilidade permanente de cedência de liquidez</t>
        </is>
      </c>
      <c r="CE347" s="2" t="inlineStr">
        <is>
          <t>3|
3</t>
        </is>
      </c>
      <c r="CF347" s="2" t="inlineStr">
        <is>
          <t xml:space="preserve">|
</t>
        </is>
      </c>
      <c r="CG347" t="inlineStr">
        <is>
          <t>Facilidade permanente do Eurosistema que as contrapartes podem utilizar para receberem crédito pelo prazo 
&lt;i&gt;overnight&lt;/i&gt; a uma taxa de juro fixada antecipadamente.</t>
        </is>
      </c>
      <c r="CH347" s="2" t="inlineStr">
        <is>
          <t>facilitate de credit marginală</t>
        </is>
      </c>
      <c r="CI347" s="2" t="inlineStr">
        <is>
          <t>3</t>
        </is>
      </c>
      <c r="CJ347" s="2" t="inlineStr">
        <is>
          <t/>
        </is>
      </c>
      <c r="CK347" t="inlineStr">
        <is>
          <t>facilitate permanentă a Eurosistemului pe care contrapărțile o pot folosi pentru a primi credit overnight de la o bancă centrală din Eurosistem la rata prestabilită a dobânzii pentru facilitatea de credit marginală</t>
        </is>
      </c>
      <c r="CL347" s="2" t="inlineStr">
        <is>
          <t>jednodňová refinančná operácia</t>
        </is>
      </c>
      <c r="CM347" s="2" t="inlineStr">
        <is>
          <t>3</t>
        </is>
      </c>
      <c r="CN347" s="2" t="inlineStr">
        <is>
          <t/>
        </is>
      </c>
      <c r="CO347" t="inlineStr">
        <is>
          <t>automatická operácia Eurosystému, ktorú môžu zmluvné strany využiť na získanie jednodňového úveru od národnej centrálnej banky za vopred stanovenú úrokovú sadzbu oproti akceptovateľným aktívam</t>
        </is>
      </c>
      <c r="CP347" s="2" t="inlineStr">
        <is>
          <t>odprta ponudba mejnega posojanja|
mejno posojilo</t>
        </is>
      </c>
      <c r="CQ347" s="2" t="inlineStr">
        <is>
          <t>3|
3</t>
        </is>
      </c>
      <c r="CR347" s="2" t="inlineStr">
        <is>
          <t xml:space="preserve">|
</t>
        </is>
      </c>
      <c r="CS347" t="inlineStr">
        <is>
          <t>instrument, ki nasprotnim strankam omogoča, da od NCB pridobijo likvidnost čez noč na podlagi ustreznega finančnega premoženja za zavarovanje terjatev</t>
        </is>
      </c>
      <c r="CT347" s="2" t="inlineStr">
        <is>
          <t>utlåningsfacilitet</t>
        </is>
      </c>
      <c r="CU347" s="2" t="inlineStr">
        <is>
          <t>3</t>
        </is>
      </c>
      <c r="CV347" s="2" t="inlineStr">
        <is>
          <t/>
        </is>
      </c>
      <c r="CW347" t="inlineStr">
        <is>
          <t>Eurosystemets stående facilitet som motparter kan använda för att motta kredit över natt från en centralbank i Eurosystemet till en fördefinierad utlåningsränta</t>
        </is>
      </c>
    </row>
    <row r="348">
      <c r="A348" s="1" t="str">
        <f>HYPERLINK("https://iate.europa.eu/entry/result/3578188/all", "3578188")</f>
        <v>3578188</v>
      </c>
      <c r="B348" t="inlineStr">
        <is>
          <t>SOCIAL QUESTIONS;EDUCATION AND COMMUNICATIONS;EMPLOYMENT AND WORKING CONDITIONS</t>
        </is>
      </c>
      <c r="C348" t="inlineStr">
        <is>
          <t>SOCIAL QUESTIONS|social affairs|social policy;EDUCATION AND COMMUNICATIONS|education|education policy;EMPLOYMENT AND WORKING CONDITIONS|employment|vocational training</t>
        </is>
      </c>
      <c r="D348" t="inlineStr">
        <is>
          <t>yes</t>
        </is>
      </c>
      <c r="E348" t="inlineStr">
        <is>
          <t/>
        </is>
      </c>
      <c r="F348" s="2" t="inlineStr">
        <is>
          <t>програма „Европейски корпус за солидарност“</t>
        </is>
      </c>
      <c r="G348" s="2" t="inlineStr">
        <is>
          <t>3</t>
        </is>
      </c>
      <c r="H348" s="2" t="inlineStr">
        <is>
          <t/>
        </is>
      </c>
      <c r="I348" t="inlineStr">
        <is>
          <t>програма за периода 2021—2027 г., която има за цел да се повиши ангажираността на младите хора в 
&lt;i&gt;дейности за солидарност&lt;/i&gt; &lt;a href="/entry/result/3578188/all" id="ENTRY_TO_ENTRY_CONVERTER" target="_blank"&gt;IATE:3578188&lt;/a&gt;, като им се предоставят леснодостъпни възможности за участие в такива дейности в Европа и чужбина</t>
        </is>
      </c>
      <c r="J348" s="2" t="inlineStr">
        <is>
          <t>program Evropský sbor solidarity</t>
        </is>
      </c>
      <c r="K348" s="2" t="inlineStr">
        <is>
          <t>3</t>
        </is>
      </c>
      <c r="L348" s="2" t="inlineStr">
        <is>
          <t/>
        </is>
      </c>
      <c r="M348" t="inlineStr">
        <is>
          <t>&lt;div&gt;program EU na období 2021–2027, jehož cílem je zvýšit účast mladých lidí a organizací na dostupných a vysoce kvalitních
 &lt;i&gt;solidárních činnostech&lt;/i&gt; [ &lt;a href="/entry/result/3576654/all" id="ENTRY_TO_ENTRY_CONVERTER" target="_blank"&gt;IATE:3576654&lt;/a&gt; ], především dobrovolnické činnosti, a tím posílit
 soudržnost, solidaritu, demokracii, evropskou identitu a aktivní 
občanství v Unii a mimo ni a řešit společenské a humanitární výzvy na 
místě, se zvláštním zaměřením na podporu udržitelného rozvoje, 
&lt;i&gt;sociálního začleňování&lt;/i&gt; [ &lt;a href="/entry/result/904777/all" id="ENTRY_TO_ENTRY_CONVERTER" target="_blank"&gt;IATE:904777&lt;/a&gt; ] a rovných příležitostí&lt;br&gt;&lt;/div&gt;</t>
        </is>
      </c>
      <c r="N348" s="2" t="inlineStr">
        <is>
          <t>programmet Det Europæiske Solidaritetskorps</t>
        </is>
      </c>
      <c r="O348" s="2" t="inlineStr">
        <is>
          <t>3</t>
        </is>
      </c>
      <c r="P348" s="2" t="inlineStr">
        <is>
          <t/>
        </is>
      </c>
      <c r="Q348" t="inlineStr">
        <is>
          <t>program, hvis overordnede mål er at øge deltagelsen hos unge og organisationer i tilgængelige solidaritetsaktiviteter af høj kvalitet for derigennem at bidrage til at styrke samhørigheden, solidariteten og demokratiet i og uden for EU og til at tackle sociale og humanitære udfordringer på lokalt niveau med en særlig indsats for at fremme social inklusion</t>
        </is>
      </c>
      <c r="R348" s="2" t="inlineStr">
        <is>
          <t>Programm für das Europäische Solidaritätskorps</t>
        </is>
      </c>
      <c r="S348" s="2" t="inlineStr">
        <is>
          <t>3</t>
        </is>
      </c>
      <c r="T348" s="2" t="inlineStr">
        <is>
          <t/>
        </is>
      </c>
      <c r="U348" t="inlineStr">
        <is>
          <t/>
        </is>
      </c>
      <c r="V348" s="2" t="inlineStr">
        <is>
          <t>πρόγραμμα του Ευρωπαϊκού Σώματος Αλληλεγγύης</t>
        </is>
      </c>
      <c r="W348" s="2" t="inlineStr">
        <is>
          <t>3</t>
        </is>
      </c>
      <c r="X348" s="2" t="inlineStr">
        <is>
          <t/>
        </is>
      </c>
      <c r="Y348" t="inlineStr">
        <is>
          <t/>
        </is>
      </c>
      <c r="Z348" s="2" t="inlineStr">
        <is>
          <t>European Solidarity Corps Programme</t>
        </is>
      </c>
      <c r="AA348" s="2" t="inlineStr">
        <is>
          <t>3</t>
        </is>
      </c>
      <c r="AB348" s="2" t="inlineStr">
        <is>
          <t/>
        </is>
      </c>
      <c r="AC348" t="inlineStr">
        <is>
          <t>EU programme for the period 2021-2027 that aims to enhance the engagement of young people and organisations in accessible 
and high-quality solidarity activities, primarily volunteering, as a 
means to strengthen cohesion, solidarity, democracy, European identity 
and active citizenship in the Union and beyond, addressing societal and 
humanitarian challenges on the ground, with a particular focus on the 
promotion of sustainable development, social inclusion and equal 
opportunities</t>
        </is>
      </c>
      <c r="AD348" s="2" t="inlineStr">
        <is>
          <t>programa del Cuerpo Europeo de Solidaridad</t>
        </is>
      </c>
      <c r="AE348" s="2" t="inlineStr">
        <is>
          <t>3</t>
        </is>
      </c>
      <c r="AF348" s="2" t="inlineStr">
        <is>
          <t/>
        </is>
      </c>
      <c r="AG348" t="inlineStr">
        <is>
          <t>Programa propuesto para el periodo 2021-2027 con el objetivo de aumentar la participación de los jóvenes y las organizaciones en actividades solidarias accesibles y de calidad como medio de reforzar la cohesión, la solidaridad y la democracia en Europa y en el extranjero, así como para hacer frente a los desafíos sociales y humanitarios sobre el terreno, con un empeño especial por promover la inclusión social.</t>
        </is>
      </c>
      <c r="AH348" s="2" t="inlineStr">
        <is>
          <t>Euroopa solidaarsuskorpuse programm</t>
        </is>
      </c>
      <c r="AI348" s="2" t="inlineStr">
        <is>
          <t>3</t>
        </is>
      </c>
      <c r="AJ348" s="2" t="inlineStr">
        <is>
          <t/>
        </is>
      </c>
      <c r="AK348" t="inlineStr">
        <is>
          <t>aastateks 2021-2027 loodud programm, mille eesmärk on suurendada noorte inimeste ja organisatsioonide osalemist kättesaadavates ja kvaliteetsetes solidaarsustegevustes, mis aitavad tugevdada ühtekuuluvust, solidaarsust ja demokraatiat liidus ja mujal ning mille abil lahendatakse ühiskonna- ja humanitaarprobleeme kohapeal, keskendudes eelkõige sotsiaalse kaasatuse edendamisele</t>
        </is>
      </c>
      <c r="AL348" s="2" t="inlineStr">
        <is>
          <t>Euroopan solidaarisuusjoukkoja koskeva ohjelma</t>
        </is>
      </c>
      <c r="AM348" s="2" t="inlineStr">
        <is>
          <t>3</t>
        </is>
      </c>
      <c r="AN348" s="2" t="inlineStr">
        <is>
          <t/>
        </is>
      </c>
      <c r="AO348" t="inlineStr">
        <is>
          <t>vuosiksi 2021–2027 ehdotettu ohjelma, jonka tavoitteena on lisätä nuorten ja organisaatioiden osallistumista helposti saavutettaviin ja laadukkaisiin solidaarisuustoimiin, jotta voidaan vahvistaa yhteenkuuluvuutta, solidaarisuutta ja demokratiaa unionissa ja sen ulkopuolella sekä käsitellä yhteiskunnallisia ja humanitaarisia haasteita ruohonjuuritasolla pyrkien erityisesti edistämään sosiaalista osallisuutta</t>
        </is>
      </c>
      <c r="AP348" s="2" t="inlineStr">
        <is>
          <t>programme «Corps européen de solidarité»</t>
        </is>
      </c>
      <c r="AQ348" s="2" t="inlineStr">
        <is>
          <t>3</t>
        </is>
      </c>
      <c r="AR348" s="2" t="inlineStr">
        <is>
          <t/>
        </is>
      </c>
      <c r="AS348" t="inlineStr">
        <is>
          <t>programme proposé pour la période 2021-2027 qui vise à renforcer la mobilisation des jeunes et des organisations en faveur d’activités de solidarité de qualité accessibles à tous les jeunes, à renforcer la cohésion et la solidarité en Europe et à l’étranger et à répondre aux défis sociétaux et humanitaires</t>
        </is>
      </c>
      <c r="AT348" s="2" t="inlineStr">
        <is>
          <t>Clár an Chóir Dlúthpháirtíochta Eorpaigh</t>
        </is>
      </c>
      <c r="AU348" s="2" t="inlineStr">
        <is>
          <t>3</t>
        </is>
      </c>
      <c r="AV348" s="2" t="inlineStr">
        <is>
          <t/>
        </is>
      </c>
      <c r="AW348" t="inlineStr">
        <is>
          <t/>
        </is>
      </c>
      <c r="AX348" s="2" t="inlineStr">
        <is>
          <t>program Europskih snaga solidarnosti</t>
        </is>
      </c>
      <c r="AY348" s="2" t="inlineStr">
        <is>
          <t>3</t>
        </is>
      </c>
      <c r="AZ348" s="2" t="inlineStr">
        <is>
          <t/>
        </is>
      </c>
      <c r="BA348" t="inlineStr">
        <is>
          <t>program predložen za razdoblje od 2021. do 2027. čiji je opći cilj povećati sudjelovanje mladih i organizacija u dostupnim i visokokvalitetnim aktivnostima solidarnosti kao sredstvu za doprinos jačanju kohezije, solidarnosti i demokracije u Uniji i u inozemstvu, istodobno odgovarajući na društvene i humanitarne izazove na terenu, uz posebno zalaganje u području promicanja socijalne uključenosti</t>
        </is>
      </c>
      <c r="BB348" s="2" t="inlineStr">
        <is>
          <t>Európai Szolidaritási Testület program</t>
        </is>
      </c>
      <c r="BC348" s="2" t="inlineStr">
        <is>
          <t>3</t>
        </is>
      </c>
      <c r="BD348" s="2" t="inlineStr">
        <is>
          <t/>
        </is>
      </c>
      <c r="BE348" t="inlineStr">
        <is>
          <t>a 2021-2027-es időszakra javasolt program, amelynek célja, hogy a kohézió, szolidaritás és demokrácia erősítése érdekében a társadalmi és humanitárius kihívások kezelésére irányuló fellépésekben erősítse a fiatalok és szervezetek részvételét</t>
        </is>
      </c>
      <c r="BF348" s="2" t="inlineStr">
        <is>
          <t>programma "corpo europeo di solidarietà"</t>
        </is>
      </c>
      <c r="BG348" s="2" t="inlineStr">
        <is>
          <t>3</t>
        </is>
      </c>
      <c r="BH348" s="2" t="inlineStr">
        <is>
          <t/>
        </is>
      </c>
      <c r="BI348" t="inlineStr">
        <is>
          <t>programma proposto per il periodo 2021-2027 che mira ad offrire ai giovani, compresi quelli con minori opportunità, occasioni facilmente accessibili di impegnarsi in attività di solidarietà in Europa e all'estero, migliorandone e convalidandone adeguatamente le competenze e facilitandone l'occupabilità e la transizione al mercato del lavoro</t>
        </is>
      </c>
      <c r="BJ348" s="2" t="inlineStr">
        <is>
          <t>Europos solidarumo korpuso programa</t>
        </is>
      </c>
      <c r="BK348" s="2" t="inlineStr">
        <is>
          <t>3</t>
        </is>
      </c>
      <c r="BL348" s="2" t="inlineStr">
        <is>
          <t/>
        </is>
      </c>
      <c r="BM348" t="inlineStr">
        <is>
          <t/>
        </is>
      </c>
      <c r="BN348" s="2" t="inlineStr">
        <is>
          <t>programma “Eiropas Solidaritātes korpuss”</t>
        </is>
      </c>
      <c r="BO348" s="2" t="inlineStr">
        <is>
          <t>3</t>
        </is>
      </c>
      <c r="BP348" s="2" t="inlineStr">
        <is>
          <t/>
        </is>
      </c>
      <c r="BQ348" t="inlineStr">
        <is>
          <t>laikposmam no 2021. līdz 2027. gadam ierosināta programma, kuras mērķis ir atbalstīt jauniešu un organizāciju iesaistīšanos pieejamās un kvalitatīvās solidaritātes aktivitātēs, galvenokārt brīvprātīgajā darbā [..], [risinot lokālus sociālus un humanitāra rakstura izaicinājumus, īpašu uzmanību veltot ilgtspējīgas attīstības veicināšanai, sociālai iekļaušanai un vienlīdzīgām iespējām</t>
        </is>
      </c>
      <c r="BR348" s="2" t="inlineStr">
        <is>
          <t>programm tal-Korp Ewropew ta’ Solidarjetà</t>
        </is>
      </c>
      <c r="BS348" s="2" t="inlineStr">
        <is>
          <t>3</t>
        </is>
      </c>
      <c r="BT348" s="2" t="inlineStr">
        <is>
          <t/>
        </is>
      </c>
      <c r="BU348" t="inlineStr">
        <is>
          <t>programm propost għall-perjodu 2021-2027 bil-għan li jtejjeb l-involviment taż-żgħażagħ u tal-organizzazzjonijiet f'attivitajiet ta' solidarjetà aċċessibbli u ta' kwalità għolja, bħala mezz biex jikkontribwixxi għal koeżjoni, solidarjetà u demokrazija iżjed b'saħħithom fl-Unjoni u lil hinn minnha, filwaqt li jindirizza sfidi soċjali u umanitarji fuq il-post, bi sforz partikolari biex jippromwovi l-inklużjoni soċjali</t>
        </is>
      </c>
      <c r="BV348" s="2" t="inlineStr">
        <is>
          <t>programma "Europees Solidariteitskorps"</t>
        </is>
      </c>
      <c r="BW348" s="2" t="inlineStr">
        <is>
          <t>3</t>
        </is>
      </c>
      <c r="BX348" s="2" t="inlineStr">
        <is>
          <t/>
        </is>
      </c>
      <c r="BY348" t="inlineStr">
        <is>
          <t>voor de periode 2021-2027 voorgesteld programma met als doelstelling jongeren, onder wie ook kansarme jongeren, laagdrempelige mogelijkheden te bieden om deel te nemen aan solidariteitsactiviteiten in Europa en daarbuiten, en daarbij hun competenties te verbeteren en naar behoren te valideren en hun inzetbaarheid en de overgang naar de arbeidsmarkt te bevorderen</t>
        </is>
      </c>
      <c r="BZ348" s="2" t="inlineStr">
        <is>
          <t>program „Europejski Korpus Solidarności”</t>
        </is>
      </c>
      <c r="CA348" s="2" t="inlineStr">
        <is>
          <t>3</t>
        </is>
      </c>
      <c r="CB348" s="2" t="inlineStr">
        <is>
          <t/>
        </is>
      </c>
      <c r="CC348" t="inlineStr">
        <is>
          <t>program rozszerzający zakres Europejskiego Korpusu Solidarności iw celu objęcia nim wsparcia na rzecz operacji pomocy humanitarnej w państwach niebędących członkami UE, w tym w państwach znajdujących się w sąsiedztwie regionów najbardziej oddalonych UE</t>
        </is>
      </c>
      <c r="CD348" s="2" t="inlineStr">
        <is>
          <t>programa do Corpo Europeu de Solidariedade</t>
        </is>
      </c>
      <c r="CE348" s="2" t="inlineStr">
        <is>
          <t>3</t>
        </is>
      </c>
      <c r="CF348" s="2" t="inlineStr">
        <is>
          <t/>
        </is>
      </c>
      <c r="CG348" t="inlineStr">
        <is>
          <t>Programa da UE para 2021-2027 cujo objetivo é reforçar a participação dos jovens e das organizações em atividades de solidariedade acessíveis e de elevada qualidade, principalmente de voluntariado, como meio de reforçar a coesão, a solidariedade, a democracia, a identidade europeia e a cidadania ativa dentro e fora da União, respondendo a desafios sociais e humanitários no terreno, com especial incidência na promoção do desenvolvimento sustentável, da inclusão social e da igualdade de oportunidades.</t>
        </is>
      </c>
      <c r="CH348" s="2" t="inlineStr">
        <is>
          <t>programul „Corpul european de solidaritate”</t>
        </is>
      </c>
      <c r="CI348" s="2" t="inlineStr">
        <is>
          <t>3</t>
        </is>
      </c>
      <c r="CJ348" s="2" t="inlineStr">
        <is>
          <t/>
        </is>
      </c>
      <c r="CK348" t="inlineStr">
        <is>
          <t/>
        </is>
      </c>
      <c r="CL348" s="2" t="inlineStr">
        <is>
          <t>program Európsky zbor solidarity</t>
        </is>
      </c>
      <c r="CM348" s="2" t="inlineStr">
        <is>
          <t>3</t>
        </is>
      </c>
      <c r="CN348" s="2" t="inlineStr">
        <is>
          <t/>
        </is>
      </c>
      <c r="CO348" t="inlineStr">
        <is>
          <t>program na obdobie 2021 – 2027, ktorého cieľom je zvýšiť účasť mladých ľudí a organizácií na dostupných a vysokokvalitných solidárnych činnostiach, a tým prispieť k posilňovaniu súdržnosti, solidarity a demokracie v Únii a mimo nej, riešiť spoločenské a humanitárne výzvy na mieste, predovšetkým v snahe podporiť sociálne začlenenie</t>
        </is>
      </c>
      <c r="CP348" s="2" t="inlineStr">
        <is>
          <t>program Evropska solidarnostna enota</t>
        </is>
      </c>
      <c r="CQ348" s="2" t="inlineStr">
        <is>
          <t>3</t>
        </is>
      </c>
      <c r="CR348" s="2" t="inlineStr">
        <is>
          <t/>
        </is>
      </c>
      <c r="CS348" t="inlineStr">
        <is>
          <t>program EU za obdobje 2021-2027, katerega cilj je spodbujati udejstvovanje mladih in organizacij v dostopnih in visokokakovostnih solidarnostnih aktivnostih, predvsem prostovoljstvu, da se okrepijo kohezija, solidarnost, demokracija, evropska identiteta in aktivno državljanstvo v Uniji in zunaj nje z reševanjem družbenih in humanitarnih izzivov na terenu, pri čemer se poseben poudarek namenja spodbujanju trajnostnega razvoja, socialnega vključevanja in enakih možnosti</t>
        </is>
      </c>
      <c r="CT348" s="2" t="inlineStr">
        <is>
          <t>programmet för Europeiska solidaritetskåren</t>
        </is>
      </c>
      <c r="CU348" s="2" t="inlineStr">
        <is>
          <t>3</t>
        </is>
      </c>
      <c r="CV348" s="2" t="inlineStr">
        <is>
          <t/>
        </is>
      </c>
      <c r="CW348" t="inlineStr">
        <is>
          <t/>
        </is>
      </c>
    </row>
    <row r="349">
      <c r="A349" s="1" t="str">
        <f>HYPERLINK("https://iate.europa.eu/entry/result/3578195/all", "3578195")</f>
        <v>3578195</v>
      </c>
      <c r="B349" t="inlineStr">
        <is>
          <t>EUROPEAN UNION;FINANCE</t>
        </is>
      </c>
      <c r="C349" t="inlineStr">
        <is>
          <t>EUROPEAN UNION;FINANCE|taxation</t>
        </is>
      </c>
      <c r="D349" t="inlineStr">
        <is>
          <t>yes</t>
        </is>
      </c>
      <c r="E349" t="inlineStr">
        <is>
          <t/>
        </is>
      </c>
      <c r="F349" s="2" t="inlineStr">
        <is>
          <t>програма „Фискалис“|
програма „Фискалис“ за сътрудничество в областта на данъчното облагане</t>
        </is>
      </c>
      <c r="G349" s="2" t="inlineStr">
        <is>
          <t>3|
3</t>
        </is>
      </c>
      <c r="H349" s="2" t="inlineStr">
        <is>
          <t xml:space="preserve">|
</t>
        </is>
      </c>
      <c r="I349" t="inlineStr">
        <is>
          <t>програма за периода 2021–2027 г., чрез която ще се оказва подкрепа на данъчните органи и ще се подпомага данъчното облагане в държавите от ЕС</t>
        </is>
      </c>
      <c r="J349" s="2" t="inlineStr">
        <is>
          <t>program „Fiscalis“ pro spolupráci v oblasti daní|
program Fiscalis</t>
        </is>
      </c>
      <c r="K349" s="2" t="inlineStr">
        <is>
          <t>3|
3</t>
        </is>
      </c>
      <c r="L349" s="2" t="inlineStr">
        <is>
          <t xml:space="preserve">|
</t>
        </is>
      </c>
      <c r="M349" t="inlineStr">
        <is>
          <t>program na období 2021–2027, jehož obecným cílem je podpořit daňové orgány a oblast daní za účelem posílení fungování 
vnitřního trhu, posílit konkurenceschopnost Unie a spravedlivou 
hospodářskou soutěž v Unii, chránit finanční a hospodářské zájmy Unie 
a jejích členských států, mimo jiné před daňovými podvody, daňovými 
úniky a vyhýbáním se daňovým povinnostem, a zlepšit výběr daní</t>
        </is>
      </c>
      <c r="N349" s="2" t="inlineStr">
        <is>
          <t>Fiscalisprogrammet|
Fiscalisprogrammet for samarbejde på beskatningsområdet</t>
        </is>
      </c>
      <c r="O349" s="2" t="inlineStr">
        <is>
          <t>3|
3</t>
        </is>
      </c>
      <c r="P349" s="2" t="inlineStr">
        <is>
          <t xml:space="preserve">|
</t>
        </is>
      </c>
      <c r="Q349" t="inlineStr">
        <is>
          <t/>
        </is>
      </c>
      <c r="R349" s="2" t="inlineStr">
        <is>
          <t>Programm „Fiscalis“ für die Zusammenarbeit im Steuerbereich|
Programm „Fiscalis“</t>
        </is>
      </c>
      <c r="S349" s="2" t="inlineStr">
        <is>
          <t>3|
3</t>
        </is>
      </c>
      <c r="T349" s="2" t="inlineStr">
        <is>
          <t xml:space="preserve">|
</t>
        </is>
      </c>
      <c r="U349" t="inlineStr">
        <is>
          <t/>
        </is>
      </c>
      <c r="V349" s="2" t="inlineStr">
        <is>
          <t>πρόγραμμα Fiscalis</t>
        </is>
      </c>
      <c r="W349" s="2" t="inlineStr">
        <is>
          <t>3</t>
        </is>
      </c>
      <c r="X349" s="2" t="inlineStr">
        <is>
          <t/>
        </is>
      </c>
      <c r="Y349" t="inlineStr">
        <is>
          <t/>
        </is>
      </c>
      <c r="Z349" s="2" t="inlineStr">
        <is>
          <t>'Fiscalis' programme for cooperation in the field of taxation|
Fiscalis programme</t>
        </is>
      </c>
      <c r="AA349" s="2" t="inlineStr">
        <is>
          <t>3|
3</t>
        </is>
      </c>
      <c r="AB349" s="2" t="inlineStr">
        <is>
          <t xml:space="preserve">|
</t>
        </is>
      </c>
      <c r="AC349" t="inlineStr">
        <is>
          <t>programme for the period 2021–2027 that aims to support tax authorities and taxation in order to enhance the functioning
 of the internal market, to foster the competitiveness of the Union and 
fair competition in the Union, to protect the financial and economic 
interests of the Union and its Member States, including protecting those
 interests from tax fraud, tax evasion and tax avoidance, and to improve
 tax collection.</t>
        </is>
      </c>
      <c r="AD349" s="2" t="inlineStr">
        <is>
          <t>programa Fiscalis</t>
        </is>
      </c>
      <c r="AE349" s="2" t="inlineStr">
        <is>
          <t>3</t>
        </is>
      </c>
      <c r="AF349" s="2" t="inlineStr">
        <is>
          <t/>
        </is>
      </c>
      <c r="AG349" t="inlineStr">
        <is>
          <t>Programa propuesto para el periodo 2021-2027 con el objetivo general de apoyar a las autoridades tributarias y la fiscalidad, con el fin de reforzar el funcionamiento del mercado único, fomentar la competitividad de la Unión y proteger los intereses económicos y financieros de la Unión y de sus Estados miembros.</t>
        </is>
      </c>
      <c r="AH349" s="2" t="inlineStr">
        <is>
          <t>programm „Fiscalis“|
maksustamisalase koostöö programm „Fiscalis“</t>
        </is>
      </c>
      <c r="AI349" s="2" t="inlineStr">
        <is>
          <t>3|
3</t>
        </is>
      </c>
      <c r="AJ349" s="2" t="inlineStr">
        <is>
          <t xml:space="preserve">|
</t>
        </is>
      </c>
      <c r="AK349" t="inlineStr">
        <is>
          <t>aastateks 2021–2027 kavandatud programm, mille eesmärk on toetada maksuhaldureid ja maksustamist, et parandada ühtse turu toimimist, suurendada liidu konkurentsivõimet ning kaitsta liidu ja selle liikmesriikide finants- ja majandushuve</t>
        </is>
      </c>
      <c r="AL349" s="2" t="inlineStr">
        <is>
          <t>veroyhteistyötä koskeva Fiscalis-ohjelma|
Fiscalis-ohjelma</t>
        </is>
      </c>
      <c r="AM349" s="2" t="inlineStr">
        <is>
          <t>3|
3</t>
        </is>
      </c>
      <c r="AN349" s="2" t="inlineStr">
        <is>
          <t xml:space="preserve">|
</t>
        </is>
      </c>
      <c r="AO349" t="inlineStr">
        <is>
          <t>rahoituskehyskaudella 2021-2027 toteutettava ohjelma, jonka tavoitteena on tukea veroviranomaisia ja verotusta sisämarkkinoiden toiminnan ja unionin kilpailukyvyn edistämiseksi sekä unionin ja sen jäsenvaltioiden taloudellisten etujen suojaamiseksi</t>
        </is>
      </c>
      <c r="AP349" s="2" t="inlineStr">
        <is>
          <t>programme «Fiscalis» aux fins de la coopération dans le domaine fiscal|
programme Fiscalis</t>
        </is>
      </c>
      <c r="AQ349" s="2" t="inlineStr">
        <is>
          <t>3|
3</t>
        </is>
      </c>
      <c r="AR349" s="2" t="inlineStr">
        <is>
          <t xml:space="preserve">|
</t>
        </is>
      </c>
      <c r="AS349" t="inlineStr">
        <is>
          <t>programme proposé pour la période 2021-2027 dans le but de soutenir les autorités fiscales et la fiscalité en vue d’améliorer le fonctionnement du marché unique, de promouvoir la compétitivité de l’Union et de protéger les intérêts financiers et économiques de l’Union et de ses États membre</t>
        </is>
      </c>
      <c r="AT349" s="2" t="inlineStr">
        <is>
          <t>clár 'Fiscalis' chun comhar a dhéanamh i réimse an chánachais|
clár Fiscalis</t>
        </is>
      </c>
      <c r="AU349" s="2" t="inlineStr">
        <is>
          <t>3|
3</t>
        </is>
      </c>
      <c r="AV349" s="2" t="inlineStr">
        <is>
          <t xml:space="preserve">|
</t>
        </is>
      </c>
      <c r="AW349" t="inlineStr">
        <is>
          <t/>
        </is>
      </c>
      <c r="AX349" s="2" t="inlineStr">
        <is>
          <t>program „Fiscalis” za suradnju u području oporezivanja|
program Fiscalis</t>
        </is>
      </c>
      <c r="AY349" s="2" t="inlineStr">
        <is>
          <t>3|
3</t>
        </is>
      </c>
      <c r="AZ349" s="2" t="inlineStr">
        <is>
          <t xml:space="preserve">|
</t>
        </is>
      </c>
      <c r="BA349" t="inlineStr">
        <is>
          <t/>
        </is>
      </c>
      <c r="BB349" s="2" t="inlineStr">
        <is>
          <t>az adóügyi együttműködést szolgáló „Fiscalis” program|
Fiscalis program</t>
        </is>
      </c>
      <c r="BC349" s="2" t="inlineStr">
        <is>
          <t>3|
3</t>
        </is>
      </c>
      <c r="BD349" s="2" t="inlineStr">
        <is>
          <t xml:space="preserve">|
</t>
        </is>
      </c>
      <c r="BE349" t="inlineStr">
        <is>
          <t>adminisztratív és informatikai kapacitásépítési tevékenységek, valamint operatív együttműködés révén az adópolitikát és az adóhatóságokat támogató uniós program a 2021-2027 közötti időszakra</t>
        </is>
      </c>
      <c r="BF349" s="2" t="inlineStr">
        <is>
          <t>programma “Fiscalis” per la cooperazione nel settore fiscale|
programma Fiscalis</t>
        </is>
      </c>
      <c r="BG349" s="2" t="inlineStr">
        <is>
          <t>3|
3</t>
        </is>
      </c>
      <c r="BH349" s="2" t="inlineStr">
        <is>
          <t xml:space="preserve">|
</t>
        </is>
      </c>
      <c r="BI349" t="inlineStr">
        <is>
          <t>programma proposto nell'ambito del quadro finanziario pluriennale 2012-2027 che prevede una dotazione di bilancio e mezzi adeguati per sostenere e attuare interventi normativi volti a garantire la presenza nell’Unione di un sistema fiscale equo ed efficiente al fine, inter alia, di tutelare la capacità delle autorità fiscali degli Stati membri di riscuotere le imposte</t>
        </is>
      </c>
      <c r="BJ349" s="2" t="inlineStr">
        <is>
          <t>bendradarbiavimo mokesčių klausimais programa „Fiscalis“|
programa „Fiscalis“</t>
        </is>
      </c>
      <c r="BK349" s="2" t="inlineStr">
        <is>
          <t>3|
3</t>
        </is>
      </c>
      <c r="BL349" s="2" t="inlineStr">
        <is>
          <t xml:space="preserve">|
</t>
        </is>
      </c>
      <c r="BM349" t="inlineStr">
        <is>
          <t>2021–2027 m. progrma, kurios tikslas – remti mokesčių administratorius ir apmokestinimą siekiant stiprinti bendrosios rinkos veikimą, skatinti Sąjungos konkurencingumą ir apsaugoti Sąjungos bei jos valstybių narių finansinius ir ekonominius interesus</t>
        </is>
      </c>
      <c r="BN349" s="2" t="inlineStr">
        <is>
          <t>programma "&lt;i&gt;Fiscalis&lt;/i&gt;" sadarbībai nodokļu uzlikšanas jomā|
programma "&lt;i&gt;Fiscalis&lt;/i&gt;"</t>
        </is>
      </c>
      <c r="BO349" s="2" t="inlineStr">
        <is>
          <t>2|
2</t>
        </is>
      </c>
      <c r="BP349" s="2" t="inlineStr">
        <is>
          <t xml:space="preserve">|
</t>
        </is>
      </c>
      <c r="BQ349" t="inlineStr">
        <is>
          <t/>
        </is>
      </c>
      <c r="BR349" s="2" t="inlineStr">
        <is>
          <t>programm "Fiscalis" għall-kooperazzjoni fil-qasam tat-tassazzjoni|
programm Fiscalis</t>
        </is>
      </c>
      <c r="BS349" s="2" t="inlineStr">
        <is>
          <t>3|
3</t>
        </is>
      </c>
      <c r="BT349" s="2" t="inlineStr">
        <is>
          <t xml:space="preserve">|
</t>
        </is>
      </c>
      <c r="BU349" t="inlineStr">
        <is>
          <t>programm propost għall-perjodu 2021-2027, bil-għan li jappoġġja lill-awtoritajiet tat-taxxa u tat-tassazzjoni biex isaħħaħ il-funzjonament tas-suq uniku, irawwem il-kompetittività tal-Unjoni u jipproteġi l-interessi finanzjarji u ekonomiċi tal-Unjoni u tal-Istati Membri tagħha</t>
        </is>
      </c>
      <c r="BV349" s="2" t="inlineStr">
        <is>
          <t>Fiscalis-programma voor samenwerking op het gebied van belastingen|
Fiscalis-programma</t>
        </is>
      </c>
      <c r="BW349" s="2" t="inlineStr">
        <is>
          <t>3|
3</t>
        </is>
      </c>
      <c r="BX349" s="2" t="inlineStr">
        <is>
          <t xml:space="preserve">|
</t>
        </is>
      </c>
      <c r="BY349" t="inlineStr">
        <is>
          <t>voor de periode 2021-2027 voorgesteld programma met als algemene doelstelling de belastingautoriteiten en de belastingheffing te ondersteunen om de werking van de eengemaakte markt te verbeteren, het concurrentievermogen van de Unie te bevorderen en de financiële en economische belangen van de Unie en haar lidstaten te beschermen</t>
        </is>
      </c>
      <c r="BZ349" s="2" t="inlineStr">
        <is>
          <t>program Fiscalis|
program Fiscalis na rzecz współpracy w dziedzinie opodatkowania</t>
        </is>
      </c>
      <c r="CA349" s="2" t="inlineStr">
        <is>
          <t>3|
3</t>
        </is>
      </c>
      <c r="CB349" s="2" t="inlineStr">
        <is>
          <t xml:space="preserve">|
</t>
        </is>
      </c>
      <c r="CC349" t="inlineStr">
        <is>
          <t>proponowany na lata 2021-2025 program, który będzie wspierał politykę podatkową i organy podatkowe poprzez działania w zakresie budowania zdolności administracyjnych i zdolności w dziedzinie technologii informacyjnej (IT) oraz współpracę operacyjną</t>
        </is>
      </c>
      <c r="CD349" s="2" t="inlineStr">
        <is>
          <t>Programa Fiscalis</t>
        </is>
      </c>
      <c r="CE349" s="2" t="inlineStr">
        <is>
          <t>3</t>
        </is>
      </c>
      <c r="CF349" s="2" t="inlineStr">
        <is>
          <t/>
        </is>
      </c>
      <c r="CG349" t="inlineStr">
        <is>
          <t>Programa para a cooperação no domínio aduaneiro.</t>
        </is>
      </c>
      <c r="CH349" s="2" t="inlineStr">
        <is>
          <t>programul „Fiscalis” pentru cooperare în domeniul fiscal|
programul Fiscalis</t>
        </is>
      </c>
      <c r="CI349" s="2" t="inlineStr">
        <is>
          <t>3|
3</t>
        </is>
      </c>
      <c r="CJ349" s="2" t="inlineStr">
        <is>
          <t xml:space="preserve">|
</t>
        </is>
      </c>
      <c r="CK349" t="inlineStr">
        <is>
          <t>program propus pentru perioada 2021-2027 care are ca obiectiv general să sprijine autoritățile fiscale și domeniul fiscal în îmbunătățirea funcționării pieței unice, promovarea competitivității Uniunii și protejarea intereselor financiare și economice ale Uniunii și ale statelor sale membre și ca obiectiv specific să sprijine politica fiscală, cooperarea fiscală și consolidarea capacității administrative, inclusiv competențele umane, precum și dezvoltarea și operarea sistemelor electronice europene</t>
        </is>
      </c>
      <c r="CL349" s="2" t="inlineStr">
        <is>
          <t>program „Fiscalis“ pre spoluprácu v daňovej oblasti|
program Fiscalis</t>
        </is>
      </c>
      <c r="CM349" s="2" t="inlineStr">
        <is>
          <t>3|
3</t>
        </is>
      </c>
      <c r="CN349" s="2" t="inlineStr">
        <is>
          <t xml:space="preserve">|
</t>
        </is>
      </c>
      <c r="CO349" t="inlineStr">
        <is>
          <t>program na obdobie 2021 – 2027, ktorého cieľom je podporovať daňové orgány a zdaňovanie v záujme zlepšenia fungovania jednotného trhu, posilňovať konkurencieschopnosť Únie a chrániť finančné a hospodárske záujmy Únie a jej členských štátov</t>
        </is>
      </c>
      <c r="CP349" s="2" t="inlineStr">
        <is>
          <t>program Fiscalis za sodelovanje na področju obdavčitve|
program Fiscalis</t>
        </is>
      </c>
      <c r="CQ349" s="2" t="inlineStr">
        <is>
          <t>3|
3</t>
        </is>
      </c>
      <c r="CR349" s="2" t="inlineStr">
        <is>
          <t xml:space="preserve">|
</t>
        </is>
      </c>
      <c r="CS349" t="inlineStr">
        <is>
          <t>program Unije za obdobje 2021-2027, s katerim naj bi se podpirala davčna politika in carinsko sodelovanje ter izboljšale upravne zmogljivosti, vključno z usposobljenostjo ljudi ter razvojem in delovanjem evropskih elektronskih sistemov</t>
        </is>
      </c>
      <c r="CT349" s="2" t="inlineStr">
        <is>
          <t>Fiscalisprogrammet för samarbete på beskattningsområdet|
Fiscalisprogrammet</t>
        </is>
      </c>
      <c r="CU349" s="2" t="inlineStr">
        <is>
          <t>3|
3</t>
        </is>
      </c>
      <c r="CV349" s="2" t="inlineStr">
        <is>
          <t xml:space="preserve">|
</t>
        </is>
      </c>
      <c r="CW349" t="inlineStr">
        <is>
          <t/>
        </is>
      </c>
    </row>
    <row r="350">
      <c r="A350" s="1" t="str">
        <f>HYPERLINK("https://iate.europa.eu/entry/result/3578196/all", "3578196")</f>
        <v>3578196</v>
      </c>
      <c r="B350" t="inlineStr">
        <is>
          <t>TRADE;EUROPEAN UNION</t>
        </is>
      </c>
      <c r="C350" t="inlineStr">
        <is>
          <t>TRADE|tariff policy;EUROPEAN UNION|European construction|deepening of the European Union</t>
        </is>
      </c>
      <c r="D350" t="inlineStr">
        <is>
          <t>yes</t>
        </is>
      </c>
      <c r="E350" t="inlineStr">
        <is>
          <t/>
        </is>
      </c>
      <c r="F350" t="inlineStr">
        <is>
          <t/>
        </is>
      </c>
      <c r="G350" t="inlineStr">
        <is>
          <t/>
        </is>
      </c>
      <c r="H350" t="inlineStr">
        <is>
          <t/>
        </is>
      </c>
      <c r="I350" t="inlineStr">
        <is>
          <t/>
        </is>
      </c>
      <c r="J350" s="2" t="inlineStr">
        <is>
          <t>program Clo|
program Clo pro spolupráci v oblasti cel</t>
        </is>
      </c>
      <c r="K350" s="2" t="inlineStr">
        <is>
          <t>3|
3</t>
        </is>
      </c>
      <c r="L350" s="2" t="inlineStr">
        <is>
          <t xml:space="preserve">|
</t>
        </is>
      </c>
      <c r="M350" t="inlineStr">
        <is>
          <t>program EU na období 2021–2027, jehož cílem je je podpořit celní unii a celní orgány při ochraně finančních a hospodářských zájmů EU</t>
        </is>
      </c>
      <c r="N350" s="2" t="inlineStr">
        <is>
          <t>toldprogram|
toldprogram for samarbejde på toldområdet</t>
        </is>
      </c>
      <c r="O350" s="2" t="inlineStr">
        <is>
          <t>3|
3</t>
        </is>
      </c>
      <c r="P350" s="2" t="inlineStr">
        <is>
          <t xml:space="preserve">|
</t>
        </is>
      </c>
      <c r="Q350" t="inlineStr">
        <is>
          <t>program for perioden 2021-2027, hvis overordnede formål er at understøtte toldunionen og toldmyndighederne i beskyttelsen af Unionens og medlemsstaternes finansielle og økonomiske interesser, sikre sikkerhed og tryghed i Unionen og beskytte Unionen fra urimelig og ulovlig handel og samtidig fremme lovlig erhvervsaktivitet</t>
        </is>
      </c>
      <c r="R350" s="2" t="inlineStr">
        <is>
          <t>Programm „Zoll“|
Programm „Zoll" für die Zusammenarbeit im Zollwesen</t>
        </is>
      </c>
      <c r="S350" s="2" t="inlineStr">
        <is>
          <t>3|
3</t>
        </is>
      </c>
      <c r="T350" s="2" t="inlineStr">
        <is>
          <t xml:space="preserve">|
</t>
        </is>
      </c>
      <c r="U350" t="inlineStr">
        <is>
          <t>Programm für den Zeitraum 2021-2027, das darauf abzielt, die Zusammenarbeit und das einheitliche Handeln der Zollunion und der Zollbehörden zu unterstützen, um die finanziellen und wirtschaftlichen Interessen der Union und ihrer Mitgliedstaaten zu schützen, innerhalb der Union Schutz und Sicherheit zu gewährleisten sowie die Union vor unlauterem und illegalem Handel zu schützen und dabei gleichzeitig die legale Wirtschaftstätigkeit zu erleichtern</t>
        </is>
      </c>
      <c r="V350" t="inlineStr">
        <is>
          <t/>
        </is>
      </c>
      <c r="W350" t="inlineStr">
        <is>
          <t/>
        </is>
      </c>
      <c r="X350" t="inlineStr">
        <is>
          <t/>
        </is>
      </c>
      <c r="Y350" t="inlineStr">
        <is>
          <t/>
        </is>
      </c>
      <c r="Z350" s="2" t="inlineStr">
        <is>
          <t>Customs programme|
Customs programme for cooperation in the field of customs</t>
        </is>
      </c>
      <c r="AA350" s="2" t="inlineStr">
        <is>
          <t>3|
3</t>
        </is>
      </c>
      <c r="AB350" s="2" t="inlineStr">
        <is>
          <t xml:space="preserve">|
</t>
        </is>
      </c>
      <c r="AC350" t="inlineStr">
        <is>
          <t>programme for the period 2021 – 2027 that aims to support the customs union and customs authorities to protect the financial and economic interests of the Union and its Member States, to ensure security and safety within the Union and to protect the Union from unfair and illegal trade, while facilitating legitimate business activity</t>
        </is>
      </c>
      <c r="AD350" t="inlineStr">
        <is>
          <t/>
        </is>
      </c>
      <c r="AE350" t="inlineStr">
        <is>
          <t/>
        </is>
      </c>
      <c r="AF350" t="inlineStr">
        <is>
          <t/>
        </is>
      </c>
      <c r="AG350" t="inlineStr">
        <is>
          <t/>
        </is>
      </c>
      <c r="AH350" s="2" t="inlineStr">
        <is>
          <t>tollikoostöö programm „Toll“</t>
        </is>
      </c>
      <c r="AI350" s="2" t="inlineStr">
        <is>
          <t>3</t>
        </is>
      </c>
      <c r="AJ350" s="2" t="inlineStr">
        <is>
          <t/>
        </is>
      </c>
      <c r="AK350" t="inlineStr">
        <is>
          <t/>
        </is>
      </c>
      <c r="AL350" s="2" t="inlineStr">
        <is>
          <t>Tulli-ohjelma|
tulliyhteistyötä koskeva Tulli-ohjelma</t>
        </is>
      </c>
      <c r="AM350" s="2" t="inlineStr">
        <is>
          <t>3|
3</t>
        </is>
      </c>
      <c r="AN350" s="2" t="inlineStr">
        <is>
          <t xml:space="preserve">|
</t>
        </is>
      </c>
      <c r="AO350" t="inlineStr">
        <is>
          <t>vuosina 2021–2027 toteutettava ohjelma, jolla tuetaan tulliliittoa ja tulliviranomaisia tavoitteena suojata unionin ja sen jäsenvaltioiden taloudellisia etuja, varmistaa turvallisuus ja vaarattomuus unionissa ja suojella unionia hyvän kauppatavan vastaiselta ja laittomalta kaupalta laillista liiketoimintaa tukemalla</t>
        </is>
      </c>
      <c r="AP350" t="inlineStr">
        <is>
          <t/>
        </is>
      </c>
      <c r="AQ350" t="inlineStr">
        <is>
          <t/>
        </is>
      </c>
      <c r="AR350" t="inlineStr">
        <is>
          <t/>
        </is>
      </c>
      <c r="AS350" t="inlineStr">
        <is>
          <t/>
        </is>
      </c>
      <c r="AT350" s="2" t="inlineStr">
        <is>
          <t>an clár Custam|
an clár Custam um chomhar i réimse an chustaim</t>
        </is>
      </c>
      <c r="AU350" s="2" t="inlineStr">
        <is>
          <t>3|
3</t>
        </is>
      </c>
      <c r="AV350" s="2" t="inlineStr">
        <is>
          <t xml:space="preserve">|
</t>
        </is>
      </c>
      <c r="AW350" t="inlineStr">
        <is>
          <t/>
        </is>
      </c>
      <c r="AX350" t="inlineStr">
        <is>
          <t/>
        </is>
      </c>
      <c r="AY350" t="inlineStr">
        <is>
          <t/>
        </is>
      </c>
      <c r="AZ350" t="inlineStr">
        <is>
          <t/>
        </is>
      </c>
      <c r="BA350" t="inlineStr">
        <is>
          <t/>
        </is>
      </c>
      <c r="BB350" s="2" t="inlineStr">
        <is>
          <t>Vám program|
a vámügyi együttműködést szolgáló Vám program</t>
        </is>
      </c>
      <c r="BC350" s="2" t="inlineStr">
        <is>
          <t>3|
3</t>
        </is>
      </c>
      <c r="BD350" s="2" t="inlineStr">
        <is>
          <t xml:space="preserve">|
</t>
        </is>
      </c>
      <c r="BE350" t="inlineStr">
        <is>
          <t>2021-2027-re szóló program, amelynek célja a vámunió és a vámhatóságok támogatása az Unió és tagállamai 
pénzügyi és gazdasági érdekeinek védelme érdekében, az Unió védelme a tisztességtelen és illegális 
kereskedelemtől – támogatva ugyanakkor a törvényes üzleti tevékenységet –, valamint biztonság és védelem nyújtása az Unió és lakosai számára</t>
        </is>
      </c>
      <c r="BF350" s="2" t="inlineStr">
        <is>
          <t>programma Dogana|
programma Dogana per la cooperazione nel settore doganale</t>
        </is>
      </c>
      <c r="BG350" s="2" t="inlineStr">
        <is>
          <t>3|
3</t>
        </is>
      </c>
      <c r="BH350" s="2" t="inlineStr">
        <is>
          <t xml:space="preserve">|
</t>
        </is>
      </c>
      <c r="BI350" t="inlineStr">
        <is>
          <t>tipo di programma
dell’Unione volto a sostenere l’unione doganale e le autorità doganali per
tutelare la sicurezza e gli interessi finanziari ed economici dell’Unione e dei
suoi Stati membri, in particolare il programma di questo tipo proposto per il periodo
2021-2027</t>
        </is>
      </c>
      <c r="BJ350" s="2" t="inlineStr">
        <is>
          <t>bendradarbiavimo muitinių klausimais programa „Muitinė“|
programa „Muitinė“</t>
        </is>
      </c>
      <c r="BK350" s="2" t="inlineStr">
        <is>
          <t>3|
3</t>
        </is>
      </c>
      <c r="BL350" s="2" t="inlineStr">
        <is>
          <t xml:space="preserve">|
</t>
        </is>
      </c>
      <c r="BM350" t="inlineStr">
        <is>
          <t>2021–2027 m. programa, kurios tikslas yra remti muitų sąjungos veikimą ir modernizavimą, kad bendradarbiaujant dalyvaujančioms šalims, muitinei ir jų pareigūnams būtų stiprinama vidaus rinka</t>
        </is>
      </c>
      <c r="BN350" t="inlineStr">
        <is>
          <t/>
        </is>
      </c>
      <c r="BO350" t="inlineStr">
        <is>
          <t/>
        </is>
      </c>
      <c r="BP350" t="inlineStr">
        <is>
          <t/>
        </is>
      </c>
      <c r="BQ350" t="inlineStr">
        <is>
          <t/>
        </is>
      </c>
      <c r="BR350" t="inlineStr">
        <is>
          <t/>
        </is>
      </c>
      <c r="BS350" t="inlineStr">
        <is>
          <t/>
        </is>
      </c>
      <c r="BT350" t="inlineStr">
        <is>
          <t/>
        </is>
      </c>
      <c r="BU350" t="inlineStr">
        <is>
          <t/>
        </is>
      </c>
      <c r="BV350" s="2" t="inlineStr">
        <is>
          <t>Douane-programma voor samenwerking op het gebied van douane</t>
        </is>
      </c>
      <c r="BW350" s="2" t="inlineStr">
        <is>
          <t>2</t>
        </is>
      </c>
      <c r="BX350" s="2" t="inlineStr">
        <is>
          <t/>
        </is>
      </c>
      <c r="BY350" t="inlineStr">
        <is>
          <t>programma dat beoogt de douane-unie en de douaneautoriteiten te ondersteunen bij hun taak om de financiële en economische belangen van de Unie en haar lidstaten te beschermen, de veiligheid in de Unie te waarborgen, de Unie tegen oneerlijke en illegale handel te beschermen en de legale handel te ondersteunen</t>
        </is>
      </c>
      <c r="BZ350" s="2" t="inlineStr">
        <is>
          <t>program „Cła” na rzecz współpracy w dziedzinie ceł|
program „Cła”</t>
        </is>
      </c>
      <c r="CA350" s="2" t="inlineStr">
        <is>
          <t>3|
3</t>
        </is>
      </c>
      <c r="CB350" s="2" t="inlineStr">
        <is>
          <t xml:space="preserve">|
</t>
        </is>
      </c>
      <c r="CC350" t="inlineStr">
        <is>
          <t>program na lata 2021-2027, który ma wspierać intensywną współpracę operacyjną pomiędzy administracjami celnymi państw członkowskich, a także pomiędzy nimi a innymi organami, przedsiębiorstwami i innymi osobami trzecimi</t>
        </is>
      </c>
      <c r="CD350" s="2" t="inlineStr">
        <is>
          <t>Programa Alfândega|
Programa Alfândega para a cooperação no domínio aduaneiro</t>
        </is>
      </c>
      <c r="CE350" s="2" t="inlineStr">
        <is>
          <t>3|
3</t>
        </is>
      </c>
      <c r="CF350" s="2" t="inlineStr">
        <is>
          <t xml:space="preserve">|
</t>
        </is>
      </c>
      <c r="CG350" t="inlineStr">
        <is>
          <t>Programa da UE para 2021-2027 destinado a apoiar a União Aduaneira e as autoridades aduaneiras na sua cooperação e atuação como uma só entidade, a fim de proteger os interesses financeiros e económicos da União e dos seus Estados-Membros, de garantir a segurança e proteção na União e de a proteger do comércio desleal e ilegal, facilitando simultaneamente as atividades económicas legítimas.</t>
        </is>
      </c>
      <c r="CH350" s="2" t="inlineStr">
        <is>
          <t>programul „Vamă” pentru cooperare în domeniul vamal</t>
        </is>
      </c>
      <c r="CI350" s="2" t="inlineStr">
        <is>
          <t>3</t>
        </is>
      </c>
      <c r="CJ350" s="2" t="inlineStr">
        <is>
          <t/>
        </is>
      </c>
      <c r="CK350" t="inlineStr">
        <is>
          <t/>
        </is>
      </c>
      <c r="CL350" s="2" t="inlineStr">
        <is>
          <t>program „Colníctvo“ pre spoluprácu v colnej oblasti|
program Colníctvo</t>
        </is>
      </c>
      <c r="CM350" s="2" t="inlineStr">
        <is>
          <t>3|
3</t>
        </is>
      </c>
      <c r="CN350" s="2" t="inlineStr">
        <is>
          <t xml:space="preserve">|
</t>
        </is>
      </c>
      <c r="CO350" t="inlineStr">
        <is>
          <t>program na obdobie 2021 – 2027, ktorého cieľom je podporovať colnú úniu a colné orgány, aby chránili finančné a hospodárske záujmy Únie a jej členských štátov, zaistili bezpečnosť a ochranu v rámci Únie a chránili Úniu pred nekalým a nezákonným obchodom a zároveň uľahčovali zákonnú obchodnú činnosť</t>
        </is>
      </c>
      <c r="CP350" s="2" t="inlineStr">
        <is>
          <t>program „Carina“ za sodelovanje na področju carine|
program „Carina“</t>
        </is>
      </c>
      <c r="CQ350" s="2" t="inlineStr">
        <is>
          <t>3|
3</t>
        </is>
      </c>
      <c r="CR350" s="2" t="inlineStr">
        <is>
          <t xml:space="preserve">|
</t>
        </is>
      </c>
      <c r="CS350" t="inlineStr">
        <is>
          <t>program za obdobje 2021–2027, katerega cilj je podpora carinski uniji in carinskim organom za zaščito finančnih in ekonomskih interesov Unije in njenih držav članic, zaščito Unije pred nepravično in nezakonito trgovino, zagotovitev varnosti in zaščite Unije in njenih prebivalcev ter ohranitev primernega ravnotežja med carinskim nadzorom in olajševanjem zakonite trgovine</t>
        </is>
      </c>
      <c r="CT350" s="2" t="inlineStr">
        <is>
          <t>tullprogram|
tullprogram för samarbete i tullfrågor</t>
        </is>
      </c>
      <c r="CU350" s="2" t="inlineStr">
        <is>
          <t>3|
3</t>
        </is>
      </c>
      <c r="CV350" s="2" t="inlineStr">
        <is>
          <t xml:space="preserve">|
</t>
        </is>
      </c>
      <c r="CW350" t="inlineStr">
        <is>
          <t>program för perioden 2021-2017 som syftar till att stödja tullunionen och tullmyndigheterna i deras arbete med att skydda unionens och dess medlemsstaters ekonomiska intressen, att garantera säkerhet och skydd för unionen och dess invånare och att skydda unionen mot illojal och olaglig handel samtidigt som legitim affärsverksamhet gynnas</t>
        </is>
      </c>
    </row>
    <row r="351">
      <c r="A351" s="1" t="str">
        <f>HYPERLINK("https://iate.europa.eu/entry/result/3527167/all", "3527167")</f>
        <v>3527167</v>
      </c>
      <c r="B351" t="inlineStr">
        <is>
          <t>FINANCE</t>
        </is>
      </c>
      <c r="C351" t="inlineStr">
        <is>
          <t>FINANCE</t>
        </is>
      </c>
      <c r="D351" t="inlineStr">
        <is>
          <t>yes</t>
        </is>
      </c>
      <c r="E351" t="inlineStr">
        <is>
          <t/>
        </is>
      </c>
      <c r="F351" s="2" t="inlineStr">
        <is>
          <t>принцип FIFO</t>
        </is>
      </c>
      <c r="G351" s="2" t="inlineStr">
        <is>
          <t>2</t>
        </is>
      </c>
      <c r="H351" s="2" t="inlineStr">
        <is>
          <t/>
        </is>
      </c>
      <c r="I351" t="inlineStr">
        <is>
          <t>Принцип на приоритетно обработване на платежните нареждания според реда им на постъпване.</t>
        </is>
      </c>
      <c r="J351" s="2" t="inlineStr">
        <is>
          <t>pravidlo FIFO|
pravidlo „first in, first out“</t>
        </is>
      </c>
      <c r="K351" s="2" t="inlineStr">
        <is>
          <t>3|
3</t>
        </is>
      </c>
      <c r="L351" s="2" t="inlineStr">
        <is>
          <t xml:space="preserve">|
</t>
        </is>
      </c>
      <c r="M351" t="inlineStr">
        <is>
          <t>pravidlo, podle něhož se platební příkazy zúčtovávají chronologicky</t>
        </is>
      </c>
      <c r="N351" s="2" t="inlineStr">
        <is>
          <t>FIFO-princip|
first in first out-princip|
først ind først ud-princip</t>
        </is>
      </c>
      <c r="O351" s="2" t="inlineStr">
        <is>
          <t>3|
3|
3</t>
        </is>
      </c>
      <c r="P351" s="2" t="inlineStr">
        <is>
          <t xml:space="preserve">|
|
</t>
        </is>
      </c>
      <c r="Q351" t="inlineStr">
        <is>
          <t>princip, hvorefter betalinger i en betalingskø afvikles i den rækkefølge, de er lagt i systemet, i takt med at der opstår dækning for betalingerne</t>
        </is>
      </c>
      <c r="R351" s="2" t="inlineStr">
        <is>
          <t>FIFO-Prinzip</t>
        </is>
      </c>
      <c r="S351" s="2" t="inlineStr">
        <is>
          <t>3</t>
        </is>
      </c>
      <c r="T351" s="2" t="inlineStr">
        <is>
          <t/>
        </is>
      </c>
      <c r="U351" t="inlineStr">
        <is>
          <t>Prioritätsprinzip der Warteschlangentheorie, nach dem zuerst ankommende Transaktionen zuerst bedient werden</t>
        </is>
      </c>
      <c r="V351" s="2" t="inlineStr">
        <is>
          <t>αρχή της πρώτης εισαγωγής - πρώτης εξαγωγής</t>
        </is>
      </c>
      <c r="W351" s="2" t="inlineStr">
        <is>
          <t>3</t>
        </is>
      </c>
      <c r="X351" s="2" t="inlineStr">
        <is>
          <t/>
        </is>
      </c>
      <c r="Y351" t="inlineStr">
        <is>
          <t/>
        </is>
      </c>
      <c r="Z351" s="2" t="inlineStr">
        <is>
          <t>FIFO principle|
first in, first out principle</t>
        </is>
      </c>
      <c r="AA351" s="2" t="inlineStr">
        <is>
          <t>3|
3</t>
        </is>
      </c>
      <c r="AB351" s="2" t="inlineStr">
        <is>
          <t xml:space="preserve">|
</t>
        </is>
      </c>
      <c r="AC351" t="inlineStr">
        <is>
          <t>accounting principle according to which payment orders are processed in the order in which they are received</t>
        </is>
      </c>
      <c r="AD351" s="2" t="inlineStr">
        <is>
          <t>principio «FIFO»</t>
        </is>
      </c>
      <c r="AE351" s="2" t="inlineStr">
        <is>
          <t>3</t>
        </is>
      </c>
      <c r="AF351" s="2" t="inlineStr">
        <is>
          <t/>
        </is>
      </c>
      <c r="AG351" t="inlineStr">
        <is>
          <t>Principio de gestión contable según el cual las órdenes de pago han de liquidarse por estricto orden de recepción.</t>
        </is>
      </c>
      <c r="AH351" s="2" t="inlineStr">
        <is>
          <t>lihtjärjekorra (FIFO) põhimõte|
FIFO põhimõte</t>
        </is>
      </c>
      <c r="AI351" s="2" t="inlineStr">
        <is>
          <t>3|
3</t>
        </is>
      </c>
      <c r="AJ351" s="2" t="inlineStr">
        <is>
          <t xml:space="preserve">|
</t>
        </is>
      </c>
      <c r="AK351" t="inlineStr">
        <is>
          <t/>
        </is>
      </c>
      <c r="AL351" s="2" t="inlineStr">
        <is>
          <t>FIFO-periaate|
First In, First Out -periaate</t>
        </is>
      </c>
      <c r="AM351" s="2" t="inlineStr">
        <is>
          <t>3|
3</t>
        </is>
      </c>
      <c r="AN351" s="2" t="inlineStr">
        <is>
          <t xml:space="preserve">|
</t>
        </is>
      </c>
      <c r="AO351" t="inlineStr">
        <is>
          <t>varastoarvostusperiaate, jonka mukaan tavaravarasto arvostetaan olettaen, että hyödykkeet on luovutettu tai kulutettu siinä järjestyksessä, missä ne on hankittu</t>
        </is>
      </c>
      <c r="AP351" s="2" t="inlineStr">
        <is>
          <t>principe du “premier entré premier sorti”|
principe PEPS</t>
        </is>
      </c>
      <c r="AQ351" s="2" t="inlineStr">
        <is>
          <t>3|
3</t>
        </is>
      </c>
      <c r="AR351" s="2" t="inlineStr">
        <is>
          <t xml:space="preserve">|
</t>
        </is>
      </c>
      <c r="AS351" t="inlineStr">
        <is>
          <t/>
        </is>
      </c>
      <c r="AT351" s="2" t="inlineStr">
        <is>
          <t>prionsabal an ceann is túisce isteach, is túisce amach|
prionsabal FIFO</t>
        </is>
      </c>
      <c r="AU351" s="2" t="inlineStr">
        <is>
          <t>3|
3</t>
        </is>
      </c>
      <c r="AV351" s="2" t="inlineStr">
        <is>
          <t xml:space="preserve">|
</t>
        </is>
      </c>
      <c r="AW351" t="inlineStr">
        <is>
          <t/>
        </is>
      </c>
      <c r="AX351" t="inlineStr">
        <is>
          <t/>
        </is>
      </c>
      <c r="AY351" t="inlineStr">
        <is>
          <t/>
        </is>
      </c>
      <c r="AZ351" t="inlineStr">
        <is>
          <t/>
        </is>
      </c>
      <c r="BA351" t="inlineStr">
        <is>
          <t/>
        </is>
      </c>
      <c r="BB351" s="2" t="inlineStr">
        <is>
          <t>a beérkezési sorrend elve|
FIFO-elv</t>
        </is>
      </c>
      <c r="BC351" s="2" t="inlineStr">
        <is>
          <t>3|
4</t>
        </is>
      </c>
      <c r="BD351" s="2" t="inlineStr">
        <is>
          <t>|
admitted</t>
        </is>
      </c>
      <c r="BE351" t="inlineStr">
        <is>
          <t>a nagyon sürgős fizetési megbízásokra alkalmazott elv, amely szerint az előbb beérkező megbízást dolgozzák fel előbb</t>
        </is>
      </c>
      <c r="BF351" s="2" t="inlineStr">
        <is>
          <t>principio FIFO|
principio "first in, first out"|
metrodo "primo entrato, primo uscito"</t>
        </is>
      </c>
      <c r="BG351" s="2" t="inlineStr">
        <is>
          <t>3|
3|
3</t>
        </is>
      </c>
      <c r="BH351" s="2" t="inlineStr">
        <is>
          <t xml:space="preserve">|
|
</t>
        </is>
      </c>
      <c r="BI351" t="inlineStr">
        <is>
          <t>principio contabile secondo il quale i primi prodotti a entrare nel magazzino sono considerati contabilmente anche i primi ad uscire</t>
        </is>
      </c>
      <c r="BJ351" s="2" t="inlineStr">
        <is>
          <t>FIFO principas|
principas „pirmas į, pirmas iš“</t>
        </is>
      </c>
      <c r="BK351" s="2" t="inlineStr">
        <is>
          <t>3|
2</t>
        </is>
      </c>
      <c r="BL351" s="2" t="inlineStr">
        <is>
          <t xml:space="preserve">|
</t>
        </is>
      </c>
      <c r="BM351" t="inlineStr">
        <is>
          <t>apskaitos principas, pagal kurį mokėjimo pavedimai tvarkomi ta eile, kokia yra gauti</t>
        </is>
      </c>
      <c r="BN351" s="2" t="inlineStr">
        <is>
          <t>&lt;i&gt;FIFO&lt;/i&gt; princips|
princips "pirmais iekšā – pirmais ārā"</t>
        </is>
      </c>
      <c r="BO351" s="2" t="inlineStr">
        <is>
          <t>3|
3</t>
        </is>
      </c>
      <c r="BP351" s="2" t="inlineStr">
        <is>
          <t xml:space="preserve">|
</t>
        </is>
      </c>
      <c r="BQ351" t="inlineStr">
        <is>
          <t>grāmatvedības princips, saskaņā ar kuru maksājuma rīkojumus izpilda tādā kārtībā, kā tie saņemti</t>
        </is>
      </c>
      <c r="BR351" s="2" t="inlineStr">
        <is>
          <t>prinċipju FIFO|
prinċipju fejn joħroġ li daħal l-ewwel</t>
        </is>
      </c>
      <c r="BS351" s="2" t="inlineStr">
        <is>
          <t>3|
3</t>
        </is>
      </c>
      <c r="BT351" s="2" t="inlineStr">
        <is>
          <t xml:space="preserve">|
</t>
        </is>
      </c>
      <c r="BU351" t="inlineStr">
        <is>
          <t/>
        </is>
      </c>
      <c r="BV351" s="2" t="inlineStr">
        <is>
          <t>FIFO-beginsel|
"first-in, first-out"-beginsel</t>
        </is>
      </c>
      <c r="BW351" s="2" t="inlineStr">
        <is>
          <t>2|
2</t>
        </is>
      </c>
      <c r="BX351" s="2" t="inlineStr">
        <is>
          <t xml:space="preserve">|
</t>
        </is>
      </c>
      <c r="BY351" t="inlineStr">
        <is>
          <t>beginsel dat opdrachten in chronologische volgorde worden afgewikkeld</t>
        </is>
      </c>
      <c r="BZ351" s="2" t="inlineStr">
        <is>
          <t>zasada FIFO</t>
        </is>
      </c>
      <c r="CA351" s="2" t="inlineStr">
        <is>
          <t>3</t>
        </is>
      </c>
      <c r="CB351" s="2" t="inlineStr">
        <is>
          <t/>
        </is>
      </c>
      <c r="CC351" t="inlineStr">
        <is>
          <t>zasada rozrachunku zleceń płatniczych w porządku chronologicznym</t>
        </is>
      </c>
      <c r="CD351" s="2" t="inlineStr">
        <is>
          <t>princípio FIFO|
princípio «primeiro a entrar, primeiro a sair»</t>
        </is>
      </c>
      <c r="CE351" s="2" t="inlineStr">
        <is>
          <t>3|
3</t>
        </is>
      </c>
      <c r="CF351" s="2" t="inlineStr">
        <is>
          <t xml:space="preserve">|
</t>
        </is>
      </c>
      <c r="CG351" t="inlineStr">
        <is>
          <t/>
        </is>
      </c>
      <c r="CH351" s="2" t="inlineStr">
        <is>
          <t>principiul „primul intrat, primul ieșit”|
principiul FIFO</t>
        </is>
      </c>
      <c r="CI351" s="2" t="inlineStr">
        <is>
          <t>3|
3</t>
        </is>
      </c>
      <c r="CJ351" s="2" t="inlineStr">
        <is>
          <t xml:space="preserve">|
</t>
        </is>
      </c>
      <c r="CK351" t="inlineStr">
        <is>
          <t/>
        </is>
      </c>
      <c r="CL351" s="2" t="inlineStr">
        <is>
          <t>princíp FIFO|
princíp „first in, first out“</t>
        </is>
      </c>
      <c r="CM351" s="2" t="inlineStr">
        <is>
          <t>3|
2</t>
        </is>
      </c>
      <c r="CN351" s="2" t="inlineStr">
        <is>
          <t xml:space="preserve">|
</t>
        </is>
      </c>
      <c r="CO351" t="inlineStr">
        <is>
          <t/>
        </is>
      </c>
      <c r="CP351" s="2" t="inlineStr">
        <is>
          <t>načelo „prvi noter, prvi ven“|
načelo FIFO</t>
        </is>
      </c>
      <c r="CQ351" s="2" t="inlineStr">
        <is>
          <t>3|
3</t>
        </is>
      </c>
      <c r="CR351" s="2" t="inlineStr">
        <is>
          <t xml:space="preserve">|
</t>
        </is>
      </c>
      <c r="CS351" t="inlineStr">
        <is>
          <t/>
        </is>
      </c>
      <c r="CT351" s="2" t="inlineStr">
        <is>
          <t>FIFO-principen</t>
        </is>
      </c>
      <c r="CU351" s="2" t="inlineStr">
        <is>
          <t>2</t>
        </is>
      </c>
      <c r="CV351" s="2" t="inlineStr">
        <is>
          <t/>
        </is>
      </c>
      <c r="CW351" t="inlineStr">
        <is>
          <t>redovisningsprincip enligt vilken mycket brådskande betalningsuppdrag ska avvecklas i kronologisk ordning</t>
        </is>
      </c>
    </row>
    <row r="352">
      <c r="A352" s="1" t="str">
        <f>HYPERLINK("https://iate.europa.eu/entry/result/3633633/all", "3633633")</f>
        <v>3633633</v>
      </c>
      <c r="B352" t="inlineStr">
        <is>
          <t>LAW</t>
        </is>
      </c>
      <c r="C352" t="inlineStr">
        <is>
          <t>LAW|civil law|civil law|contract|guarantee|financial solvency</t>
        </is>
      </c>
      <c r="D352" t="inlineStr">
        <is>
          <t>no</t>
        </is>
      </c>
      <c r="E352" t="inlineStr">
        <is>
          <t/>
        </is>
      </c>
      <c r="F352" s="2" t="inlineStr">
        <is>
          <t>производство по предварително договорена продажба</t>
        </is>
      </c>
      <c r="G352" s="2" t="inlineStr">
        <is>
          <t>2</t>
        </is>
      </c>
      <c r="H352" s="2" t="inlineStr">
        <is>
          <t/>
        </is>
      </c>
      <c r="I352" t="inlineStr">
        <is>
          <t/>
        </is>
      </c>
      <c r="J352" s="2" t="inlineStr">
        <is>
          <t>postup pre-pack</t>
        </is>
      </c>
      <c r="K352" s="2" t="inlineStr">
        <is>
          <t>2</t>
        </is>
      </c>
      <c r="L352" s="2" t="inlineStr">
        <is>
          <t/>
        </is>
      </c>
      <c r="M352" t="inlineStr">
        <is>
          <t/>
        </is>
      </c>
      <c r="N352" s="2" t="inlineStr">
        <is>
          <t>pre-pack-procedure</t>
        </is>
      </c>
      <c r="O352" s="2" t="inlineStr">
        <is>
          <t>2</t>
        </is>
      </c>
      <c r="P352" s="2" t="inlineStr">
        <is>
          <t/>
        </is>
      </c>
      <c r="Q352" t="inlineStr">
        <is>
          <t/>
        </is>
      </c>
      <c r="R352" s="2" t="inlineStr">
        <is>
          <t>Pre-pack-Verfahren</t>
        </is>
      </c>
      <c r="S352" s="2" t="inlineStr">
        <is>
          <t>2</t>
        </is>
      </c>
      <c r="T352" s="2" t="inlineStr">
        <is>
          <t/>
        </is>
      </c>
      <c r="U352" t="inlineStr">
        <is>
          <t/>
        </is>
      </c>
      <c r="V352" s="2" t="inlineStr">
        <is>
          <t>διαδικασία προσυμφωνημένης μεταβίβασης ενεργητικού</t>
        </is>
      </c>
      <c r="W352" s="2" t="inlineStr">
        <is>
          <t>2</t>
        </is>
      </c>
      <c r="X352" s="2" t="inlineStr">
        <is>
          <t/>
        </is>
      </c>
      <c r="Y352" t="inlineStr">
        <is>
          <t/>
        </is>
      </c>
      <c r="Z352" s="2" t="inlineStr">
        <is>
          <t>pre-pack proceedings</t>
        </is>
      </c>
      <c r="AA352" s="2" t="inlineStr">
        <is>
          <t>3</t>
        </is>
      </c>
      <c r="AB352" s="2" t="inlineStr">
        <is>
          <t/>
        </is>
      </c>
      <c r="AC352" t="inlineStr">
        <is>
          <t>expedited liquidation proceedings that allow for the sale of the 
business of the debtor, in whole or in part, as a going-concern to the 
best bidder, with a view to the liquidation of the assets of the debtor 
as a result of the established insolvency of the debtor</t>
        </is>
      </c>
      <c r="AD352" s="2" t="inlineStr">
        <is>
          <t>procedimiento de &lt;i&gt;pre-pack&lt;/i&gt;</t>
        </is>
      </c>
      <c r="AE352" s="2" t="inlineStr">
        <is>
          <t>2</t>
        </is>
      </c>
      <c r="AF352" s="2" t="inlineStr">
        <is>
          <t/>
        </is>
      </c>
      <c r="AG352" t="inlineStr">
        <is>
          <t/>
        </is>
      </c>
      <c r="AH352" s="2" t="inlineStr">
        <is>
          <t>&lt;i&gt;pre-pack&lt;/i&gt;-menetlus</t>
        </is>
      </c>
      <c r="AI352" s="2" t="inlineStr">
        <is>
          <t>2</t>
        </is>
      </c>
      <c r="AJ352" s="2" t="inlineStr">
        <is>
          <t/>
        </is>
      </c>
      <c r="AK352" t="inlineStr">
        <is>
          <t/>
        </is>
      </c>
      <c r="AL352" s="2" t="inlineStr">
        <is>
          <t>pre-pack-menettelyllä</t>
        </is>
      </c>
      <c r="AM352" s="2" t="inlineStr">
        <is>
          <t>2</t>
        </is>
      </c>
      <c r="AN352" s="2" t="inlineStr">
        <is>
          <t/>
        </is>
      </c>
      <c r="AO352" t="inlineStr">
        <is>
          <t/>
        </is>
      </c>
      <c r="AP352" s="2" t="inlineStr">
        <is>
          <t>procédure de cession prénégociée</t>
        </is>
      </c>
      <c r="AQ352" s="2" t="inlineStr">
        <is>
          <t>2</t>
        </is>
      </c>
      <c r="AR352" s="2" t="inlineStr">
        <is>
          <t/>
        </is>
      </c>
      <c r="AS352" t="inlineStr">
        <is>
          <t/>
        </is>
      </c>
      <c r="AT352" t="inlineStr">
        <is>
          <t/>
        </is>
      </c>
      <c r="AU352" t="inlineStr">
        <is>
          <t/>
        </is>
      </c>
      <c r="AV352" t="inlineStr">
        <is>
          <t/>
        </is>
      </c>
      <c r="AW352" t="inlineStr">
        <is>
          <t/>
        </is>
      </c>
      <c r="AX352" s="2" t="inlineStr">
        <is>
          <t>postupak &lt;i&gt;pre-pack&lt;/i&gt;</t>
        </is>
      </c>
      <c r="AY352" s="2" t="inlineStr">
        <is>
          <t>2</t>
        </is>
      </c>
      <c r="AZ352" s="2" t="inlineStr">
        <is>
          <t/>
        </is>
      </c>
      <c r="BA352" t="inlineStr">
        <is>
          <t/>
        </is>
      </c>
      <c r="BB352" s="2" t="inlineStr">
        <is>
          <t>pre-pack eljárás</t>
        </is>
      </c>
      <c r="BC352" s="2" t="inlineStr">
        <is>
          <t>2</t>
        </is>
      </c>
      <c r="BD352" s="2" t="inlineStr">
        <is>
          <t/>
        </is>
      </c>
      <c r="BE352" t="inlineStr">
        <is>
          <t/>
        </is>
      </c>
      <c r="BF352" s="2" t="inlineStr">
        <is>
          <t>procedura di &lt;i&gt;pre-pack&lt;/i&gt;</t>
        </is>
      </c>
      <c r="BG352" s="2" t="inlineStr">
        <is>
          <t>2</t>
        </is>
      </c>
      <c r="BH352" s="2" t="inlineStr">
        <is>
          <t/>
        </is>
      </c>
      <c r="BI352" t="inlineStr">
        <is>
          <t/>
        </is>
      </c>
      <c r="BJ352" s="2" t="inlineStr">
        <is>
          <t>įmonės perėmimo nemokumo atveju procedūra</t>
        </is>
      </c>
      <c r="BK352" s="2" t="inlineStr">
        <is>
          <t>2</t>
        </is>
      </c>
      <c r="BL352" s="2" t="inlineStr">
        <is>
          <t/>
        </is>
      </c>
      <c r="BM352" t="inlineStr">
        <is>
          <t/>
        </is>
      </c>
      <c r="BN352" s="2" t="inlineStr">
        <is>
          <t>iepriekšsagatavota procedūra</t>
        </is>
      </c>
      <c r="BO352" s="2" t="inlineStr">
        <is>
          <t>2</t>
        </is>
      </c>
      <c r="BP352" s="2" t="inlineStr">
        <is>
          <t/>
        </is>
      </c>
      <c r="BQ352" t="inlineStr">
        <is>
          <t>paātrināta likvidācijas procedūra, kas ļauj pilnībā vai daļēji pārdot
parādnieka uzņēmumu kā uzņēmumu, kas turpina darbību, vislabākajam solītājam,
lai likvidētu parādnieka aktīvus pēc tam, kad ir konstatēta parādnieka
maksātnespē</t>
        </is>
      </c>
      <c r="BR352" s="2" t="inlineStr">
        <is>
          <t>proċedimenti pre-pack</t>
        </is>
      </c>
      <c r="BS352" s="2" t="inlineStr">
        <is>
          <t>2</t>
        </is>
      </c>
      <c r="BT352" s="2" t="inlineStr">
        <is>
          <t/>
        </is>
      </c>
      <c r="BU352" t="inlineStr">
        <is>
          <t/>
        </is>
      </c>
      <c r="BV352" s="2" t="inlineStr">
        <is>
          <t>pre-packprocedure</t>
        </is>
      </c>
      <c r="BW352" s="2" t="inlineStr">
        <is>
          <t>2</t>
        </is>
      </c>
      <c r="BX352" s="2" t="inlineStr">
        <is>
          <t/>
        </is>
      </c>
      <c r="BY352" t="inlineStr">
        <is>
          <t/>
        </is>
      </c>
      <c r="BZ352" s="2" t="inlineStr">
        <is>
          <t>postępowanie w trybie przygotowanej likwidacji</t>
        </is>
      </c>
      <c r="CA352" s="2" t="inlineStr">
        <is>
          <t>2</t>
        </is>
      </c>
      <c r="CB352" s="2" t="inlineStr">
        <is>
          <t/>
        </is>
      </c>
      <c r="CC352" t="inlineStr">
        <is>
          <t/>
        </is>
      </c>
      <c r="CD352" s="2" t="inlineStr">
        <is>
          <t>processo &lt;i&gt;pre-pack&lt;/i&gt;</t>
        </is>
      </c>
      <c r="CE352" s="2" t="inlineStr">
        <is>
          <t>2</t>
        </is>
      </c>
      <c r="CF352" s="2" t="inlineStr">
        <is>
          <t/>
        </is>
      </c>
      <c r="CG352" t="inlineStr">
        <is>
          <t/>
        </is>
      </c>
      <c r="CH352" s="2" t="inlineStr">
        <is>
          <t>procedură de „pre-pack”</t>
        </is>
      </c>
      <c r="CI352" s="2" t="inlineStr">
        <is>
          <t>2</t>
        </is>
      </c>
      <c r="CJ352" s="2" t="inlineStr">
        <is>
          <t/>
        </is>
      </c>
      <c r="CK352" t="inlineStr">
        <is>
          <t/>
        </is>
      </c>
      <c r="CL352" s="2" t="inlineStr">
        <is>
          <t>postup pre-pack</t>
        </is>
      </c>
      <c r="CM352" s="2" t="inlineStr">
        <is>
          <t>2</t>
        </is>
      </c>
      <c r="CN352" s="2" t="inlineStr">
        <is>
          <t/>
        </is>
      </c>
      <c r="CO352" t="inlineStr">
        <is>
          <t/>
        </is>
      </c>
      <c r="CP352" s="2" t="inlineStr">
        <is>
          <t>postopek &lt;i&gt;pre-pack&lt;/i&gt;</t>
        </is>
      </c>
      <c r="CQ352" s="2" t="inlineStr">
        <is>
          <t>2</t>
        </is>
      </c>
      <c r="CR352" s="2" t="inlineStr">
        <is>
          <t/>
        </is>
      </c>
      <c r="CS352" t="inlineStr">
        <is>
          <t/>
        </is>
      </c>
      <c r="CT352" s="2" t="inlineStr">
        <is>
          <t>prepack-förfarande</t>
        </is>
      </c>
      <c r="CU352" s="2" t="inlineStr">
        <is>
          <t>2</t>
        </is>
      </c>
      <c r="CV352" s="2" t="inlineStr">
        <is>
          <t/>
        </is>
      </c>
      <c r="CW352" t="inlineStr">
        <is>
          <t/>
        </is>
      </c>
    </row>
    <row r="353">
      <c r="A353" s="1" t="str">
        <f>HYPERLINK("https://iate.europa.eu/entry/result/3581766/all", "3581766")</f>
        <v>3581766</v>
      </c>
      <c r="B353" t="inlineStr">
        <is>
          <t>LAW;FINANCE;BUSINESS AND COMPETITION</t>
        </is>
      </c>
      <c r="C353" t="inlineStr">
        <is>
          <t>LAW|civil law;FINANCE;BUSINESS AND COMPETITION|business organisation</t>
        </is>
      </c>
      <c r="D353" t="inlineStr">
        <is>
          <t>yes</t>
        </is>
      </c>
      <c r="E353" t="inlineStr">
        <is>
          <t/>
        </is>
      </c>
      <c r="F353" s="2" t="inlineStr">
        <is>
          <t>пълно опрощаване на задължения</t>
        </is>
      </c>
      <c r="G353" s="2" t="inlineStr">
        <is>
          <t>2</t>
        </is>
      </c>
      <c r="H353" s="2" t="inlineStr">
        <is>
          <t/>
        </is>
      </c>
      <c r="I353" t="inlineStr">
        <is>
          <t/>
        </is>
      </c>
      <c r="J353" s="2" t="inlineStr">
        <is>
          <t>úplné oddlužení</t>
        </is>
      </c>
      <c r="K353" s="2" t="inlineStr">
        <is>
          <t>2</t>
        </is>
      </c>
      <c r="L353" s="2" t="inlineStr">
        <is>
          <t/>
        </is>
      </c>
      <c r="M353" t="inlineStr">
        <is>
          <t/>
        </is>
      </c>
      <c r="N353" s="2" t="inlineStr">
        <is>
          <t>fuld gældssanering</t>
        </is>
      </c>
      <c r="O353" s="2" t="inlineStr">
        <is>
          <t>2</t>
        </is>
      </c>
      <c r="P353" s="2" t="inlineStr">
        <is>
          <t/>
        </is>
      </c>
      <c r="Q353" t="inlineStr">
        <is>
          <t/>
        </is>
      </c>
      <c r="R353" s="2" t="inlineStr">
        <is>
          <t>volle Entschuldung</t>
        </is>
      </c>
      <c r="S353" s="2" t="inlineStr">
        <is>
          <t>2</t>
        </is>
      </c>
      <c r="T353" s="2" t="inlineStr">
        <is>
          <t/>
        </is>
      </c>
      <c r="U353" t="inlineStr">
        <is>
          <t/>
        </is>
      </c>
      <c r="V353" s="2" t="inlineStr">
        <is>
          <t>πλήρης απαλλαγή από τα χρέη</t>
        </is>
      </c>
      <c r="W353" s="2" t="inlineStr">
        <is>
          <t>2</t>
        </is>
      </c>
      <c r="X353" s="2" t="inlineStr">
        <is>
          <t/>
        </is>
      </c>
      <c r="Y353" t="inlineStr">
        <is>
          <t/>
        </is>
      </c>
      <c r="Z353" s="2" t="inlineStr">
        <is>
          <t>full discharge of debt</t>
        </is>
      </c>
      <c r="AA353" s="2" t="inlineStr">
        <is>
          <t>3</t>
        </is>
      </c>
      <c r="AB353" s="2" t="inlineStr">
        <is>
          <t/>
        </is>
      </c>
      <c r="AC353" t="inlineStr">
        <is>
          <t>preclusion of enforcement against entrepreneurs of their outstanding dischargeable debts or cancellation of outstanding dischargeable debts, as part of a procedure which could include a realisation of assets or a repayment plan or both</t>
        </is>
      </c>
      <c r="AD353" s="2" t="inlineStr">
        <is>
          <t>plena exoneración de deudas</t>
        </is>
      </c>
      <c r="AE353" s="2" t="inlineStr">
        <is>
          <t>2</t>
        </is>
      </c>
      <c r="AF353" s="2" t="inlineStr">
        <is>
          <t/>
        </is>
      </c>
      <c r="AG353" t="inlineStr">
        <is>
          <t/>
        </is>
      </c>
      <c r="AH353" s="2" t="inlineStr">
        <is>
          <t>täielik võlgadest vabastamine</t>
        </is>
      </c>
      <c r="AI353" s="2" t="inlineStr">
        <is>
          <t>2</t>
        </is>
      </c>
      <c r="AJ353" s="2" t="inlineStr">
        <is>
          <t/>
        </is>
      </c>
      <c r="AK353" t="inlineStr">
        <is>
          <t/>
        </is>
      </c>
      <c r="AL353" s="2" t="inlineStr">
        <is>
          <t>täysimittaisella veloista vapauttamisella</t>
        </is>
      </c>
      <c r="AM353" s="2" t="inlineStr">
        <is>
          <t>2</t>
        </is>
      </c>
      <c r="AN353" s="2" t="inlineStr">
        <is>
          <t/>
        </is>
      </c>
      <c r="AO353" t="inlineStr">
        <is>
          <t/>
        </is>
      </c>
      <c r="AP353" s="2" t="inlineStr">
        <is>
          <t>remise de dettes totale</t>
        </is>
      </c>
      <c r="AQ353" s="2" t="inlineStr">
        <is>
          <t>2</t>
        </is>
      </c>
      <c r="AR353" s="2" t="inlineStr">
        <is>
          <t/>
        </is>
      </c>
      <c r="AS353" t="inlineStr">
        <is>
          <t/>
        </is>
      </c>
      <c r="AT353" t="inlineStr">
        <is>
          <t/>
        </is>
      </c>
      <c r="AU353" t="inlineStr">
        <is>
          <t/>
        </is>
      </c>
      <c r="AV353" t="inlineStr">
        <is>
          <t/>
        </is>
      </c>
      <c r="AW353" t="inlineStr">
        <is>
          <t/>
        </is>
      </c>
      <c r="AX353" s="2" t="inlineStr">
        <is>
          <t>potpuni otpust duga</t>
        </is>
      </c>
      <c r="AY353" s="2" t="inlineStr">
        <is>
          <t>2</t>
        </is>
      </c>
      <c r="AZ353" s="2" t="inlineStr">
        <is>
          <t/>
        </is>
      </c>
      <c r="BA353" t="inlineStr">
        <is>
          <t/>
        </is>
      </c>
      <c r="BB353" s="2" t="inlineStr">
        <is>
          <t>adósság alóli teljes mentesítés</t>
        </is>
      </c>
      <c r="BC353" s="2" t="inlineStr">
        <is>
          <t>2</t>
        </is>
      </c>
      <c r="BD353" s="2" t="inlineStr">
        <is>
          <t/>
        </is>
      </c>
      <c r="BE353" t="inlineStr">
        <is>
          <t/>
        </is>
      </c>
      <c r="BF353" s="2" t="inlineStr">
        <is>
          <t>esdebitazione integrale</t>
        </is>
      </c>
      <c r="BG353" s="2" t="inlineStr">
        <is>
          <t>3</t>
        </is>
      </c>
      <c r="BH353" s="2" t="inlineStr">
        <is>
          <t/>
        </is>
      </c>
      <c r="BI353" t="inlineStr">
        <is>
          <t>impossibilità di far valere nei confronti di un imprenditore i debiti che possono essere liberati, oppure la cancellazione dei debiti insoluti che possono essere liberati in quanto tali, nel quadro di una procedura che può prevedere la realizzazione dell'attivo o un piano di rimborso o entrambe le opzioni</t>
        </is>
      </c>
      <c r="BJ353" s="2" t="inlineStr">
        <is>
          <t>visiškas skolų panaikinimas</t>
        </is>
      </c>
      <c r="BK353" s="2" t="inlineStr">
        <is>
          <t>2</t>
        </is>
      </c>
      <c r="BL353" s="2" t="inlineStr">
        <is>
          <t/>
        </is>
      </c>
      <c r="BM353" t="inlineStr">
        <is>
          <t/>
        </is>
      </c>
      <c r="BN353" s="2" t="inlineStr">
        <is>
          <t>pilnīga parādsaistību dzēšana</t>
        </is>
      </c>
      <c r="BO353" s="2" t="inlineStr">
        <is>
          <t>2</t>
        </is>
      </c>
      <c r="BP353" s="2" t="inlineStr">
        <is>
          <t/>
        </is>
      </c>
      <c r="BQ353" t="inlineStr">
        <is>
          <t/>
        </is>
      </c>
      <c r="BR353" s="2" t="inlineStr">
        <is>
          <t>ħelsien sħiħ mid-dejn</t>
        </is>
      </c>
      <c r="BS353" s="2" t="inlineStr">
        <is>
          <t>2</t>
        </is>
      </c>
      <c r="BT353" s="2" t="inlineStr">
        <is>
          <t/>
        </is>
      </c>
      <c r="BU353" t="inlineStr">
        <is>
          <t/>
        </is>
      </c>
      <c r="BV353" s="2" t="inlineStr">
        <is>
          <t>volledige kwijtschelding van schuld</t>
        </is>
      </c>
      <c r="BW353" s="2" t="inlineStr">
        <is>
          <t>2</t>
        </is>
      </c>
      <c r="BX353" s="2" t="inlineStr">
        <is>
          <t/>
        </is>
      </c>
      <c r="BY353" t="inlineStr">
        <is>
          <t/>
        </is>
      </c>
      <c r="BZ353" s="2" t="inlineStr">
        <is>
          <t>całkowite umorzenie długów</t>
        </is>
      </c>
      <c r="CA353" s="2" t="inlineStr">
        <is>
          <t>2</t>
        </is>
      </c>
      <c r="CB353" s="2" t="inlineStr">
        <is>
          <t/>
        </is>
      </c>
      <c r="CC353" t="inlineStr">
        <is>
          <t/>
        </is>
      </c>
      <c r="CD353" s="2" t="inlineStr">
        <is>
          <t>perdão total da dívida</t>
        </is>
      </c>
      <c r="CE353" s="2" t="inlineStr">
        <is>
          <t>2</t>
        </is>
      </c>
      <c r="CF353" s="2" t="inlineStr">
        <is>
          <t/>
        </is>
      </c>
      <c r="CG353" t="inlineStr">
        <is>
          <t/>
        </is>
      </c>
      <c r="CH353" s="2" t="inlineStr">
        <is>
          <t>remitere completă de datorie</t>
        </is>
      </c>
      <c r="CI353" s="2" t="inlineStr">
        <is>
          <t>2</t>
        </is>
      </c>
      <c r="CJ353" s="2" t="inlineStr">
        <is>
          <t/>
        </is>
      </c>
      <c r="CK353" t="inlineStr">
        <is>
          <t/>
        </is>
      </c>
      <c r="CL353" s="2" t="inlineStr">
        <is>
          <t>úplné oddlženie</t>
        </is>
      </c>
      <c r="CM353" s="2" t="inlineStr">
        <is>
          <t>2</t>
        </is>
      </c>
      <c r="CN353" s="2" t="inlineStr">
        <is>
          <t/>
        </is>
      </c>
      <c r="CO353" t="inlineStr">
        <is>
          <t/>
        </is>
      </c>
      <c r="CP353" s="2" t="inlineStr">
        <is>
          <t>popoln odpust dolgov</t>
        </is>
      </c>
      <c r="CQ353" s="2" t="inlineStr">
        <is>
          <t>2</t>
        </is>
      </c>
      <c r="CR353" s="2" t="inlineStr">
        <is>
          <t/>
        </is>
      </c>
      <c r="CS353" t="inlineStr">
        <is>
          <t/>
        </is>
      </c>
      <c r="CT353" s="2" t="inlineStr">
        <is>
          <t>fullständig skuldavskrivning</t>
        </is>
      </c>
      <c r="CU353" s="2" t="inlineStr">
        <is>
          <t>2</t>
        </is>
      </c>
      <c r="CV353" s="2" t="inlineStr">
        <is>
          <t/>
        </is>
      </c>
      <c r="CW353" t="inlineStr">
        <is>
          <t>att verkställbarheten mot entreprenören angående dennes
avskrivningsbara skulder upphör eller att utestående avskrivningsbara skulder
som sådana upphävs, som en del av ett förfarande som kan omfatta realisering av
tillgångar eller en betalningsplan eller bådadera</t>
        </is>
      </c>
    </row>
    <row r="354">
      <c r="A354" s="1" t="str">
        <f>HYPERLINK("https://iate.europa.eu/entry/result/3633535/all", "3633535")</f>
        <v>3633535</v>
      </c>
      <c r="B354" t="inlineStr">
        <is>
          <t>LAW</t>
        </is>
      </c>
      <c r="C354" t="inlineStr">
        <is>
          <t>LAW|criminal law</t>
        </is>
      </c>
      <c r="D354" t="inlineStr">
        <is>
          <t>no</t>
        </is>
      </c>
      <c r="E354" t="inlineStr">
        <is>
          <t/>
        </is>
      </c>
      <c r="F354" s="2" t="inlineStr">
        <is>
          <t>централизирани регистри на банковите сметки</t>
        </is>
      </c>
      <c r="G354" s="2" t="inlineStr">
        <is>
          <t>2</t>
        </is>
      </c>
      <c r="H354" s="2" t="inlineStr">
        <is>
          <t/>
        </is>
      </c>
      <c r="I354" t="inlineStr">
        <is>
          <t/>
        </is>
      </c>
      <c r="J354" s="2" t="inlineStr">
        <is>
          <t>centralizované registry bankovních účtů</t>
        </is>
      </c>
      <c r="K354" s="2" t="inlineStr">
        <is>
          <t>2</t>
        </is>
      </c>
      <c r="L354" s="2" t="inlineStr">
        <is>
          <t/>
        </is>
      </c>
      <c r="M354" t="inlineStr">
        <is>
          <t/>
        </is>
      </c>
      <c r="N354" s="2" t="inlineStr">
        <is>
          <t>centrale bankkontoregistre</t>
        </is>
      </c>
      <c r="O354" s="2" t="inlineStr">
        <is>
          <t>2</t>
        </is>
      </c>
      <c r="P354" s="2" t="inlineStr">
        <is>
          <t/>
        </is>
      </c>
      <c r="Q354" t="inlineStr">
        <is>
          <t/>
        </is>
      </c>
      <c r="R354" s="2" t="inlineStr">
        <is>
          <t>zentrale Bankkontenregister</t>
        </is>
      </c>
      <c r="S354" s="2" t="inlineStr">
        <is>
          <t>2</t>
        </is>
      </c>
      <c r="T354" s="2" t="inlineStr">
        <is>
          <t/>
        </is>
      </c>
      <c r="U354" t="inlineStr">
        <is>
          <t/>
        </is>
      </c>
      <c r="V354" s="2" t="inlineStr">
        <is>
          <t>κεντρικά μητρώα τραπεζικών λογαριασμών</t>
        </is>
      </c>
      <c r="W354" s="2" t="inlineStr">
        <is>
          <t>2</t>
        </is>
      </c>
      <c r="X354" s="2" t="inlineStr">
        <is>
          <t/>
        </is>
      </c>
      <c r="Y354" t="inlineStr">
        <is>
          <t/>
        </is>
      </c>
      <c r="Z354" s="2" t="inlineStr">
        <is>
          <t>centralised bank account registries</t>
        </is>
      </c>
      <c r="AA354" s="2" t="inlineStr">
        <is>
          <t>3</t>
        </is>
      </c>
      <c r="AB354" s="2" t="inlineStr">
        <is>
          <t/>
        </is>
      </c>
      <c r="AC354" t="inlineStr">
        <is>
          <t>centralised automated mechanisms, such as central registries or
central electronic data retrieval systems, put in place in accordance with Article 32a(1) of Directive (EU) 2015/849</t>
        </is>
      </c>
      <c r="AD354" s="2" t="inlineStr">
        <is>
          <t>registros centralizados de cuentas bancarias</t>
        </is>
      </c>
      <c r="AE354" s="2" t="inlineStr">
        <is>
          <t>2</t>
        </is>
      </c>
      <c r="AF354" s="2" t="inlineStr">
        <is>
          <t/>
        </is>
      </c>
      <c r="AG354" t="inlineStr">
        <is>
          <t/>
        </is>
      </c>
      <c r="AH354" s="2" t="inlineStr">
        <is>
          <t>pangakontode keskregistrid</t>
        </is>
      </c>
      <c r="AI354" s="2" t="inlineStr">
        <is>
          <t>2</t>
        </is>
      </c>
      <c r="AJ354" s="2" t="inlineStr">
        <is>
          <t/>
        </is>
      </c>
      <c r="AK354" t="inlineStr">
        <is>
          <t/>
        </is>
      </c>
      <c r="AL354" s="2" t="inlineStr">
        <is>
          <t>keskitetyillä pankkitilirekistereillä</t>
        </is>
      </c>
      <c r="AM354" s="2" t="inlineStr">
        <is>
          <t>2</t>
        </is>
      </c>
      <c r="AN354" s="2" t="inlineStr">
        <is>
          <t/>
        </is>
      </c>
      <c r="AO354" t="inlineStr">
        <is>
          <t/>
        </is>
      </c>
      <c r="AP354" s="2" t="inlineStr">
        <is>
          <t>registres centralisés des comptes bancaires</t>
        </is>
      </c>
      <c r="AQ354" s="2" t="inlineStr">
        <is>
          <t>2</t>
        </is>
      </c>
      <c r="AR354" s="2" t="inlineStr">
        <is>
          <t/>
        </is>
      </c>
      <c r="AS354" t="inlineStr">
        <is>
          <t/>
        </is>
      </c>
      <c r="AT354" t="inlineStr">
        <is>
          <t/>
        </is>
      </c>
      <c r="AU354" t="inlineStr">
        <is>
          <t/>
        </is>
      </c>
      <c r="AV354" t="inlineStr">
        <is>
          <t/>
        </is>
      </c>
      <c r="AW354" t="inlineStr">
        <is>
          <t/>
        </is>
      </c>
      <c r="AX354" s="2" t="inlineStr">
        <is>
          <t>centralizirani registri bankovnih računa</t>
        </is>
      </c>
      <c r="AY354" s="2" t="inlineStr">
        <is>
          <t>2</t>
        </is>
      </c>
      <c r="AZ354" s="2" t="inlineStr">
        <is>
          <t/>
        </is>
      </c>
      <c r="BA354" t="inlineStr">
        <is>
          <t/>
        </is>
      </c>
      <c r="BB354" s="2" t="inlineStr">
        <is>
          <t>központi bankszámla-nyilvántartások</t>
        </is>
      </c>
      <c r="BC354" s="2" t="inlineStr">
        <is>
          <t>2</t>
        </is>
      </c>
      <c r="BD354" s="2" t="inlineStr">
        <is>
          <t/>
        </is>
      </c>
      <c r="BE354" t="inlineStr">
        <is>
          <t/>
        </is>
      </c>
      <c r="BF354" s="2" t="inlineStr">
        <is>
          <t>registri centralizzati dei conti bancari</t>
        </is>
      </c>
      <c r="BG354" s="2" t="inlineStr">
        <is>
          <t>2</t>
        </is>
      </c>
      <c r="BH354" s="2" t="inlineStr">
        <is>
          <t/>
        </is>
      </c>
      <c r="BI354" t="inlineStr">
        <is>
          <t/>
        </is>
      </c>
      <c r="BJ354" s="2" t="inlineStr">
        <is>
          <t>centralizuoti banko sąskaitų registrai</t>
        </is>
      </c>
      <c r="BK354" s="2" t="inlineStr">
        <is>
          <t>2</t>
        </is>
      </c>
      <c r="BL354" s="2" t="inlineStr">
        <is>
          <t/>
        </is>
      </c>
      <c r="BM354" t="inlineStr">
        <is>
          <t/>
        </is>
      </c>
      <c r="BN354" s="2" t="inlineStr">
        <is>
          <t>centralizēti bankas kontu reģistri</t>
        </is>
      </c>
      <c r="BO354" s="2" t="inlineStr">
        <is>
          <t>2</t>
        </is>
      </c>
      <c r="BP354" s="2" t="inlineStr">
        <is>
          <t/>
        </is>
      </c>
      <c r="BQ354" t="inlineStr">
        <is>
          <t/>
        </is>
      </c>
      <c r="BR354" s="2" t="inlineStr">
        <is>
          <t>reġistri ċentrali tal-kontijiet bankarji</t>
        </is>
      </c>
      <c r="BS354" s="2" t="inlineStr">
        <is>
          <t>2</t>
        </is>
      </c>
      <c r="BT354" s="2" t="inlineStr">
        <is>
          <t/>
        </is>
      </c>
      <c r="BU354" t="inlineStr">
        <is>
          <t/>
        </is>
      </c>
      <c r="BV354" s="2" t="inlineStr">
        <is>
          <t>centrale registers van bankrekeningen</t>
        </is>
      </c>
      <c r="BW354" s="2" t="inlineStr">
        <is>
          <t>2</t>
        </is>
      </c>
      <c r="BX354" s="2" t="inlineStr">
        <is>
          <t/>
        </is>
      </c>
      <c r="BY354" t="inlineStr">
        <is>
          <t/>
        </is>
      </c>
      <c r="BZ354" s="2" t="inlineStr">
        <is>
          <t>scentralizowane rejestry rachunków bankowych</t>
        </is>
      </c>
      <c r="CA354" s="2" t="inlineStr">
        <is>
          <t>2</t>
        </is>
      </c>
      <c r="CB354" s="2" t="inlineStr">
        <is>
          <t/>
        </is>
      </c>
      <c r="CC354" t="inlineStr">
        <is>
          <t/>
        </is>
      </c>
      <c r="CD354" s="2" t="inlineStr">
        <is>
          <t>registos centralizados de contas bancárias</t>
        </is>
      </c>
      <c r="CE354" s="2" t="inlineStr">
        <is>
          <t>2</t>
        </is>
      </c>
      <c r="CF354" s="2" t="inlineStr">
        <is>
          <t/>
        </is>
      </c>
      <c r="CG354" t="inlineStr">
        <is>
          <t/>
        </is>
      </c>
      <c r="CH354" s="2" t="inlineStr">
        <is>
          <t>registre centralizate de conturi bancare</t>
        </is>
      </c>
      <c r="CI354" s="2" t="inlineStr">
        <is>
          <t>2</t>
        </is>
      </c>
      <c r="CJ354" s="2" t="inlineStr">
        <is>
          <t/>
        </is>
      </c>
      <c r="CK354" t="inlineStr">
        <is>
          <t/>
        </is>
      </c>
      <c r="CL354" s="2" t="inlineStr">
        <is>
          <t>centralizované registre bankových účtov</t>
        </is>
      </c>
      <c r="CM354" s="2" t="inlineStr">
        <is>
          <t>2</t>
        </is>
      </c>
      <c r="CN354" s="2" t="inlineStr">
        <is>
          <t/>
        </is>
      </c>
      <c r="CO354" t="inlineStr">
        <is>
          <t/>
        </is>
      </c>
      <c r="CP354" s="2" t="inlineStr">
        <is>
          <t>centralizirani registri bančnih računov</t>
        </is>
      </c>
      <c r="CQ354" s="2" t="inlineStr">
        <is>
          <t>2</t>
        </is>
      </c>
      <c r="CR354" s="2" t="inlineStr">
        <is>
          <t/>
        </is>
      </c>
      <c r="CS354" t="inlineStr">
        <is>
          <t/>
        </is>
      </c>
      <c r="CT354" s="2" t="inlineStr">
        <is>
          <t>centraliserade bankkontoregister</t>
        </is>
      </c>
      <c r="CU354" s="2" t="inlineStr">
        <is>
          <t>2</t>
        </is>
      </c>
      <c r="CV354" s="2" t="inlineStr">
        <is>
          <t/>
        </is>
      </c>
      <c r="CW354" t="inlineStr">
        <is>
          <t>centraliserade
automatiserade mekanismer såsom centrala register eller centrala elektroniska
datasöksystem som införts i enlighet med artikel 32a.1 i direktiv (EU) 2015/849</t>
        </is>
      </c>
    </row>
    <row r="355">
      <c r="A355" s="1" t="str">
        <f>HYPERLINK("https://iate.europa.eu/entry/result/3593312/all", "3593312")</f>
        <v>3593312</v>
      </c>
      <c r="B355" t="inlineStr">
        <is>
          <t>EUROPEAN UNION</t>
        </is>
      </c>
      <c r="C355" t="inlineStr">
        <is>
          <t>EUROPEAN UNION|EU finance</t>
        </is>
      </c>
      <c r="D355" t="inlineStr">
        <is>
          <t>yes</t>
        </is>
      </c>
      <c r="E355" t="inlineStr">
        <is>
          <t/>
        </is>
      </c>
      <c r="F355" s="2" t="inlineStr">
        <is>
          <t>Единен пазар, иновации и цифрова сфера</t>
        </is>
      </c>
      <c r="G355" s="2" t="inlineStr">
        <is>
          <t>3</t>
        </is>
      </c>
      <c r="H355" s="2" t="inlineStr">
        <is>
          <t/>
        </is>
      </c>
      <c r="I355" t="inlineStr">
        <is>
          <t/>
        </is>
      </c>
      <c r="J355" s="2" t="inlineStr">
        <is>
          <t>Jednotný trh, inovace a digitální agenda</t>
        </is>
      </c>
      <c r="K355" s="2" t="inlineStr">
        <is>
          <t>3</t>
        </is>
      </c>
      <c r="L355" s="2" t="inlineStr">
        <is>
          <t/>
        </is>
      </c>
      <c r="M355" t="inlineStr">
        <is>
          <t>okruh 1 víceletého finančního rámce na období 2021–2027</t>
        </is>
      </c>
      <c r="N355" s="2" t="inlineStr">
        <is>
          <t>Det indre marked, innovation og det digitale område</t>
        </is>
      </c>
      <c r="O355" s="2" t="inlineStr">
        <is>
          <t>3</t>
        </is>
      </c>
      <c r="P355" s="2" t="inlineStr">
        <is>
          <t/>
        </is>
      </c>
      <c r="Q355" t="inlineStr">
        <is>
          <t>udgiftsområde 1 i den flerårige finansiele ramme for årene 2021-2027</t>
        </is>
      </c>
      <c r="R355" s="2" t="inlineStr">
        <is>
          <t>Binnenmarkt, Innovation und Digitales</t>
        </is>
      </c>
      <c r="S355" s="2" t="inlineStr">
        <is>
          <t>3</t>
        </is>
      </c>
      <c r="T355" s="2" t="inlineStr">
        <is>
          <t/>
        </is>
      </c>
      <c r="U355" t="inlineStr">
        <is>
          <t/>
        </is>
      </c>
      <c r="V355" s="2" t="inlineStr">
        <is>
          <t>ενιαία αγορά, καινοτομία και ψηφιακή οικονομία</t>
        </is>
      </c>
      <c r="W355" s="2" t="inlineStr">
        <is>
          <t>3</t>
        </is>
      </c>
      <c r="X355" s="2" t="inlineStr">
        <is>
          <t/>
        </is>
      </c>
      <c r="Y355" t="inlineStr">
        <is>
          <t>τομέας 1 του Πολυετούς Δημοσιονομικού Πλαισίου για την περίοδο 2021-2027</t>
        </is>
      </c>
      <c r="Z355" s="2" t="inlineStr">
        <is>
          <t>Single Market, Innovation and Digital|
Single Market, Innovation &amp;amp; Digital</t>
        </is>
      </c>
      <c r="AA355" s="2" t="inlineStr">
        <is>
          <t>3|
1</t>
        </is>
      </c>
      <c r="AB355" s="2" t="inlineStr">
        <is>
          <t xml:space="preserve">|
</t>
        </is>
      </c>
      <c r="AC355" t="inlineStr">
        <is>
          <t>heading 1 of the 2021–2027 &lt;a href="https://iate.europa.eu/entry/result/930627/en" target="_blank"&gt;multiannual financial framework&lt;/a&gt;</t>
        </is>
      </c>
      <c r="AD355" s="2" t="inlineStr">
        <is>
          <t>Mercado único, innovación y economía digital</t>
        </is>
      </c>
      <c r="AE355" s="2" t="inlineStr">
        <is>
          <t>3</t>
        </is>
      </c>
      <c r="AF355" s="2" t="inlineStr">
        <is>
          <t/>
        </is>
      </c>
      <c r="AG355" t="inlineStr">
        <is>
          <t>Rúbrica 1 del marco financiero plurianual (UE-27) para el período 2021-2027.</t>
        </is>
      </c>
      <c r="AH355" s="2" t="inlineStr">
        <is>
          <t>Ühtne turg, innovatsioon ja digitaalvaldkond</t>
        </is>
      </c>
      <c r="AI355" s="2" t="inlineStr">
        <is>
          <t>3</t>
        </is>
      </c>
      <c r="AJ355" s="2" t="inlineStr">
        <is>
          <t/>
        </is>
      </c>
      <c r="AK355" t="inlineStr">
        <is>
          <t>mitmeaastase finantsraamistiku 2021-2027 1. rubriigi pealkiri</t>
        </is>
      </c>
      <c r="AL355" s="2" t="inlineStr">
        <is>
          <t>Sisämarkkinat, innovointi ja digitaalitalous</t>
        </is>
      </c>
      <c r="AM355" s="2" t="inlineStr">
        <is>
          <t>3</t>
        </is>
      </c>
      <c r="AN355" s="2" t="inlineStr">
        <is>
          <t/>
        </is>
      </c>
      <c r="AO355" t="inlineStr">
        <is>
          <t>monivuotisen rahoituskehyksen 2021–2027 otsake 1</t>
        </is>
      </c>
      <c r="AP355" s="2" t="inlineStr">
        <is>
          <t>Marché unique, innovation et numérique</t>
        </is>
      </c>
      <c r="AQ355" s="2" t="inlineStr">
        <is>
          <t>3</t>
        </is>
      </c>
      <c r="AR355" s="2" t="inlineStr">
        <is>
          <t/>
        </is>
      </c>
      <c r="AS355" t="inlineStr">
        <is>
          <t>première rubrique du &lt;a href="https://iate.europa.eu/entry/result/930627/fr" target="_blank"&gt;cadre financier pluriannuel&lt;/a&gt; pour les années 2021 à 2027</t>
        </is>
      </c>
      <c r="AT355" t="inlineStr">
        <is>
          <t/>
        </is>
      </c>
      <c r="AU355" t="inlineStr">
        <is>
          <t/>
        </is>
      </c>
      <c r="AV355" t="inlineStr">
        <is>
          <t/>
        </is>
      </c>
      <c r="AW355" t="inlineStr">
        <is>
          <t/>
        </is>
      </c>
      <c r="AX355" s="2" t="inlineStr">
        <is>
          <t>Jedinstveno tržište, inovacije i digitalizacija</t>
        </is>
      </c>
      <c r="AY355" s="2" t="inlineStr">
        <is>
          <t>3</t>
        </is>
      </c>
      <c r="AZ355" s="2" t="inlineStr">
        <is>
          <t/>
        </is>
      </c>
      <c r="BA355" t="inlineStr">
        <is>
          <t>naslov 1. višegodišnjeg financijskog okvira za razdoblje 2021. - 2027.</t>
        </is>
      </c>
      <c r="BB355" s="2" t="inlineStr">
        <is>
          <t>Egységes piac, innováció és digitális gazdaság</t>
        </is>
      </c>
      <c r="BC355" s="2" t="inlineStr">
        <is>
          <t>3</t>
        </is>
      </c>
      <c r="BD355" s="2" t="inlineStr">
        <is>
          <t/>
        </is>
      </c>
      <c r="BE355" t="inlineStr">
        <is>
          <t>a 2021-2027-es időszakra szóló többéves pénzügyi keret 1. fejezete</t>
        </is>
      </c>
      <c r="BF355" s="2" t="inlineStr">
        <is>
          <t>Mercato unico, innovazione e agenda digitale</t>
        </is>
      </c>
      <c r="BG355" s="2" t="inlineStr">
        <is>
          <t>3</t>
        </is>
      </c>
      <c r="BH355" s="2" t="inlineStr">
        <is>
          <t/>
        </is>
      </c>
      <c r="BI355" t="inlineStr">
        <is>
          <t>rubrica 1 della tabella riepilogativa per rubrica del quadro finanziario pluriennale (QFP) per il periodo 2021-2027</t>
        </is>
      </c>
      <c r="BJ355" s="2" t="inlineStr">
        <is>
          <t>Bendroji rinka, inovacijos ir skaitmeninė ekonomika</t>
        </is>
      </c>
      <c r="BK355" s="2" t="inlineStr">
        <is>
          <t>3</t>
        </is>
      </c>
      <c r="BL355" s="2" t="inlineStr">
        <is>
          <t/>
        </is>
      </c>
      <c r="BM355" t="inlineStr">
        <is>
          <t>2021–2027 m. daugiametės finansinės programos 1-oji išlaidų kategorija</t>
        </is>
      </c>
      <c r="BN355" s="2" t="inlineStr">
        <is>
          <t>Vienotais tirgus, inovācija un digitālā joma</t>
        </is>
      </c>
      <c r="BO355" s="2" t="inlineStr">
        <is>
          <t>3</t>
        </is>
      </c>
      <c r="BP355" s="2" t="inlineStr">
        <is>
          <t/>
        </is>
      </c>
      <c r="BQ355" t="inlineStr">
        <is>
          <t>daudzgadu finanšu shēmas 2021.–2027. gadam 1.
izdevumu kategorijas nosaukums</t>
        </is>
      </c>
      <c r="BR355" s="2" t="inlineStr">
        <is>
          <t>Suq Uniku, Innovazzjoni u Diġitali|
Suq Uniku, Innovazzjoni u Aġenda Diġitali</t>
        </is>
      </c>
      <c r="BS355" s="2" t="inlineStr">
        <is>
          <t>3|
2</t>
        </is>
      </c>
      <c r="BT355" s="2" t="inlineStr">
        <is>
          <t xml:space="preserve">|
</t>
        </is>
      </c>
      <c r="BU355" t="inlineStr">
        <is>
          <t>l-intestatura nru 1 tal-Qafas Finanzjarju Pluriennali (QFP) għall-perjodu 2021 - 2027</t>
        </is>
      </c>
      <c r="BV355" s="2" t="inlineStr">
        <is>
          <t>Eengemaakte markt, innovatie en digitaal beleid</t>
        </is>
      </c>
      <c r="BW355" s="2" t="inlineStr">
        <is>
          <t>3</t>
        </is>
      </c>
      <c r="BX355" s="2" t="inlineStr">
        <is>
          <t/>
        </is>
      </c>
      <c r="BY355" t="inlineStr">
        <is>
          <t>rubriek 1 van het meerjarig financieel kader voor de periode 2021-2027</t>
        </is>
      </c>
      <c r="BZ355" s="2" t="inlineStr">
        <is>
          <t>Jednolity rynek, innowacje i gospodarka cyfrowa</t>
        </is>
      </c>
      <c r="CA355" s="2" t="inlineStr">
        <is>
          <t>3</t>
        </is>
      </c>
      <c r="CB355" s="2" t="inlineStr">
        <is>
          <t/>
        </is>
      </c>
      <c r="CC355" t="inlineStr">
        <is>
          <t>dział 1 wieloletnich ram finansowych na lata 2021-2027</t>
        </is>
      </c>
      <c r="CD355" s="2" t="inlineStr">
        <is>
          <t>Mercado Único, Inovação e Digital</t>
        </is>
      </c>
      <c r="CE355" s="2" t="inlineStr">
        <is>
          <t>3</t>
        </is>
      </c>
      <c r="CF355" s="2" t="inlineStr">
        <is>
          <t/>
        </is>
      </c>
      <c r="CG355" t="inlineStr">
        <is>
          <t>Rubrica 1 do Quadro Financeiro Plurianual para 2021-2027.</t>
        </is>
      </c>
      <c r="CH355" s="2" t="inlineStr">
        <is>
          <t>Piața unică, inovare și sectorul digital</t>
        </is>
      </c>
      <c r="CI355" s="2" t="inlineStr">
        <is>
          <t>3</t>
        </is>
      </c>
      <c r="CJ355" s="2" t="inlineStr">
        <is>
          <t/>
        </is>
      </c>
      <c r="CK355" t="inlineStr">
        <is>
          <t>rubrica 1 din cadrul financiar multianual pentru perioada 2021-2027</t>
        </is>
      </c>
      <c r="CL355" s="2" t="inlineStr">
        <is>
          <t>Jednotný trh, inovácie a digitálna ekonomika</t>
        </is>
      </c>
      <c r="CM355" s="2" t="inlineStr">
        <is>
          <t>3</t>
        </is>
      </c>
      <c r="CN355" s="2" t="inlineStr">
        <is>
          <t/>
        </is>
      </c>
      <c r="CO355" t="inlineStr">
        <is>
          <t>okruh 1 viacročného finančného rámca na roky 2021 – 2027</t>
        </is>
      </c>
      <c r="CP355" s="2" t="inlineStr">
        <is>
          <t>Enotni trg, inovacije in digitalno</t>
        </is>
      </c>
      <c r="CQ355" s="2" t="inlineStr">
        <is>
          <t>3</t>
        </is>
      </c>
      <c r="CR355" s="2" t="inlineStr">
        <is>
          <t/>
        </is>
      </c>
      <c r="CS355" t="inlineStr">
        <is>
          <t>razdelek 1 večletnega finančnega okvira za obdobje 2021–2027</t>
        </is>
      </c>
      <c r="CT355" s="2" t="inlineStr">
        <is>
          <t>inre marknaden, innovation och digitalisering</t>
        </is>
      </c>
      <c r="CU355" s="2" t="inlineStr">
        <is>
          <t>3</t>
        </is>
      </c>
      <c r="CV355" s="2" t="inlineStr">
        <is>
          <t/>
        </is>
      </c>
      <c r="CW355" t="inlineStr">
        <is>
          <t>rubrik 1 i den fleråriga budgetramen för perioden 2021-2027</t>
        </is>
      </c>
    </row>
    <row r="356">
      <c r="A356" s="1" t="str">
        <f>HYPERLINK("https://iate.europa.eu/entry/result/910009/all", "910009")</f>
        <v>910009</v>
      </c>
      <c r="B356" t="inlineStr">
        <is>
          <t>EUROPEAN UNION</t>
        </is>
      </c>
      <c r="C356" t="inlineStr">
        <is>
          <t>EUROPEAN UNION|EU finance|Community budget</t>
        </is>
      </c>
      <c r="D356" t="inlineStr">
        <is>
          <t>yes</t>
        </is>
      </c>
      <c r="E356" t="inlineStr">
        <is>
          <t/>
        </is>
      </c>
      <c r="F356" s="2" t="inlineStr">
        <is>
          <t>подфункция</t>
        </is>
      </c>
      <c r="G356" s="2" t="inlineStr">
        <is>
          <t>3</t>
        </is>
      </c>
      <c r="H356" s="2" t="inlineStr">
        <is>
          <t/>
        </is>
      </c>
      <c r="I356" t="inlineStr">
        <is>
          <t>подразделение на функция &lt;a href="/entry/result/794886/all" id="ENTRY_TO_ENTRY_CONVERTER" target="_blank"&gt;IATE:794886&lt;/a&gt; , използвано в многогодишната финансова рамка &lt;a href="/entry/result/930627/all" id="ENTRY_TO_ENTRY_CONVERTER" target="_blank"&gt;IATE:930627&lt;/a&gt; на ЕС</t>
        </is>
      </c>
      <c r="J356" s="2" t="inlineStr">
        <is>
          <t>podokruh</t>
        </is>
      </c>
      <c r="K356" s="2" t="inlineStr">
        <is>
          <t>3</t>
        </is>
      </c>
      <c r="L356" s="2" t="inlineStr">
        <is>
          <t/>
        </is>
      </c>
      <c r="M356" t="inlineStr">
        <is>
          <t/>
        </is>
      </c>
      <c r="N356" s="2" t="inlineStr">
        <is>
          <t>underudgiftsområde</t>
        </is>
      </c>
      <c r="O356" s="2" t="inlineStr">
        <is>
          <t>4</t>
        </is>
      </c>
      <c r="P356" s="2" t="inlineStr">
        <is>
          <t/>
        </is>
      </c>
      <c r="Q356" t="inlineStr">
        <is>
          <t>Underopdeling af udgiftsområde.</t>
        </is>
      </c>
      <c r="R356" s="2" t="inlineStr">
        <is>
          <t>Teilrubrik</t>
        </is>
      </c>
      <c r="S356" s="2" t="inlineStr">
        <is>
          <t>3</t>
        </is>
      </c>
      <c r="T356" s="2" t="inlineStr">
        <is>
          <t/>
        </is>
      </c>
      <c r="U356" t="inlineStr">
        <is>
          <t>Unterkategorie einer Rubrik im mehrjährigen Finanzrahmen &lt;a href="/entry/result/930627/all" id="ENTRY_TO_ENTRY_CONVERTER" target="_blank"&gt;IATE:930627&lt;/a&gt;</t>
        </is>
      </c>
      <c r="V356" s="2" t="inlineStr">
        <is>
          <t>υποτομέας</t>
        </is>
      </c>
      <c r="W356" s="2" t="inlineStr">
        <is>
          <t>3</t>
        </is>
      </c>
      <c r="X356" s="2" t="inlineStr">
        <is>
          <t/>
        </is>
      </c>
      <c r="Y356" t="inlineStr">
        <is>
          <t/>
        </is>
      </c>
      <c r="Z356" s="2" t="inlineStr">
        <is>
          <t>subheading|
sub-heading</t>
        </is>
      </c>
      <c r="AA356" s="2" t="inlineStr">
        <is>
          <t>3|
1</t>
        </is>
      </c>
      <c r="AB356" s="2" t="inlineStr">
        <is>
          <t xml:space="preserve">|
</t>
        </is>
      </c>
      <c r="AC356" t="inlineStr">
        <is>
          <t>subcategory of heading [ &lt;a href="/entry/result/794886/all" id="ENTRY_TO_ENTRY_CONVERTER" target="_blank"&gt;IATE:794886&lt;/a&gt; ] within the multiannual financial framework [ &lt;a href="/entry/result/930627/all" id="ENTRY_TO_ENTRY_CONVERTER" target="_blank"&gt;IATE:930627&lt;/a&gt; ]</t>
        </is>
      </c>
      <c r="AD356" s="2" t="inlineStr">
        <is>
          <t>subrúbrica</t>
        </is>
      </c>
      <c r="AE356" s="2" t="inlineStr">
        <is>
          <t>3</t>
        </is>
      </c>
      <c r="AF356" s="2" t="inlineStr">
        <is>
          <t/>
        </is>
      </c>
      <c r="AG356" t="inlineStr">
        <is>
          <t>Subdivisión de una rúbrica de las perspectivas financieras.</t>
        </is>
      </c>
      <c r="AH356" s="2" t="inlineStr">
        <is>
          <t>alamrubriik</t>
        </is>
      </c>
      <c r="AI356" s="2" t="inlineStr">
        <is>
          <t>3</t>
        </is>
      </c>
      <c r="AJ356" s="2" t="inlineStr">
        <is>
          <t/>
        </is>
      </c>
      <c r="AK356" t="inlineStr">
        <is>
          <t>rubriigi &lt;a href="/entry/result/794886/all" id="ENTRY_TO_ENTRY_CONVERTER" target="_blank"&gt;IATE:794886&lt;/a&gt; alajaotus mitmeaastase finantsraamistiku &lt;a href="/entry/result/930627/all" id="ENTRY_TO_ENTRY_CONVERTER" target="_blank"&gt;IATE:930627&lt;/a&gt; kontekstis</t>
        </is>
      </c>
      <c r="AL356" s="2" t="inlineStr">
        <is>
          <t>alaotsake</t>
        </is>
      </c>
      <c r="AM356" s="2" t="inlineStr">
        <is>
          <t>3</t>
        </is>
      </c>
      <c r="AN356" s="2" t="inlineStr">
        <is>
          <t/>
        </is>
      </c>
      <c r="AO356" t="inlineStr">
        <is>
          <t/>
        </is>
      </c>
      <c r="AP356" s="2" t="inlineStr">
        <is>
          <t>sous-rubrique</t>
        </is>
      </c>
      <c r="AQ356" s="2" t="inlineStr">
        <is>
          <t>3</t>
        </is>
      </c>
      <c r="AR356" s="2" t="inlineStr">
        <is>
          <t/>
        </is>
      </c>
      <c r="AS356" t="inlineStr">
        <is>
          <t>subdivision des rubriques du cadre financier pluriannuel [ &lt;a href="/entry/result/930627/all" id="ENTRY_TO_ENTRY_CONVERTER" target="_blank"&gt;IATE:930627&lt;/a&gt; ]</t>
        </is>
      </c>
      <c r="AT356" s="2" t="inlineStr">
        <is>
          <t>fo-cheannteideal</t>
        </is>
      </c>
      <c r="AU356" s="2" t="inlineStr">
        <is>
          <t>3</t>
        </is>
      </c>
      <c r="AV356" s="2" t="inlineStr">
        <is>
          <t/>
        </is>
      </c>
      <c r="AW356" t="inlineStr">
        <is>
          <t/>
        </is>
      </c>
      <c r="AX356" s="2" t="inlineStr">
        <is>
          <t>podnaslov</t>
        </is>
      </c>
      <c r="AY356" s="2" t="inlineStr">
        <is>
          <t>3</t>
        </is>
      </c>
      <c r="AZ356" s="2" t="inlineStr">
        <is>
          <t/>
        </is>
      </c>
      <c r="BA356" t="inlineStr">
        <is>
          <t/>
        </is>
      </c>
      <c r="BB356" s="2" t="inlineStr">
        <is>
          <t>alfejezet</t>
        </is>
      </c>
      <c r="BC356" s="2" t="inlineStr">
        <is>
          <t>4</t>
        </is>
      </c>
      <c r="BD356" s="2" t="inlineStr">
        <is>
          <t/>
        </is>
      </c>
      <c r="BE356" t="inlineStr">
        <is>
          <t>a pénzügyi keret egyes fejezetein belül meghatározott alkategória</t>
        </is>
      </c>
      <c r="BF356" s="2" t="inlineStr">
        <is>
          <t>sottorubrica</t>
        </is>
      </c>
      <c r="BG356" s="2" t="inlineStr">
        <is>
          <t>3</t>
        </is>
      </c>
      <c r="BH356" s="2" t="inlineStr">
        <is>
          <t/>
        </is>
      </c>
      <c r="BI356" t="inlineStr">
        <is>
          <t>suddivisione di una rubrica [ &lt;a href="/entry/result/794886/all" id="ENTRY_TO_ENTRY_CONVERTER" target="_blank"&gt;IATE:794886&lt;/a&gt; ] del quadro finanziario pluriennale [ &lt;a href="/entry/result/930627/all" id="ENTRY_TO_ENTRY_CONVERTER" target="_blank"&gt;IATE:930627&lt;/a&gt; ]</t>
        </is>
      </c>
      <c r="BJ356" s="2" t="inlineStr">
        <is>
          <t>pakategorė</t>
        </is>
      </c>
      <c r="BK356" s="2" t="inlineStr">
        <is>
          <t>4</t>
        </is>
      </c>
      <c r="BL356" s="2" t="inlineStr">
        <is>
          <t/>
        </is>
      </c>
      <c r="BM356" t="inlineStr">
        <is>
          <t/>
        </is>
      </c>
      <c r="BN356" s="2" t="inlineStr">
        <is>
          <t>izdevumu apakškategorija</t>
        </is>
      </c>
      <c r="BO356" s="2" t="inlineStr">
        <is>
          <t>3</t>
        </is>
      </c>
      <c r="BP356" s="2" t="inlineStr">
        <is>
          <t/>
        </is>
      </c>
      <c r="BQ356" t="inlineStr">
        <is>
          <t>finanšu shēmas [ &lt;a href="/entry/result/930627/all" id="ENTRY_TO_ENTRY_CONVERTER" target="_blank"&gt;IATE:930627&lt;/a&gt; ] izdevumu kategorijas [ &lt;a href="/entry/result/794886/all" id="ENTRY_TO_ENTRY_CONVERTER" target="_blank"&gt;IATE:794886&lt;/a&gt; ] apakšiedalījums</t>
        </is>
      </c>
      <c r="BR356" s="2" t="inlineStr">
        <is>
          <t>subintestatura</t>
        </is>
      </c>
      <c r="BS356" s="2" t="inlineStr">
        <is>
          <t>3</t>
        </is>
      </c>
      <c r="BT356" s="2" t="inlineStr">
        <is>
          <t/>
        </is>
      </c>
      <c r="BU356" t="inlineStr">
        <is>
          <t>subkategorija ta' &lt;i&gt;intestatura&lt;/i&gt; [ &lt;a href="/entry/result/794886/all" id="ENTRY_TO_ENTRY_CONVERTER" target="_blank"&gt;IATE:794886&lt;/a&gt; ] fil-&lt;i&gt;qafas finanzjarju pluriennali&lt;/i&gt; [ &lt;a href="/entry/result/930627/all" id="ENTRY_TO_ENTRY_CONVERTER" target="_blank"&gt;IATE:930627&lt;/a&gt; ]</t>
        </is>
      </c>
      <c r="BV356" s="2" t="inlineStr">
        <is>
          <t>subrubriek</t>
        </is>
      </c>
      <c r="BW356" s="2" t="inlineStr">
        <is>
          <t>3</t>
        </is>
      </c>
      <c r="BX356" s="2" t="inlineStr">
        <is>
          <t/>
        </is>
      </c>
      <c r="BY356" t="inlineStr">
        <is>
          <t>onderdeel van een rubriek van het MFK</t>
        </is>
      </c>
      <c r="BZ356" s="2" t="inlineStr">
        <is>
          <t>poddział</t>
        </is>
      </c>
      <c r="CA356" s="2" t="inlineStr">
        <is>
          <t>3</t>
        </is>
      </c>
      <c r="CB356" s="2" t="inlineStr">
        <is>
          <t/>
        </is>
      </c>
      <c r="CC356" t="inlineStr">
        <is>
          <t>podkategoria „działu” w „wieloletnich ramach finansowych” [ &lt;a href="/entry/result/930627/all" id="ENTRY_TO_ENTRY_CONVERTER" target="_blank"&gt;IATE:930627&lt;/a&gt; ]</t>
        </is>
      </c>
      <c r="CD356" s="2" t="inlineStr">
        <is>
          <t>sub-rubrica</t>
        </is>
      </c>
      <c r="CE356" s="2" t="inlineStr">
        <is>
          <t>3</t>
        </is>
      </c>
      <c r="CF356" s="2" t="inlineStr">
        <is>
          <t/>
        </is>
      </c>
      <c r="CG356" t="inlineStr">
        <is>
          <t>Subdivisão de uma &lt;a href="https://iate.europa.eu/entry/result/794886/en-pt" target="_blank"&gt;rubrica&lt;/a&gt; do &lt;a href="https://iate.europa.eu/entry/result/930627/en-pt" target="_blank"&gt;quadro financeiro plurianual&lt;/a&gt;.</t>
        </is>
      </c>
      <c r="CH356" s="2" t="inlineStr">
        <is>
          <t>subrubrică</t>
        </is>
      </c>
      <c r="CI356" s="2" t="inlineStr">
        <is>
          <t>3</t>
        </is>
      </c>
      <c r="CJ356" s="2" t="inlineStr">
        <is>
          <t/>
        </is>
      </c>
      <c r="CK356" t="inlineStr">
        <is>
          <t>subdiviziune a rubricii [ &lt;a href="/entry/result/794886/all" id="ENTRY_TO_ENTRY_CONVERTER" target="_blank"&gt;IATE:794886&lt;/a&gt; ] din cadrul financiar multianual [ &lt;a href="/entry/result/930627/all" id="ENTRY_TO_ENTRY_CONVERTER" target="_blank"&gt;IATE:930627&lt;/a&gt; ]</t>
        </is>
      </c>
      <c r="CL356" s="2" t="inlineStr">
        <is>
          <t>podokruh</t>
        </is>
      </c>
      <c r="CM356" s="2" t="inlineStr">
        <is>
          <t>3</t>
        </is>
      </c>
      <c r="CN356" s="2" t="inlineStr">
        <is>
          <t/>
        </is>
      </c>
      <c r="CO356" t="inlineStr">
        <is>
          <t/>
        </is>
      </c>
      <c r="CP356" s="2" t="inlineStr">
        <is>
          <t>podrazdelek</t>
        </is>
      </c>
      <c r="CQ356" s="2" t="inlineStr">
        <is>
          <t>3</t>
        </is>
      </c>
      <c r="CR356" s="2" t="inlineStr">
        <is>
          <t/>
        </is>
      </c>
      <c r="CS356" t="inlineStr">
        <is>
          <t>podkategorija razdelka [&lt;a href="/entry/result/794886/all" id="ENTRY_TO_ENTRY_CONVERTER" target="_blank"&gt;IATE:794886&lt;/a&gt;] v večletnem finančnem okviru [&lt;a href="/entry/result/930627/all" id="ENTRY_TO_ENTRY_CONVERTER" target="_blank"&gt;IATE:930627&lt;/a&gt;]</t>
        </is>
      </c>
      <c r="CT356" s="2" t="inlineStr">
        <is>
          <t>underrubrik</t>
        </is>
      </c>
      <c r="CU356" s="2" t="inlineStr">
        <is>
          <t>3</t>
        </is>
      </c>
      <c r="CV356" s="2" t="inlineStr">
        <is>
          <t/>
        </is>
      </c>
      <c r="CW356" t="inlineStr">
        <is>
          <t/>
        </is>
      </c>
    </row>
    <row r="357">
      <c r="A357" s="1" t="str">
        <f>HYPERLINK("https://iate.europa.eu/entry/result/3576926/all", "3576926")</f>
        <v>3576926</v>
      </c>
      <c r="B357" t="inlineStr">
        <is>
          <t>FINANCE</t>
        </is>
      </c>
      <c r="C357" t="inlineStr">
        <is>
          <t>FINANCE</t>
        </is>
      </c>
      <c r="D357" t="inlineStr">
        <is>
          <t>yes</t>
        </is>
      </c>
      <c r="E357" t="inlineStr">
        <is>
          <t/>
        </is>
      </c>
      <c r="F357" s="2" t="inlineStr">
        <is>
          <t>pre-pack</t>
        </is>
      </c>
      <c r="G357" s="2" t="inlineStr">
        <is>
          <t>3</t>
        </is>
      </c>
      <c r="H357" s="2" t="inlineStr">
        <is>
          <t/>
        </is>
      </c>
      <c r="I357" t="inlineStr">
        <is>
          <t>операция с активите на изпаднало в затруднено положение предприятие (прехвърляне), която се подготвя преди образуването на производството по установяване на неплатежоспособност (познато като производство по несъстоятелност) с помощта на синдик (при някои юрисдикции назначаван от съд) и която по принцип се прилага непосредствено след образуването на производството по несъстоятелност</t>
        </is>
      </c>
      <c r="J357" s="2" t="inlineStr">
        <is>
          <t>pre-pack</t>
        </is>
      </c>
      <c r="K357" s="2" t="inlineStr">
        <is>
          <t>3</t>
        </is>
      </c>
      <c r="L357" s="2" t="inlineStr">
        <is>
          <t/>
        </is>
      </c>
      <c r="M357" t="inlineStr">
        <is>
          <t>z anglického pre-packaged insolvency sale; obecně operace s aktivy podniku v krizové situaci před zahájením insolvenčního řízení (typicky úpadku) s účastí správce, zpravidla je provedena bezprostředně po zahájení insolvenčního řízení</t>
        </is>
      </c>
      <c r="N357" s="2" t="inlineStr">
        <is>
          <t>pre-pack-procedure</t>
        </is>
      </c>
      <c r="O357" s="2" t="inlineStr">
        <is>
          <t>3</t>
        </is>
      </c>
      <c r="P357" s="2" t="inlineStr">
        <is>
          <t/>
        </is>
      </c>
      <c r="Q357" t="inlineStr">
        <is>
          <t>en transaktion i forbindelse med en kriseramt virksomheds aktiver (en overdragelse), der forberedes inden insolvensbehandlingen indledes (typisk konkurs) med bistand fra en kurator (i nogle retskredse udpeget af retten), og som normalt gennemføres umiddelbart efter, at insolvensbehandlingen er blevet indledt</t>
        </is>
      </c>
      <c r="R357" s="2" t="inlineStr">
        <is>
          <t>„Pre-pack“</t>
        </is>
      </c>
      <c r="S357" s="2" t="inlineStr">
        <is>
          <t>3</t>
        </is>
      </c>
      <c r="T357" s="2" t="inlineStr">
        <is>
          <t/>
        </is>
      </c>
      <c r="U357" t="inlineStr">
        <is>
          <t>im Allgemeinen ein Geschäft über das Aktivvermögen eines notleidenden Unternehmens (Veräußerung), das vor der Eröffnung eines Insolvenzverfahrens (typischerweise eines Konkurses) mit Unterstützung eines (in einigen Rechtsordnungen gerichtlich bestellten) Verwalters vorbereitet und normalerweise direkt nach der Eröffnung des Insolvenzverfahrens vollzogen wird</t>
        </is>
      </c>
      <c r="V357" s="2" t="inlineStr">
        <is>
          <t>pre-pack</t>
        </is>
      </c>
      <c r="W357" s="2" t="inlineStr">
        <is>
          <t>3</t>
        </is>
      </c>
      <c r="X357" s="2" t="inlineStr">
        <is>
          <t/>
        </is>
      </c>
      <c r="Y357" t="inlineStr">
        <is>
          <t>πράξη (μεταβίβαση) σχετική με τα στοιχεία ενεργητικού επιχειρήσεως που αντιμετωπίζει οικονομικές δυσκολίες, η οποία προετοιμάζεται πριν την κίνηση διαδικασίας αναγνωρίσεως αφερεγγυότητας (όπως είναι χαρακτηριστικά η πτώχευση) με τη βοήθεια ενός διαχειριστή (που σε ορισμένες περιοχές διορίζεται από το πρωτοδικείο) και η οποία διενεργείται αμέσως μετά την κίνηση της διαδικασίας αναγνωρίσεως αφερεγγυότητας</t>
        </is>
      </c>
      <c r="Z357" s="2" t="inlineStr">
        <is>
          <t>pre-pack|
pre-packaged insolvency sale|
pre-pack sale|
pre-pack insolvency sale|
pre-pack administration|
pre-packaged administration</t>
        </is>
      </c>
      <c r="AA357" s="2" t="inlineStr">
        <is>
          <t>3|
3|
1|
1|
1|
1</t>
        </is>
      </c>
      <c r="AB357" s="2" t="inlineStr">
        <is>
          <t xml:space="preserve">|
|
|
|
|
</t>
        </is>
      </c>
      <c r="AC357" t="inlineStr">
        <is>
          <t>a transfer of the assets of an undertaking in difficulties (an assignment) which is prepared before the commencement of insolvency proceedings (typically, bankruptcy or liquidation) with the assistance of an administrator (in some jurisdictions, appointed by a court), and which is usually implemented immediately after the commencement of insolvency proceedings</t>
        </is>
      </c>
      <c r="AD357" s="2" t="inlineStr">
        <is>
          <t>&lt;i&gt;pre-pack&lt;/i&gt;</t>
        </is>
      </c>
      <c r="AE357" s="2" t="inlineStr">
        <is>
          <t>3</t>
        </is>
      </c>
      <c r="AF357" s="2" t="inlineStr">
        <is>
          <t/>
        </is>
      </c>
      <c r="AG357" t="inlineStr">
        <is>
          <t>Operación sobre los activos de una empresa en crisis (una transmisión), que se prepara antes de la apertura de un procedimiento de insolvencia (normalmente una quiebra) junto con un administrador (cuyo nombramiento queda a cargo de un tribunal en algunas jurisdicciones) y que, por lo general, se ejecuta inmediatamente después de la apertura del procedimiento de insolvencia.</t>
        </is>
      </c>
      <c r="AH357" s="2" t="inlineStr">
        <is>
          <t>&lt;i&gt;pre‑pack&lt;/i&gt;‑tehing</t>
        </is>
      </c>
      <c r="AI357" s="2" t="inlineStr">
        <is>
          <t>2</t>
        </is>
      </c>
      <c r="AJ357" s="2" t="inlineStr">
        <is>
          <t/>
        </is>
      </c>
      <c r="AK357" t="inlineStr">
        <is>
          <t>majanduslikes raskustes oleva ettevõtja varaga tehtav tehing (üleandmine), mis on ette valmistatud enne maksejõuetusmenetluse (tavaliselt pankrot) algatamist pankrotihalduri (kelle mõnes õiguskorras määrab kohus) kaasabil ja mida tavaliselt täidetakse vahetult pärast maksejõuetusmenetluse algatamist</t>
        </is>
      </c>
      <c r="AL357" s="2" t="inlineStr">
        <is>
          <t>pre-pack-järjestely</t>
        </is>
      </c>
      <c r="AM357" s="2" t="inlineStr">
        <is>
          <t>3</t>
        </is>
      </c>
      <c r="AN357" s="2" t="inlineStr">
        <is>
          <t/>
        </is>
      </c>
      <c r="AO357" t="inlineStr">
        <is>
          <t>kriisitilassa olevan yrityksen varoja koskeva toimenpide (luovutus), jota valmistellaan ennen maksukyvyttömyysmenettelyn (yleensä konkurssimenettelyn) aloittamista omaisuudenhoitajan (jonka nimittää tietyissä maissa tuomioistuin) avustuksella ja joka toteutetaan tavanomaisesti heti maksukyvyttömyysmenettelyn aloittamisen jälkeen</t>
        </is>
      </c>
      <c r="AP357" s="2" t="inlineStr">
        <is>
          <t>prepack cession|
procédure de pre-pack|
pre-pack</t>
        </is>
      </c>
      <c r="AQ357" s="2" t="inlineStr">
        <is>
          <t>2|
3|
3</t>
        </is>
      </c>
      <c r="AR357" s="2" t="inlineStr">
        <is>
          <t xml:space="preserve">|
|
</t>
        </is>
      </c>
      <c r="AS357" t="inlineStr">
        <is>
          <t>opération sur les actifs d’une entreprise en crise (une cession), qui est préparée avant l’ouverture d’une procédure d’insolvabilité (typiquement une faillite) avec le concours d’un administrateur (dans certaines juridictions nommé par un tribunal) et qui est, normalement, mise en œuvre juste immédiatement après l’ouverture de la procédure d’insolvabilité</t>
        </is>
      </c>
      <c r="AT357" t="inlineStr">
        <is>
          <t/>
        </is>
      </c>
      <c r="AU357" t="inlineStr">
        <is>
          <t/>
        </is>
      </c>
      <c r="AV357" t="inlineStr">
        <is>
          <t/>
        </is>
      </c>
      <c r="AW357" t="inlineStr">
        <is>
          <t/>
        </is>
      </c>
      <c r="AX357" s="2" t="inlineStr">
        <is>
          <t>pre-pack</t>
        </is>
      </c>
      <c r="AY357" s="2" t="inlineStr">
        <is>
          <t>2</t>
        </is>
      </c>
      <c r="AZ357" s="2" t="inlineStr">
        <is>
          <t/>
        </is>
      </c>
      <c r="BA357" t="inlineStr">
        <is>
          <t/>
        </is>
      </c>
      <c r="BB357" s="2" t="inlineStr">
        <is>
          <t>pre-pack</t>
        </is>
      </c>
      <c r="BC357" s="2" t="inlineStr">
        <is>
          <t>3</t>
        </is>
      </c>
      <c r="BD357" s="2" t="inlineStr">
        <is>
          <t/>
        </is>
      </c>
      <c r="BE357" t="inlineStr">
        <is>
          <t>általánosságban egy válságban lévő vállalkozás eszközeire irányuló olyan műveletet (átruházás) jelöl, amelyet a fizetésképtelenségi eljárás (jellemzően csődeljárás) megindítása előtt, egy (néhány országban a bíróság által kijelölt) csendes csődgondnok segítségével kell előkészíteni, és amelyet általában közvetlenül a fizetésképtelenség megállapítását követően kell végrehajtani</t>
        </is>
      </c>
      <c r="BF357" s="2" t="inlineStr">
        <is>
          <t>pre-pack</t>
        </is>
      </c>
      <c r="BG357" s="2" t="inlineStr">
        <is>
          <t>3</t>
        </is>
      </c>
      <c r="BH357" s="2" t="inlineStr">
        <is>
          <t/>
        </is>
      </c>
      <c r="BI357" t="inlineStr">
        <is>
          <t>transazione sugli attivi di un’impresa in crisi (una cessione), che è predisposta prima dell’apertura di una procedura d’insolvenza (generalmente un fallimento) con il concorso di un amministratore (in talune giurisdizioni nominato da un tribunale) e che è, normalmente, effettuata immediatamente dopo l’apertura della procedura d’insolvenza</t>
        </is>
      </c>
      <c r="BJ357" s="2" t="inlineStr">
        <is>
          <t>įmonės perėmimas nemokumo atveju</t>
        </is>
      </c>
      <c r="BK357" s="2" t="inlineStr">
        <is>
          <t>2</t>
        </is>
      </c>
      <c r="BL357" s="2" t="inlineStr">
        <is>
          <t/>
        </is>
      </c>
      <c r="BM357" t="inlineStr">
        <is>
          <t>operacija su sunkioje padėtyje esančios (perduodamos) įmonės aktyvais, kurios imamasi prieš pradedant nemokumo procedūrą (paprastai – bankrotą), kai paskiriamas administratorius (kai kuriose jurisdikcijose jį skiria teismas), ir kuri paprastai vykdoma iš karto po nemokumo procedūros pradėjimo</t>
        </is>
      </c>
      <c r="BN357" s="2" t="inlineStr">
        <is>
          <t>restrukturizācijas plāns</t>
        </is>
      </c>
      <c r="BO357" s="2" t="inlineStr">
        <is>
          <t>2</t>
        </is>
      </c>
      <c r="BP357" s="2" t="inlineStr">
        <is>
          <t/>
        </is>
      </c>
      <c r="BQ357" t="inlineStr">
        <is>
          <t>darbība ar krīzi pārdzīvojoša uzņēmuma aktīviem (to nodošanu), kas tiek sagatavota pirms maksātnespējas procesa uzsākšanas (parasti – bankrota), izmantojot maksātnespējas procesa administratora palīdzību (dažās jurisdikcijās to norīko tiesa), un kas parasti tiek uzsākta tūlīt pēc maksātnespējas procesa uzsākšanas</t>
        </is>
      </c>
      <c r="BR357" s="2" t="inlineStr">
        <is>
          <t>pre-pack</t>
        </is>
      </c>
      <c r="BS357" s="2" t="inlineStr">
        <is>
          <t>3</t>
        </is>
      </c>
      <c r="BT357" s="2" t="inlineStr">
        <is>
          <t/>
        </is>
      </c>
      <c r="BU357" t="inlineStr">
        <is>
          <t>tranżazzjoni fuq l-attiv ta' impriża fi kriżi (trasferiment) li hija ppreparata qabel il-ftuħ ta' proċeduri ta' insolvenza (tipikament falliment), bl-assistenza ta' amministratur (f'ċerti ġurisdizzjonijiet maħtur minn qorti) u li hija, normalment, implementata immedjatament wara l-ftuħ tal-proċeduri ta' insolvenza</t>
        </is>
      </c>
      <c r="BV357" s="2" t="inlineStr">
        <is>
          <t>pre-pack</t>
        </is>
      </c>
      <c r="BW357" s="2" t="inlineStr">
        <is>
          <t>2</t>
        </is>
      </c>
      <c r="BX357" s="2" t="inlineStr">
        <is>
          <t/>
        </is>
      </c>
      <c r="BY357" t="inlineStr">
        <is>
          <t>een transactie inzake de activa van een in moeilijkheden verkerende onderneming (een overdracht), die met behulp van een bewindvoerder (die in sommige jurisdicties door een rechtbank wordt benoemd) vóór de inleiding van een insolventieprocedure (meestal een faillissement) wordt voorbereid en normaliter onmiddellijk na die inleiding wordt uitgevoerd</t>
        </is>
      </c>
      <c r="BZ357" s="2" t="inlineStr">
        <is>
          <t>przygotowana likwidacja</t>
        </is>
      </c>
      <c r="CA357" s="2" t="inlineStr">
        <is>
          <t>3</t>
        </is>
      </c>
      <c r="CB357" s="2" t="inlineStr">
        <is>
          <t/>
        </is>
      </c>
      <c r="CC357" t="inlineStr">
        <is>
          <t>nowy mechanizm prawny wprowadzony do postępowania upadłościowego, którego założeniem jest istotne przyśpieszenie likwidacji majątku dłużnika, który staje się masą upadłości; ciężar poszukiwania nabywcy przesunięty jest na okres poprzedzający ogłoszenie upadłości i działania te podejmuje sam dłużnik</t>
        </is>
      </c>
      <c r="CD357" s="2" t="inlineStr">
        <is>
          <t>pre-pack</t>
        </is>
      </c>
      <c r="CE357" s="2" t="inlineStr">
        <is>
          <t>3</t>
        </is>
      </c>
      <c r="CF357" s="2" t="inlineStr">
        <is>
          <t/>
        </is>
      </c>
      <c r="CG357" t="inlineStr">
        <is>
          <t>Proveniente do inglês &lt;i&gt;pre‑packaged insolvency sale&lt;/i&gt;) indica, em geral, uma operação sobre os ativos de uma empresa em crise (uma cessão), que é preparada antes da abertura do processo de insolvência (tipicamente uma falência) com a colaboração de um administrador (em certos ordenamentos jurídicos, nomeado por um tribunal) e que é, normalmente, executada imediatamente após a abertura do processo de insolvência.</t>
        </is>
      </c>
      <c r="CH357" s="2" t="inlineStr">
        <is>
          <t>pre-pack</t>
        </is>
      </c>
      <c r="CI357" s="2" t="inlineStr">
        <is>
          <t>4</t>
        </is>
      </c>
      <c r="CJ357" s="2" t="inlineStr">
        <is>
          <t/>
        </is>
      </c>
      <c r="CK357" t="inlineStr">
        <is>
          <t>o operațiune cu privire la activele unei întreprinderi aflate în criză (o cesiune), care este pregătită înainte de deschiderea unei proceduri de insolvență (cel mai adesea un faliment) cu concursul unui administrator (în anumite jurisdicții numit de o instanță) și care este, în mod normal, pusă în aplicare chiar imediat după deschiderea procedurii de insolvență</t>
        </is>
      </c>
      <c r="CL357" t="inlineStr">
        <is>
          <t/>
        </is>
      </c>
      <c r="CM357" t="inlineStr">
        <is>
          <t/>
        </is>
      </c>
      <c r="CN357" t="inlineStr">
        <is>
          <t/>
        </is>
      </c>
      <c r="CO357" t="inlineStr">
        <is>
          <t/>
        </is>
      </c>
      <c r="CP357" t="inlineStr">
        <is>
          <t/>
        </is>
      </c>
      <c r="CQ357" t="inlineStr">
        <is>
          <t/>
        </is>
      </c>
      <c r="CR357" t="inlineStr">
        <is>
          <t/>
        </is>
      </c>
      <c r="CS357" t="inlineStr">
        <is>
          <t/>
        </is>
      </c>
      <c r="CT357" t="inlineStr">
        <is>
          <t/>
        </is>
      </c>
      <c r="CU357" t="inlineStr">
        <is>
          <t/>
        </is>
      </c>
      <c r="CV357" t="inlineStr">
        <is>
          <t/>
        </is>
      </c>
      <c r="CW357" t="inlineStr">
        <is>
          <t/>
        </is>
      </c>
    </row>
    <row r="358">
      <c r="A358" s="1" t="str">
        <f>HYPERLINK("https://iate.europa.eu/entry/result/144460/all", "144460")</f>
        <v>144460</v>
      </c>
      <c r="B358" t="inlineStr">
        <is>
          <t>POLITICS;FINANCE;TRADE</t>
        </is>
      </c>
      <c r="C358" t="inlineStr">
        <is>
          <t>POLITICS|executive power and public service|administrative law;FINANCE;TRADE</t>
        </is>
      </c>
      <c r="D358" t="inlineStr">
        <is>
          <t>no</t>
        </is>
      </c>
      <c r="E358" t="inlineStr">
        <is>
          <t/>
        </is>
      </c>
      <c r="F358" t="inlineStr">
        <is>
          <t/>
        </is>
      </c>
      <c r="G358" t="inlineStr">
        <is>
          <t/>
        </is>
      </c>
      <c r="H358" t="inlineStr">
        <is>
          <t/>
        </is>
      </c>
      <c r="I358" t="inlineStr">
        <is>
          <t/>
        </is>
      </c>
      <c r="J358" t="inlineStr">
        <is>
          <t/>
        </is>
      </c>
      <c r="K358" t="inlineStr">
        <is>
          <t/>
        </is>
      </c>
      <c r="L358" t="inlineStr">
        <is>
          <t/>
        </is>
      </c>
      <c r="M358" t="inlineStr">
        <is>
          <t/>
        </is>
      </c>
      <c r="N358" s="2" t="inlineStr">
        <is>
          <t>bestillingsseddel|
ordreseddel|
rekvisition ordre</t>
        </is>
      </c>
      <c r="O358" s="2" t="inlineStr">
        <is>
          <t>1|
1|
3</t>
        </is>
      </c>
      <c r="P358" s="2" t="inlineStr">
        <is>
          <t xml:space="preserve">|
|
</t>
        </is>
      </c>
      <c r="Q358" t="inlineStr">
        <is>
          <t/>
        </is>
      </c>
      <c r="R358" s="2" t="inlineStr">
        <is>
          <t>Bestellzettel|
Bestellschein|
Best.-Sch.</t>
        </is>
      </c>
      <c r="S358" s="2" t="inlineStr">
        <is>
          <t>3|
3|
2</t>
        </is>
      </c>
      <c r="T358" s="2" t="inlineStr">
        <is>
          <t xml:space="preserve">|
|
</t>
        </is>
      </c>
      <c r="U358" t="inlineStr">
        <is>
          <t/>
        </is>
      </c>
      <c r="V358" s="2" t="inlineStr">
        <is>
          <t>παραγγελία|
έντυπο παραγγελίας|
δελτίο παραγγελίας</t>
        </is>
      </c>
      <c r="W358" s="2" t="inlineStr">
        <is>
          <t>1|
1|
1</t>
        </is>
      </c>
      <c r="X358" s="2" t="inlineStr">
        <is>
          <t xml:space="preserve">|
|
</t>
        </is>
      </c>
      <c r="Y358" t="inlineStr">
        <is>
          <t/>
        </is>
      </c>
      <c r="Z358" s="2" t="inlineStr">
        <is>
          <t>order form</t>
        </is>
      </c>
      <c r="AA358" s="2" t="inlineStr">
        <is>
          <t>2</t>
        </is>
      </c>
      <c r="AB358" s="2" t="inlineStr">
        <is>
          <t/>
        </is>
      </c>
      <c r="AC358" t="inlineStr">
        <is>
          <t>simplified contract used for low to middle-value purchases of supplies or services</t>
        </is>
      </c>
      <c r="AD358" s="2" t="inlineStr">
        <is>
          <t>recibo de pedido|
vale de pedido</t>
        </is>
      </c>
      <c r="AE358" s="2" t="inlineStr">
        <is>
          <t>1|
1</t>
        </is>
      </c>
      <c r="AF358" s="2" t="inlineStr">
        <is>
          <t xml:space="preserve">|
</t>
        </is>
      </c>
      <c r="AG358" t="inlineStr">
        <is>
          <t/>
        </is>
      </c>
      <c r="AH358" t="inlineStr">
        <is>
          <t/>
        </is>
      </c>
      <c r="AI358" t="inlineStr">
        <is>
          <t/>
        </is>
      </c>
      <c r="AJ358" t="inlineStr">
        <is>
          <t/>
        </is>
      </c>
      <c r="AK358" t="inlineStr">
        <is>
          <t/>
        </is>
      </c>
      <c r="AL358" s="2" t="inlineStr">
        <is>
          <t>tilauslomake</t>
        </is>
      </c>
      <c r="AM358" s="2" t="inlineStr">
        <is>
          <t>1</t>
        </is>
      </c>
      <c r="AN358" s="2" t="inlineStr">
        <is>
          <t/>
        </is>
      </c>
      <c r="AO358" t="inlineStr">
        <is>
          <t/>
        </is>
      </c>
      <c r="AP358" s="2" t="inlineStr">
        <is>
          <t>bon de commande|
BDC|
note de commande</t>
        </is>
      </c>
      <c r="AQ358" s="2" t="inlineStr">
        <is>
          <t>3|
3|
3</t>
        </is>
      </c>
      <c r="AR358" s="2" t="inlineStr">
        <is>
          <t xml:space="preserve">|
|
</t>
        </is>
      </c>
      <c r="AS358" t="inlineStr">
        <is>
          <t>document qui permet de définir et valider les modalités de prestation entre vendeur et acheteur</t>
        </is>
      </c>
      <c r="AT358" s="2" t="inlineStr">
        <is>
          <t>foirm ordaithe</t>
        </is>
      </c>
      <c r="AU358" s="2" t="inlineStr">
        <is>
          <t>3</t>
        </is>
      </c>
      <c r="AV358" s="2" t="inlineStr">
        <is>
          <t/>
        </is>
      </c>
      <c r="AW358" t="inlineStr">
        <is>
          <t/>
        </is>
      </c>
      <c r="AX358" t="inlineStr">
        <is>
          <t/>
        </is>
      </c>
      <c r="AY358" t="inlineStr">
        <is>
          <t/>
        </is>
      </c>
      <c r="AZ358" t="inlineStr">
        <is>
          <t/>
        </is>
      </c>
      <c r="BA358" t="inlineStr">
        <is>
          <t/>
        </is>
      </c>
      <c r="BB358" t="inlineStr">
        <is>
          <t/>
        </is>
      </c>
      <c r="BC358" t="inlineStr">
        <is>
          <t/>
        </is>
      </c>
      <c r="BD358" t="inlineStr">
        <is>
          <t/>
        </is>
      </c>
      <c r="BE358" t="inlineStr">
        <is>
          <t/>
        </is>
      </c>
      <c r="BF358" s="2" t="inlineStr">
        <is>
          <t>ordinazione|
buono di ordinazione|
buono d'ordine</t>
        </is>
      </c>
      <c r="BG358" s="2" t="inlineStr">
        <is>
          <t>1|
3|
3</t>
        </is>
      </c>
      <c r="BH358" s="2" t="inlineStr">
        <is>
          <t xml:space="preserve">|
|
</t>
        </is>
      </c>
      <c r="BI358" t="inlineStr">
        <is>
          <t/>
        </is>
      </c>
      <c r="BJ358" t="inlineStr">
        <is>
          <t/>
        </is>
      </c>
      <c r="BK358" t="inlineStr">
        <is>
          <t/>
        </is>
      </c>
      <c r="BL358" t="inlineStr">
        <is>
          <t/>
        </is>
      </c>
      <c r="BM358" t="inlineStr">
        <is>
          <t/>
        </is>
      </c>
      <c r="BN358" t="inlineStr">
        <is>
          <t/>
        </is>
      </c>
      <c r="BO358" t="inlineStr">
        <is>
          <t/>
        </is>
      </c>
      <c r="BP358" t="inlineStr">
        <is>
          <t/>
        </is>
      </c>
      <c r="BQ358" t="inlineStr">
        <is>
          <t/>
        </is>
      </c>
      <c r="BR358" t="inlineStr">
        <is>
          <t/>
        </is>
      </c>
      <c r="BS358" t="inlineStr">
        <is>
          <t/>
        </is>
      </c>
      <c r="BT358" t="inlineStr">
        <is>
          <t/>
        </is>
      </c>
      <c r="BU358" t="inlineStr">
        <is>
          <t/>
        </is>
      </c>
      <c r="BV358" s="2" t="inlineStr">
        <is>
          <t>bestelbon</t>
        </is>
      </c>
      <c r="BW358" s="2" t="inlineStr">
        <is>
          <t>1</t>
        </is>
      </c>
      <c r="BX358" s="2" t="inlineStr">
        <is>
          <t/>
        </is>
      </c>
      <c r="BY358" t="inlineStr">
        <is>
          <t/>
        </is>
      </c>
      <c r="BZ358" t="inlineStr">
        <is>
          <t/>
        </is>
      </c>
      <c r="CA358" t="inlineStr">
        <is>
          <t/>
        </is>
      </c>
      <c r="CB358" t="inlineStr">
        <is>
          <t/>
        </is>
      </c>
      <c r="CC358" t="inlineStr">
        <is>
          <t/>
        </is>
      </c>
      <c r="CD358" s="2" t="inlineStr">
        <is>
          <t>pedido de encomendas|
nota de encomenda</t>
        </is>
      </c>
      <c r="CE358" s="2" t="inlineStr">
        <is>
          <t>1|
1</t>
        </is>
      </c>
      <c r="CF358" s="2" t="inlineStr">
        <is>
          <t xml:space="preserve">|
</t>
        </is>
      </c>
      <c r="CG358" t="inlineStr">
        <is>
          <t/>
        </is>
      </c>
      <c r="CH358" t="inlineStr">
        <is>
          <t/>
        </is>
      </c>
      <c r="CI358" t="inlineStr">
        <is>
          <t/>
        </is>
      </c>
      <c r="CJ358" t="inlineStr">
        <is>
          <t/>
        </is>
      </c>
      <c r="CK358" t="inlineStr">
        <is>
          <t/>
        </is>
      </c>
      <c r="CL358" t="inlineStr">
        <is>
          <t/>
        </is>
      </c>
      <c r="CM358" t="inlineStr">
        <is>
          <t/>
        </is>
      </c>
      <c r="CN358" t="inlineStr">
        <is>
          <t/>
        </is>
      </c>
      <c r="CO358" t="inlineStr">
        <is>
          <t/>
        </is>
      </c>
      <c r="CP358" t="inlineStr">
        <is>
          <t/>
        </is>
      </c>
      <c r="CQ358" t="inlineStr">
        <is>
          <t/>
        </is>
      </c>
      <c r="CR358" t="inlineStr">
        <is>
          <t/>
        </is>
      </c>
      <c r="CS358" t="inlineStr">
        <is>
          <t/>
        </is>
      </c>
      <c r="CT358" s="2" t="inlineStr">
        <is>
          <t>ordersedel</t>
        </is>
      </c>
      <c r="CU358" s="2" t="inlineStr">
        <is>
          <t>1</t>
        </is>
      </c>
      <c r="CV358" s="2" t="inlineStr">
        <is>
          <t/>
        </is>
      </c>
      <c r="CW358" t="inlineStr">
        <is>
          <t/>
        </is>
      </c>
    </row>
    <row r="359">
      <c r="A359" s="1" t="str">
        <f>HYPERLINK("https://iate.europa.eu/entry/result/791008/all", "791008")</f>
        <v>791008</v>
      </c>
      <c r="B359" t="inlineStr">
        <is>
          <t>EUROPEAN UNION</t>
        </is>
      </c>
      <c r="C359" t="inlineStr">
        <is>
          <t>EUROPEAN UNION|EU finance|Community budget</t>
        </is>
      </c>
      <c r="D359" t="inlineStr">
        <is>
          <t>yes</t>
        </is>
      </c>
      <c r="E359" t="inlineStr">
        <is>
          <t/>
        </is>
      </c>
      <c r="F359" s="2" t="inlineStr">
        <is>
          <t>разпоредител с бюджетни кредити</t>
        </is>
      </c>
      <c r="G359" s="2" t="inlineStr">
        <is>
          <t>4</t>
        </is>
      </c>
      <c r="H359" s="2" t="inlineStr">
        <is>
          <t/>
        </is>
      </c>
      <c r="I359" t="inlineStr">
        <is>
          <t>Служител, който във всяка институция отговаря за изпълнението на приходите и разходите в съответствие с принципа на добро финансово управление и следи за спазването на изискванията за законосъобразност и редовност</t>
        </is>
      </c>
      <c r="J359" s="2" t="inlineStr">
        <is>
          <t>schvalující osoba</t>
        </is>
      </c>
      <c r="K359" s="2" t="inlineStr">
        <is>
          <t>3</t>
        </is>
      </c>
      <c r="L359" s="2" t="inlineStr">
        <is>
          <t/>
        </is>
      </c>
      <c r="M359" t="inlineStr">
        <is>
          <t>osoba, která je v daném orgánu odpovědná za plnění příjmů a výdajů v souladu se zásadou řádného finančního řízení a za zajišťování jejich legality a správnosti</t>
        </is>
      </c>
      <c r="N359" s="2" t="inlineStr">
        <is>
          <t>anvisningsberettiget|
anvisningsbemyndiget</t>
        </is>
      </c>
      <c r="O359" s="2" t="inlineStr">
        <is>
          <t>4|
4</t>
        </is>
      </c>
      <c r="P359" s="2" t="inlineStr">
        <is>
          <t xml:space="preserve">|
</t>
        </is>
      </c>
      <c r="Q359" t="inlineStr">
        <is>
          <t/>
        </is>
      </c>
      <c r="R359" s="2" t="inlineStr">
        <is>
          <t>Anweisungsbefugter</t>
        </is>
      </c>
      <c r="S359" s="2" t="inlineStr">
        <is>
          <t>3</t>
        </is>
      </c>
      <c r="T359" s="2" t="inlineStr">
        <is>
          <t/>
        </is>
      </c>
      <c r="U359" t="inlineStr">
        <is>
          <t>Person, der ein Organ die Befugnis übertragen hat, die Einnahmen und Ausgaben nach den Grundsätzen der Wirtschaftlichkeit der Haushaltsführung unter Gewährleistung von deren Rechtmäßigkeit und Ordnungsmäßigkeit auszuführen</t>
        </is>
      </c>
      <c r="V359" s="2" t="inlineStr">
        <is>
          <t>διατάκτης</t>
        </is>
      </c>
      <c r="W359" s="2" t="inlineStr">
        <is>
          <t>3</t>
        </is>
      </c>
      <c r="X359" s="2" t="inlineStr">
        <is>
          <t/>
        </is>
      </c>
      <c r="Y359" t="inlineStr">
        <is>
          <t>ο υπεύθυνος κάθε θεσμικού οργάνου της Ένωσης για την εκτέλεση των εσόδων και των δαπανών σύμφωνα με τις αρχές της χρηστής δημοσιονομικής διαχείριση, μεταξύ άλλων μέσω της διασφάλισης της υποβολής εκθέσεων σχετικά με τις επιδόσεις, και για τη διασφάλιση της νομιμότητας, της κανονικότητας και της ίσης μεταχείρισης των αποδεκτών</t>
        </is>
      </c>
      <c r="Z359" s="2" t="inlineStr">
        <is>
          <t>authorising officer|
AO</t>
        </is>
      </c>
      <c r="AA359" s="2" t="inlineStr">
        <is>
          <t>3|
3</t>
        </is>
      </c>
      <c r="AB359" s="2" t="inlineStr">
        <is>
          <t xml:space="preserve">|
</t>
        </is>
      </c>
      <c r="AC359" t="inlineStr">
        <is>
          <t>officer responsible in each EU institution for implementing revenue and expenditure in accordance with the principle of sound financial management and for ensuring compliance with the requirements of legality and regularity and equal treatment of recipients</t>
        </is>
      </c>
      <c r="AD359" s="2" t="inlineStr">
        <is>
          <t>ordenador|
ordenador de pagos</t>
        </is>
      </c>
      <c r="AE359" s="2" t="inlineStr">
        <is>
          <t>4|
4</t>
        </is>
      </c>
      <c r="AF359" s="2" t="inlineStr">
        <is>
          <t xml:space="preserve">|
</t>
        </is>
      </c>
      <c r="AG359" t="inlineStr">
        <is>
          <t>&lt;p&gt;Uno de los agentes financieros &lt;a href="/entry/result/927841/all" id="ENTRY_TO_ENTRY_CONVERTER" target="_blank"&gt;IATE:927841&lt;/a&gt; en los que el Reglamento financiero fundamenta el principio de separación de funciones &lt;a href="/entry/result/862657/all" id="ENTRY_TO_ENTRY_CONVERTER" target="_blank"&gt;IATE:862657&lt;/a&gt; en el marco presupuestario.&lt;/p&gt;"Compete al ordenador de cada institución ejecutar los ingresos y gastos de acuerdo con los principios de buena gestión financiera, así como garantizar la legalidad y la regularidad de los mismos." 
&lt;br&gt;Esta función es ejercida por la propia institución que determina, en sus normas administrativas internas, a los agentes del nivel apropiado en los que delega esta función (ordenadores delegados &lt;a href="/entry/result/783222/all" id="ENTRY_TO_ENTRY_CONVERTER" target="_blank"&gt;IATE:783222&lt;/a&gt; ).</t>
        </is>
      </c>
      <c r="AH359" s="2" t="inlineStr">
        <is>
          <t>eelarvevahendite käsutaja</t>
        </is>
      </c>
      <c r="AI359" s="2" t="inlineStr">
        <is>
          <t>3</t>
        </is>
      </c>
      <c r="AJ359" s="2" t="inlineStr">
        <is>
          <t/>
        </is>
      </c>
      <c r="AK359" t="inlineStr">
        <is>
          <t/>
        </is>
      </c>
      <c r="AL359" s="2" t="inlineStr">
        <is>
          <t>tulojen ja menojen hyväksyjä</t>
        </is>
      </c>
      <c r="AM359" s="2" t="inlineStr">
        <is>
          <t>4</t>
        </is>
      </c>
      <c r="AN359" s="2" t="inlineStr">
        <is>
          <t/>
        </is>
      </c>
      <c r="AO359" t="inlineStr">
        <is>
          <t>Henkilö, jonka tehtävänä on käsitellä toimielimensä tuloja ja menoja moitteettoman varainhoidon periaatteiden mukaisesti ja huolehtia siitä, että käsittely on laillista ja asianmukaista.</t>
        </is>
      </c>
      <c r="AP359" s="2" t="inlineStr">
        <is>
          <t>ordonnateur</t>
        </is>
      </c>
      <c r="AQ359" s="2" t="inlineStr">
        <is>
          <t>4</t>
        </is>
      </c>
      <c r="AR359" s="2" t="inlineStr">
        <is>
          <t/>
        </is>
      </c>
      <c r="AS359" t="inlineStr">
        <is>
          <t>Administrateur chargé d'exécuter les recettes et les dépenses conformément aux principes de bonne gestion financière et d'en assurer la légalité et la régularité.</t>
        </is>
      </c>
      <c r="AT359" s="2" t="inlineStr">
        <is>
          <t>oifigeach údarúcháin|
oifigeach um údarú</t>
        </is>
      </c>
      <c r="AU359" s="2" t="inlineStr">
        <is>
          <t>3|
3</t>
        </is>
      </c>
      <c r="AV359" s="2" t="inlineStr">
        <is>
          <t xml:space="preserve">preferred|
</t>
        </is>
      </c>
      <c r="AW359" t="inlineStr">
        <is>
          <t/>
        </is>
      </c>
      <c r="AX359" s="2" t="inlineStr">
        <is>
          <t>dužnosnik za ovjeravanje</t>
        </is>
      </c>
      <c r="AY359" s="2" t="inlineStr">
        <is>
          <t>4</t>
        </is>
      </c>
      <c r="AZ359" s="2" t="inlineStr">
        <is>
          <t/>
        </is>
      </c>
      <c r="BA359" t="inlineStr">
        <is>
          <t>dužnosnik odgovoran u svakoj instituciji za izvršenje prihoda i rashoda, u skladu s načelima dobrog financijskog upravljanja, te za osiguranje usklađenosti sa zahtjevima zakonitosti i pravilnosti</t>
        </is>
      </c>
      <c r="BB359" s="2" t="inlineStr">
        <is>
          <t>engedélyezésre jogosult tisztviselő</t>
        </is>
      </c>
      <c r="BC359" s="2" t="inlineStr">
        <is>
          <t>4</t>
        </is>
      </c>
      <c r="BD359" s="2" t="inlineStr">
        <is>
          <t/>
        </is>
      </c>
      <c r="BE359" t="inlineStr">
        <is>
          <t>az egyes uniós intézményekben a bevételeknek és a kiadásoknak a hatékony és eredményes pénzgazdálkodás elvével összhangban történő végrehajtásáért, és a jogszerűség és a szabályosság követelményei érvényesülésének biztosításáért felelős személy.</t>
        </is>
      </c>
      <c r="BF359" s="2" t="inlineStr">
        <is>
          <t>ordinatore</t>
        </is>
      </c>
      <c r="BG359" s="2" t="inlineStr">
        <is>
          <t>3</t>
        </is>
      </c>
      <c r="BH359" s="2" t="inlineStr">
        <is>
          <t/>
        </is>
      </c>
      <c r="BI359" t="inlineStr">
        <is>
          <t>agente finanziario incaricato in ogni istituzione di eseguire le entrate e le spese secondo il principio della sana gestione finanziaria e di garantirne la legittimità e la regolarità</t>
        </is>
      </c>
      <c r="BJ359" s="2" t="inlineStr">
        <is>
          <t>leidimus suteikiantis pareigūnas|
įgaliojimus suteikiantis pareigūnas</t>
        </is>
      </c>
      <c r="BK359" s="2" t="inlineStr">
        <is>
          <t>3|
3</t>
        </is>
      </c>
      <c r="BL359" s="2" t="inlineStr">
        <is>
          <t xml:space="preserve">preferred|
</t>
        </is>
      </c>
      <c r="BM359" t="inlineStr">
        <is>
          <t>pareigūnas, kiekvienoje institucijoje atsakingas už įplaukų ir išlaidų vykdymą, vadovaujantis patikimo finansų valdymo principais, ir už tai, kad būtų laikomasi teisėtumo bei tvarkingumo reikalavimų</t>
        </is>
      </c>
      <c r="BN359" s="2" t="inlineStr">
        <is>
          <t>kredītrīkotājs</t>
        </is>
      </c>
      <c r="BO359" s="2" t="inlineStr">
        <is>
          <t>3</t>
        </is>
      </c>
      <c r="BP359" s="2" t="inlineStr">
        <is>
          <t/>
        </is>
      </c>
      <c r="BQ359" t="inlineStr">
        <is>
          <t>persona, kura ES iestādē ir atbildīga par ieņēmumu un izdevumu izpildi saskaņā ar pareizas finanšu pārvaldības principiem, kā arī par to, lai būtu nodrošināts, ka tiek ievērotas prasības attiecībāuz likumību un pareizību</t>
        </is>
      </c>
      <c r="BR359" s="2" t="inlineStr">
        <is>
          <t>uffiċjal tal-awtorizzazzjoni</t>
        </is>
      </c>
      <c r="BS359" s="2" t="inlineStr">
        <is>
          <t>3</t>
        </is>
      </c>
      <c r="BT359" s="2" t="inlineStr">
        <is>
          <t/>
        </is>
      </c>
      <c r="BU359" t="inlineStr">
        <is>
          <t>Uffiċjal li għandu jkun responsabbli, f'kull istituzzjoni, għall-implimentazzjoni tad-dħul u l-infiq skont il-prinċipji ta' amministrazzjoni finanzjajra soda u biex jiżgura li r-rekwiżiti tal-legalità u r-regolarità jkunu rrispettati</t>
        </is>
      </c>
      <c r="BV359" s="2" t="inlineStr">
        <is>
          <t>ordonnateur</t>
        </is>
      </c>
      <c r="BW359" s="2" t="inlineStr">
        <is>
          <t>4</t>
        </is>
      </c>
      <c r="BX359" s="2" t="inlineStr">
        <is>
          <t/>
        </is>
      </c>
      <c r="BY359" t="inlineStr">
        <is>
          <t>persoon die bij elke instelling belast is met het innen van de ontvangsten en het verrichten van de uitgaven overeenkomstig het beginsel van goed financieel beheer en die instaat voor de wettigheid en regelmatigheid ervan</t>
        </is>
      </c>
      <c r="BZ359" s="2" t="inlineStr">
        <is>
          <t>urzędnik zatwierdzający</t>
        </is>
      </c>
      <c r="CA359" s="2" t="inlineStr">
        <is>
          <t>3</t>
        </is>
      </c>
      <c r="CB359" s="2" t="inlineStr">
        <is>
          <t/>
        </is>
      </c>
      <c r="CC359" t="inlineStr">
        <is>
          <t>urzędnik odpowiedzialny w każdej z instytucji za wykonanie dochodów i wydatków zgodnie z zasadami należytego zarządzania finansami oraz za zapewnienie przestrzegania wymogów legalności i prawidłowości rozliczeń</t>
        </is>
      </c>
      <c r="CD359" s="2" t="inlineStr">
        <is>
          <t>gestor orçamental</t>
        </is>
      </c>
      <c r="CE359" s="2" t="inlineStr">
        <is>
          <t>4</t>
        </is>
      </c>
      <c r="CF359" s="2" t="inlineStr">
        <is>
          <t/>
        </is>
      </c>
      <c r="CG359" t="inlineStr">
        <is>
          <t>&lt;div&gt;Agente responsável, por delegação, em cada instituição da União, por executar as operações relativas às receitas e às
despesas de acordo com o princípio da boa gestão financeira e por assegurar a
legalidade e a regularidade e a igualdade de tratamento dos destinatários.&lt;/div&gt;</t>
        </is>
      </c>
      <c r="CH359" s="2" t="inlineStr">
        <is>
          <t>ordonator|
ordonator de credite</t>
        </is>
      </c>
      <c r="CI359" s="2" t="inlineStr">
        <is>
          <t>3|
3</t>
        </is>
      </c>
      <c r="CJ359" s="2" t="inlineStr">
        <is>
          <t xml:space="preserve">|
</t>
        </is>
      </c>
      <c r="CK359" t="inlineStr">
        <is>
          <t>Ordonatorul de credite răspunde în fiecare instituție de execuția veniturilor și a cheltuielilor în conformitate cu principiul bunei gestiuni financiare, precum și de asigurarea respectării cerințelor de legalitate și regularitate.</t>
        </is>
      </c>
      <c r="CL359" s="2" t="inlineStr">
        <is>
          <t>povoľujúci úradník</t>
        </is>
      </c>
      <c r="CM359" s="2" t="inlineStr">
        <is>
          <t>3</t>
        </is>
      </c>
      <c r="CN359" s="2" t="inlineStr">
        <is>
          <t/>
        </is>
      </c>
      <c r="CO359" t="inlineStr">
        <is>
          <t>&lt;div&gt;
 osoba, ktorá je v každej inštitúcii Únie zodpovedná za implementáciu príjmov a výdavkov v súlade so zásadou správneho finančného riadenia, ako aj za zabezpečovanie súladu s požiadavkami zákonnosti a správnosti a rovnakého zaobchádzania s príjemcami finančných prostriedkov&lt;/div&gt;</t>
        </is>
      </c>
      <c r="CP359" s="2" t="inlineStr">
        <is>
          <t>odredbodajalec</t>
        </is>
      </c>
      <c r="CQ359" s="2" t="inlineStr">
        <is>
          <t>3</t>
        </is>
      </c>
      <c r="CR359" s="2" t="inlineStr">
        <is>
          <t/>
        </is>
      </c>
      <c r="CS359" t="inlineStr">
        <is>
          <t>oseba, ki je v vsaki instituciji odgovorna za izvrševanje prihodkov in odhodkov v skladu z načeli dobrega finančnega poslovodenja in za zagotavljanje, da se upoštevajo zahteve po zakonitosti in pravilnosti</t>
        </is>
      </c>
      <c r="CT359" s="2" t="inlineStr">
        <is>
          <t>utanordnare</t>
        </is>
      </c>
      <c r="CU359" s="2" t="inlineStr">
        <is>
          <t>3</t>
        </is>
      </c>
      <c r="CV359" s="2" t="inlineStr">
        <is>
          <t/>
        </is>
      </c>
      <c r="CW359" t="inlineStr">
        <is>
          <t/>
        </is>
      </c>
    </row>
    <row r="360">
      <c r="A360" s="1" t="str">
        <f>HYPERLINK("https://iate.europa.eu/entry/result/3578165/all", "3578165")</f>
        <v>3578165</v>
      </c>
      <c r="B360" t="inlineStr">
        <is>
          <t>EUROPEAN UNION;TRADE;LAW</t>
        </is>
      </c>
      <c r="C360" t="inlineStr">
        <is>
          <t>EUROPEAN UNION|EU finance|EU financing|EU financial instrument|fund (EU);TRADE|tariff policy|customs regulations|customs inspection;LAW|international law|public international law|territorial law|frontier|external border of the EU</t>
        </is>
      </c>
      <c r="D360" t="inlineStr">
        <is>
          <t>yes</t>
        </is>
      </c>
      <c r="E360" t="inlineStr">
        <is>
          <t/>
        </is>
      </c>
      <c r="F360" s="2" t="inlineStr">
        <is>
          <t>Инструмент за финансова подкрепа за оборудване за митнически контрол</t>
        </is>
      </c>
      <c r="G360" s="2" t="inlineStr">
        <is>
          <t>3</t>
        </is>
      </c>
      <c r="H360" s="2" t="inlineStr">
        <is>
          <t/>
        </is>
      </c>
      <c r="I360" t="inlineStr">
        <is>
          <t/>
        </is>
      </c>
      <c r="J360" s="2" t="inlineStr">
        <is>
          <t>Nástroj pro finanční podporu vybavení pro celní kontroly</t>
        </is>
      </c>
      <c r="K360" s="2" t="inlineStr">
        <is>
          <t>3</t>
        </is>
      </c>
      <c r="L360" s="2" t="inlineStr">
        <is>
          <t/>
        </is>
      </c>
      <c r="M360" t="inlineStr">
        <is>
          <t>nástroj na období 2021–2027 jako součást Fondu pro integrovanou správu hranic, z něhož má být poskytována finanční podpora na nákup, údržbu a modernizaci vybavení pro celní kontroly</t>
        </is>
      </c>
      <c r="N360" s="2" t="inlineStr">
        <is>
          <t>instrument for finansiel støtte til toldkontroludstyr|
instrument for toldkontroludstyr</t>
        </is>
      </c>
      <c r="O360" s="2" t="inlineStr">
        <is>
          <t>3|
3</t>
        </is>
      </c>
      <c r="P360" s="2" t="inlineStr">
        <is>
          <t xml:space="preserve">|
</t>
        </is>
      </c>
      <c r="Q360" t="inlineStr">
        <is>
          <t>instrument, som foreslås oprettet for perioden 2021-2027 som en del af Fonden for Integreret Grænseforvaltning med det formål at yde finansiel støtte til indkøb, vedligeholdelse og opgradering af toldkontroludstyr</t>
        </is>
      </c>
      <c r="R360" s="2" t="inlineStr">
        <is>
          <t>Instrument für finanzielle Hilfe für Zollkontrollausrüstung|
Instrument für Zollkontrollausrüstung|
Fonds für Zollkontrollausrüstung</t>
        </is>
      </c>
      <c r="S360" s="2" t="inlineStr">
        <is>
          <t>3|
3|
2</t>
        </is>
      </c>
      <c r="T360" s="2" t="inlineStr">
        <is>
          <t>|
|
admitted</t>
        </is>
      </c>
      <c r="U360" t="inlineStr">
        <is>
          <t>Instrument für die Bereitstellung finanzieller Hilfe für die Anschaffung, Wartung und Modernisierung von Zollkontrollausrüstung</t>
        </is>
      </c>
      <c r="V360" s="2" t="inlineStr">
        <is>
          <t>μέσο χρηματοδοτικής στήριξης για τον εξοπλισμό τελωνειακών ελέγχων</t>
        </is>
      </c>
      <c r="W360" s="2" t="inlineStr">
        <is>
          <t>3</t>
        </is>
      </c>
      <c r="X360" s="2" t="inlineStr">
        <is>
          <t/>
        </is>
      </c>
      <c r="Y360" t="inlineStr">
        <is>
          <t>μέσο χρηματοδοτικής στήριξης που έχει προταθεί να δημιουργηθεί για την περίοδο 2021 – 2027, στο πλαίσιο του Ταμείου για την ολοκληρωμένη διαχείριση των συνόρων [ &lt;a href="/entry/result/3576683/all" id="ENTRY_TO_ENTRY_CONVERTER" target="_blank"&gt;IATE:3576683&lt;/a&gt; ] με σκοπό την παροχή χρηματοδοτικής στήριξης για την αγορά, συντήρηση και αναβάθμιση του εξοπλισμού τελωνειακών ελέγχων</t>
        </is>
      </c>
      <c r="Z360" s="2" t="inlineStr">
        <is>
          <t>Instrument for financial support for customs control equipment|
instrument for customs control equipment|
Customs Control Equipment Instrument|
Customs Control Equipment Fund|
Union instrument for financial support for customs control equipment</t>
        </is>
      </c>
      <c r="AA360" s="2" t="inlineStr">
        <is>
          <t>3|
3|
3|
2|
1</t>
        </is>
      </c>
      <c r="AB360" s="2" t="inlineStr">
        <is>
          <t xml:space="preserve">|
|
|
admitted|
</t>
        </is>
      </c>
      <c r="AC360" t="inlineStr">
        <is>
          <t>instrument created for the period 2021–2027 as part of the &lt;a href="https://iate.europa.eu/entry/result/3576683/en" target="_blank"&gt; Integrated Border Management Fund&lt;/a&gt; to provide financial support for the purchase, maintenance and upgrade of &lt;a href="https://iate.europa.eu/entry/result/3578587/en" target="_blank"&gt; customs control equipment&lt;/a&gt;</t>
        </is>
      </c>
      <c r="AD360" s="2" t="inlineStr">
        <is>
          <t>Instrumento de Apoyo Financiero para Equipo de Control Aduanero|
Instrumento para Equipo de Control Aduanero|
Fondo para Equipo de Control Aduanero</t>
        </is>
      </c>
      <c r="AE360" s="2" t="inlineStr">
        <is>
          <t>3|
3|
2</t>
        </is>
      </c>
      <c r="AF360" s="2" t="inlineStr">
        <is>
          <t>|
|
admitted</t>
        </is>
      </c>
      <c r="AG360" t="inlineStr">
        <is>
          <t>Uno de los dos elementos que constituyen el &lt;a href="https://iate.europa.eu/entry/result/3576683/es" target="_blank"&gt;Fondo para la Gestión Integrada de las Fronteras&lt;/a&gt;, y cuyo objetivo es facilitar apoyo financiero destinado a la adquisición, el mantenimiento y la mejora del equipo de control aduanero.</t>
        </is>
      </c>
      <c r="AH360" s="2" t="inlineStr">
        <is>
          <t>tollikontrolliseadmete rahastu</t>
        </is>
      </c>
      <c r="AI360" s="2" t="inlineStr">
        <is>
          <t>3</t>
        </is>
      </c>
      <c r="AJ360" s="2" t="inlineStr">
        <is>
          <t/>
        </is>
      </c>
      <c r="AK360" t="inlineStr">
        <is>
          <t>&lt;i&gt;integreeritud piirihalduse fondi&lt;/i&gt; &lt;a href="/entry/result/3576683/all" id="ENTRY_TO_ENTRY_CONVERTER" target="_blank"&gt;IATE:3576683&lt;/a&gt; osa, mille eesmärk on anda rahalist toetust 
&lt;em&gt;tollikontrolliseadmete&lt;/em&gt; &lt;a href="/entry/result/3578587/all" id="ENTRY_TO_ENTRY_CONVERTER" target="_blank"&gt;IATE:3578587&lt;/a&gt; ostmiseks, hooldamiseks ja ajakohastamiseks</t>
        </is>
      </c>
      <c r="AL360" s="2" t="inlineStr">
        <is>
          <t>tullitarkastuslaitteiden rahoitusväline|
tullitarkastuslaitteiden väline</t>
        </is>
      </c>
      <c r="AM360" s="2" t="inlineStr">
        <is>
          <t>3|
3</t>
        </is>
      </c>
      <c r="AN360" s="2" t="inlineStr">
        <is>
          <t xml:space="preserve">|
</t>
        </is>
      </c>
      <c r="AO360" t="inlineStr">
        <is>
          <t>rahoituskehyskaudelle 2021-2017 ehdotettu 
&lt;i&gt;yhdennetyn rajaturvallisuuden rahaston&lt;/i&gt; [ &lt;a href="/entry/result/3576683/all" id="ENTRY_TO_ENTRY_CONVERTER" target="_blank"&gt;IATE:3576683&lt;/a&gt; ] osa, josta myönnetään taloudellista tukea tullitarkastuslaitteiden ostamiseen, ylläpitämiseen ja päivittämiseen</t>
        </is>
      </c>
      <c r="AP360" s="2" t="inlineStr">
        <is>
          <t>instrument de soutien financier relatif aux équipements de contrôle douanier|
instrument relatif aux équipements de contrôle douanier</t>
        </is>
      </c>
      <c r="AQ360" s="2" t="inlineStr">
        <is>
          <t>3|
3</t>
        </is>
      </c>
      <c r="AR360" s="2" t="inlineStr">
        <is>
          <t xml:space="preserve">|
</t>
        </is>
      </c>
      <c r="AS360" t="inlineStr">
        <is>
          <t>instrument proposé créé pour la période 2021-2027 dans le cadre du &lt;a href="https://iate.europa.eu/entry/result/3576683/fr" target="_blank"&gt;Fonds pour la gestion intégrée des frontières&lt;/a&gt; afin d’apporter une aide financière pour l’achat, la maintenance et la mise à niveau d’&lt;a href="https://iate.europa.eu/entry/result/3578587/fr" target="_blank"&gt;équipements de contrôle douanier&lt;/a&gt;</t>
        </is>
      </c>
      <c r="AT360" s="2" t="inlineStr">
        <is>
          <t>ionstraim le haghaidh tacaíocht airgeadais do threalamh rialaithe custaim|
ionstraim um threalamh rialaithe custaim</t>
        </is>
      </c>
      <c r="AU360" s="2" t="inlineStr">
        <is>
          <t>3|
3</t>
        </is>
      </c>
      <c r="AV360" s="2" t="inlineStr">
        <is>
          <t xml:space="preserve">|
</t>
        </is>
      </c>
      <c r="AW360" t="inlineStr">
        <is>
          <t/>
        </is>
      </c>
      <c r="AX360" s="2" t="inlineStr">
        <is>
          <t>instrument za financijsku potporu namijenjenu opremi za carinske provjere</t>
        </is>
      </c>
      <c r="AY360" s="2" t="inlineStr">
        <is>
          <t>3</t>
        </is>
      </c>
      <c r="AZ360" s="2" t="inlineStr">
        <is>
          <t/>
        </is>
      </c>
      <c r="BA360" t="inlineStr">
        <is>
          <t/>
        </is>
      </c>
      <c r="BB360" s="2" t="inlineStr">
        <is>
          <t>vámellenőrzési berendezések pénzügyi támogató eszköze|
vámellenőrzési berendezésekhez pénzügyi támogatást nyújtó eszköz|
vámellenőrzési berendezések támogató eszköze|
Vámellenőrzési Berendezések Alapja</t>
        </is>
      </c>
      <c r="BC360" s="2" t="inlineStr">
        <is>
          <t>3|
3|
3|
2</t>
        </is>
      </c>
      <c r="BD360" s="2" t="inlineStr">
        <is>
          <t>preferred|
|
|
admitted</t>
        </is>
      </c>
      <c r="BE360" t="inlineStr">
        <is>
          <t>a vámellenőrzési berendezések beszerzéséhez, karbantartásához és megújításához pénzügyi támogatást nyújtó, a 2021-2027-es pénzügyi időszakra tervezett pénzügyi eszköz/alap</t>
        </is>
      </c>
      <c r="BF360" s="2" t="inlineStr">
        <is>
          <t>Strumento di sostegno finanziario relativo alle attrezzature per il controllo doganale|
Strumento relativo alle attrezzature per il controllo doganale|
Fondo relativo alle attrezzature per il controllo doganale</t>
        </is>
      </c>
      <c r="BG360" s="2" t="inlineStr">
        <is>
          <t>3|
3|
3</t>
        </is>
      </c>
      <c r="BH360" s="2" t="inlineStr">
        <is>
          <t xml:space="preserve">|
|
</t>
        </is>
      </c>
      <c r="BI360" t="inlineStr">
        <is>
          <t>strumento proposto per il periodo 2021-2027 nell’ambito del Fondo per la gestione integrata delle frontiere [ &lt;a href="/entry/result/3576683/all" id="ENTRY_TO_ENTRY_CONVERTER" target="_blank"&gt;IATE:3576683&lt;/a&gt; ], allo scopo di fornire un sostegno finanziario per l’acquisto, la manutenzione e l’aggiornamento delle attrezzature per il controllo doganale da usare anche per altri scopi, come ad esempio i controlli alle frontiere e la sicurezza</t>
        </is>
      </c>
      <c r="BJ360" s="2" t="inlineStr">
        <is>
          <t>Muitinio tikrinimo įrangos finansavimo priemonė</t>
        </is>
      </c>
      <c r="BK360" s="2" t="inlineStr">
        <is>
          <t>3</t>
        </is>
      </c>
      <c r="BL360" s="2" t="inlineStr">
        <is>
          <t/>
        </is>
      </c>
      <c r="BM360" t="inlineStr">
        <is>
          <t/>
        </is>
      </c>
      <c r="BN360" s="2" t="inlineStr">
        <is>
          <t>finansiālā atbalsta instruments muitas kontroles iekārtām</t>
        </is>
      </c>
      <c r="BO360" s="2" t="inlineStr">
        <is>
          <t>2</t>
        </is>
      </c>
      <c r="BP360" s="2" t="inlineStr">
        <is>
          <t/>
        </is>
      </c>
      <c r="BQ360" t="inlineStr">
        <is>
          <t/>
        </is>
      </c>
      <c r="BR360" s="2" t="inlineStr">
        <is>
          <t>strument ta’ appoġġ finanzjarju għat-tagħmir ta’ kontroll doganali|
strument għat-tagħmir ta’ kontroll doganali</t>
        </is>
      </c>
      <c r="BS360" s="2" t="inlineStr">
        <is>
          <t>3|
3</t>
        </is>
      </c>
      <c r="BT360" s="2" t="inlineStr">
        <is>
          <t xml:space="preserve">|
</t>
        </is>
      </c>
      <c r="BU360" t="inlineStr">
        <is>
          <t>strument propost maħluq għall-perjodu 2021-2027 bħala parti mill- Fond għall-Ġestjoni Integrata tal-Fruntieri [ &lt;a href="/entry/result/3576683/all" id="ENTRY_TO_ENTRY_CONVERTER" target="_blank"&gt;IATE:3576683&lt;/a&gt; ] biex jipprovdi appoġġ finanzjarju għax-xiri, il-manutenzjoni u t-titjib tat-tagħmir ta' kontroll doganali</t>
        </is>
      </c>
      <c r="BV360" s="2" t="inlineStr">
        <is>
          <t>instrument voor financiële steun voor douanecontroleapparatuur|
instrument voor douanecontroleapparatuur</t>
        </is>
      </c>
      <c r="BW360" s="2" t="inlineStr">
        <is>
          <t>2|
2</t>
        </is>
      </c>
      <c r="BX360" s="2" t="inlineStr">
        <is>
          <t xml:space="preserve">|
</t>
        </is>
      </c>
      <c r="BY360" t="inlineStr">
        <is>
          <t>één van de twee onderdelen van het voorgestelde Fonds voor geïntegreerd grensbeheer dat als doel heeft financiële steun te verlenen voor de aankoop, het onderhoud en de modernisering van douanecontroleapparatuur</t>
        </is>
      </c>
      <c r="BZ360" s="2" t="inlineStr">
        <is>
          <t>Fundusz ds. Sprzętu do Kontroli Celnej|
instrument wsparcia finansowego na rzecz sprzętu do kontroli celnej|
instrument na rzecz sprzętu do kontroli celnej|
instrument „Sprzęt do kontroli celnej”|
CCEi</t>
        </is>
      </c>
      <c r="CA360" s="2" t="inlineStr">
        <is>
          <t>2|
3|
2|
2|
3</t>
        </is>
      </c>
      <c r="CB360" s="2" t="inlineStr">
        <is>
          <t xml:space="preserve">admitted|
|
|
|
</t>
        </is>
      </c>
      <c r="CC360" t="inlineStr">
        <is>
          <t>fundusz, z którego będzie finansowany wszelki sprzęt, z wyjątkiem środków transportu, którego przynajmniej jeden cel służy kontroli celnej</t>
        </is>
      </c>
      <c r="CD360" s="2" t="inlineStr">
        <is>
          <t>Instrumento de Apoio Financeiro aos Equipamentos de Controlo Aduaneiro</t>
        </is>
      </c>
      <c r="CE360" s="2" t="inlineStr">
        <is>
          <t>3</t>
        </is>
      </c>
      <c r="CF360" s="2" t="inlineStr">
        <is>
          <t/>
        </is>
      </c>
      <c r="CG360" t="inlineStr">
        <is>
          <t>Instrumento da UE que presta apoio financeiro à aquisição, manutenção e atualização dos &lt;a href="https://iate.europa.eu/entry/result/3578587/pt" target="_blank"&gt;equipamentos de controlo aduaneiro&lt;/a&gt;.</t>
        </is>
      </c>
      <c r="CH360" s="2" t="inlineStr">
        <is>
          <t>instrument de sprijin financiar pentru echipamente de control vamal</t>
        </is>
      </c>
      <c r="CI360" s="2" t="inlineStr">
        <is>
          <t>2</t>
        </is>
      </c>
      <c r="CJ360" s="2" t="inlineStr">
        <is>
          <t/>
        </is>
      </c>
      <c r="CK360" t="inlineStr">
        <is>
          <t/>
        </is>
      </c>
      <c r="CL360" s="2" t="inlineStr">
        <is>
          <t>Nástroj finančnej podpory na vybavenie na colné kontroly|
Nástroj na vybavenie na colné kontroly|
Fond pre vybavenie na colné kontroly</t>
        </is>
      </c>
      <c r="CM360" s="2" t="inlineStr">
        <is>
          <t>3|
3|
3</t>
        </is>
      </c>
      <c r="CN360" s="2" t="inlineStr">
        <is>
          <t xml:space="preserve">preferred|
preferred|
</t>
        </is>
      </c>
      <c r="CO360" t="inlineStr">
        <is>
          <t>nástroj zriadený na obdobie 2021 – 2027 ako súčasť Fondu pre integrované riadenie hraníc, z ktorého sa poskytuje finančná podpora na nákup, údržbu a modernizáciu vybavenia na colné kontroly</t>
        </is>
      </c>
      <c r="CP360" s="2" t="inlineStr">
        <is>
          <t>instrument za finančno podporo za opremo za carinske kontrole|
instrument za opremo za carinske kontrole</t>
        </is>
      </c>
      <c r="CQ360" s="2" t="inlineStr">
        <is>
          <t>3|
3</t>
        </is>
      </c>
      <c r="CR360" s="2" t="inlineStr">
        <is>
          <t xml:space="preserve">|
</t>
        </is>
      </c>
      <c r="CS360" t="inlineStr">
        <is>
          <t>instrument za obdobje 2021-2027 kot del &lt;a href="https://iate.europa.eu/entry/result/3576683/sl" target="_blank"&gt;Sklada za integrirano upravljanje meja&lt;/a&gt;, ki zagotavlja finančno podporo za nabavo, vzdrževanje in posodobitev &lt;a href="https://iate.europa.eu/entry/result/3578587/sl" target="_blank"&gt;opreme za carinske kontrole&lt;/a&gt;</t>
        </is>
      </c>
      <c r="CT360" s="2" t="inlineStr">
        <is>
          <t>instrumentet för ekonomiskt stöd för tullkontrollutrustning</t>
        </is>
      </c>
      <c r="CU360" s="2" t="inlineStr">
        <is>
          <t>3</t>
        </is>
      </c>
      <c r="CV360" s="2" t="inlineStr">
        <is>
          <t/>
        </is>
      </c>
      <c r="CW360" t="inlineStr">
        <is>
          <t>Ett av två instrument som inrättats som en del av Fonden för integrerad gränsförvaltning [ &lt;a href="https://iate.europa.eu/entry/result/3576683/sv" target="_blank"&gt;3576683&lt;/a&gt; ]. Målet är att förbättra likvärdigheten i utförandet av tullkontroller i medlemsstaterna genom inköp, underhåll och uppgradering av tullkontrollutrustning.</t>
        </is>
      </c>
    </row>
    <row r="361">
      <c r="A361" s="1" t="str">
        <f>HYPERLINK("https://iate.europa.eu/entry/result/3577071/all", "3577071")</f>
        <v>3577071</v>
      </c>
      <c r="B361" t="inlineStr">
        <is>
          <t>EDUCATION AND COMMUNICATIONS</t>
        </is>
      </c>
      <c r="C361" t="inlineStr">
        <is>
          <t>EDUCATION AND COMMUNICATIONS|information technology and data processing</t>
        </is>
      </c>
      <c r="D361" t="inlineStr">
        <is>
          <t>yes</t>
        </is>
      </c>
      <c r="E361" t="inlineStr">
        <is>
          <t/>
        </is>
      </c>
      <c r="F361" s="2" t="inlineStr">
        <is>
          <t>цифрова производствена лаборатория</t>
        </is>
      </c>
      <c r="G361" s="2" t="inlineStr">
        <is>
          <t>3</t>
        </is>
      </c>
      <c r="H361" s="2" t="inlineStr">
        <is>
          <t/>
        </is>
      </c>
      <c r="I361" t="inlineStr">
        <is>
          <t>лаборатория, предоставяща цифрови и цифрово управлявани съвременни технологии с цел изпробване на пригодността на технологични процеси или производство в малки серии на продукти от самия клиент, със или без помощта на специализирания лабораторен персонал</t>
        </is>
      </c>
      <c r="J361" s="2" t="inlineStr">
        <is>
          <t>FabLab|
fablab|
výrobní laboratoř</t>
        </is>
      </c>
      <c r="K361" s="2" t="inlineStr">
        <is>
          <t>3|
3|
3</t>
        </is>
      </c>
      <c r="L361" s="2" t="inlineStr">
        <is>
          <t xml:space="preserve">|
|
</t>
        </is>
      </c>
      <c r="M361" t="inlineStr">
        <is>
          <t>tvůrčí dílna, která disponuje vhodným vybavením pro experimentování s digitální tvorbou – 3D tiskem a 3D frézováním – a v níž se fyzicky či přes internet setkávají lidé a společně vytvářejí hračky, experimentální návrhy a jiné nástroje</t>
        </is>
      </c>
      <c r="N361" s="2" t="inlineStr">
        <is>
          <t>FabLab</t>
        </is>
      </c>
      <c r="O361" s="2" t="inlineStr">
        <is>
          <t>3</t>
        </is>
      </c>
      <c r="P361" s="2" t="inlineStr">
        <is>
          <t/>
        </is>
      </c>
      <c r="Q361" t="inlineStr">
        <is>
          <t>facilitet til læring og innovation, hvor der eksperimenteres, skabes, læres, vidensdeles og opfindes</t>
        </is>
      </c>
      <c r="R361" s="2" t="inlineStr">
        <is>
          <t>FabLab</t>
        </is>
      </c>
      <c r="S361" s="2" t="inlineStr">
        <is>
          <t>3</t>
        </is>
      </c>
      <c r="T361" s="2" t="inlineStr">
        <is>
          <t/>
        </is>
      </c>
      <c r="U361" t="inlineStr">
        <is>
          <t/>
        </is>
      </c>
      <c r="V361" s="2" t="inlineStr">
        <is>
          <t>Fab Lab</t>
        </is>
      </c>
      <c r="W361" s="2" t="inlineStr">
        <is>
          <t>3</t>
        </is>
      </c>
      <c r="X361" s="2" t="inlineStr">
        <is>
          <t/>
        </is>
      </c>
      <c r="Y361" t="inlineStr">
        <is>
          <t>μικρή μονάδα έρευνας και διάδοσης τεχνολογίας ψηφιακής κατασκευής, ανοικτή στο ευρύ κοινό για σχεδιασμό και παραγωγή ψηφιακών προϊόντων σε μικρή κλίμακα</t>
        </is>
      </c>
      <c r="Z361" s="2" t="inlineStr">
        <is>
          <t>fablab|
FabLab|
fab lab|
fabrication laboratory</t>
        </is>
      </c>
      <c r="AA361" s="2" t="inlineStr">
        <is>
          <t>3|
1|
3|
3</t>
        </is>
      </c>
      <c r="AB361" s="2" t="inlineStr">
        <is>
          <t xml:space="preserve">|
|
|
</t>
        </is>
      </c>
      <c r="AC361" t="inlineStr">
        <is>
          <t>community inventors’ workshop offering digital fabrication on a personal scale, in which new products can be built by both businesses and individuals</t>
        </is>
      </c>
      <c r="AD361" s="2" t="inlineStr">
        <is>
          <t>&lt;i&gt;fablab&lt;/i&gt;|
laboratorio de fabricación digital</t>
        </is>
      </c>
      <c r="AE361" s="2" t="inlineStr">
        <is>
          <t>3|
3</t>
        </is>
      </c>
      <c r="AF361" s="2" t="inlineStr">
        <is>
          <t xml:space="preserve">|
</t>
        </is>
      </c>
      <c r="AG361" t="inlineStr">
        <is>
          <t>Espacio de producción de objetos físicos a escala personal o local que agrupa máquinas controladas por ordenadores.</t>
        </is>
      </c>
      <c r="AH361" s="2" t="inlineStr">
        <is>
          <t>fablab-töötuba</t>
        </is>
      </c>
      <c r="AI361" s="2" t="inlineStr">
        <is>
          <t>3</t>
        </is>
      </c>
      <c r="AJ361" s="2" t="inlineStr">
        <is>
          <t/>
        </is>
      </c>
      <c r="AK361" t="inlineStr">
        <is>
          <t>digitaalne modelleerimis- ja tootmislabor</t>
        </is>
      </c>
      <c r="AL361" s="2" t="inlineStr">
        <is>
          <t>fablab|
fablab-työpaja|
digitaalisen pienvalmistuksen työskentelytila</t>
        </is>
      </c>
      <c r="AM361" s="2" t="inlineStr">
        <is>
          <t>3|
3|
3</t>
        </is>
      </c>
      <c r="AN361" s="2" t="inlineStr">
        <is>
          <t xml:space="preserve">|
|
</t>
        </is>
      </c>
      <c r="AO361" t="inlineStr">
        <is>
          <t>työpaja, joka tarjoaa mahdollisuuden digitaaliselle valmistamiselle</t>
        </is>
      </c>
      <c r="AP361" s="2" t="inlineStr">
        <is>
          <t>atelier collaboratif|
laboratoire de fabrication|
atelier de fabrication collaboratif|
espace de fabrication collaboratif</t>
        </is>
      </c>
      <c r="AQ361" s="2" t="inlineStr">
        <is>
          <t>3|
3|
3|
3</t>
        </is>
      </c>
      <c r="AR361" s="2" t="inlineStr">
        <is>
          <t xml:space="preserve">|
|
|
</t>
        </is>
      </c>
      <c r="AS361" t="inlineStr">
        <is>
          <t>atelier ouvert au public qui met à la disposition de ce dernier un arsenal de machines et d'outils utilisés pour la conception et la réalisation d'objets de toutes sortes, en particulier dans le domaine du numérique</t>
        </is>
      </c>
      <c r="AT361" s="2" t="inlineStr">
        <is>
          <t>saotharlann déantúsaíochta digití|
FabLab</t>
        </is>
      </c>
      <c r="AU361" s="2" t="inlineStr">
        <is>
          <t>3|
3</t>
        </is>
      </c>
      <c r="AV361" s="2" t="inlineStr">
        <is>
          <t xml:space="preserve">|
</t>
        </is>
      </c>
      <c r="AW361" t="inlineStr">
        <is>
          <t/>
        </is>
      </c>
      <c r="AX361" s="2" t="inlineStr">
        <is>
          <t>fablab</t>
        </is>
      </c>
      <c r="AY361" s="2" t="inlineStr">
        <is>
          <t>3</t>
        </is>
      </c>
      <c r="AZ361" s="2" t="inlineStr">
        <is>
          <t/>
        </is>
      </c>
      <c r="BA361" t="inlineStr">
        <is>
          <t/>
        </is>
      </c>
      <c r="BB361" s="2" t="inlineStr">
        <is>
          <t>fablab</t>
        </is>
      </c>
      <c r="BC361" s="2" t="inlineStr">
        <is>
          <t>3</t>
        </is>
      </c>
      <c r="BD361" s="2" t="inlineStr">
        <is>
          <t/>
        </is>
      </c>
      <c r="BE361" t="inlineStr">
        <is>
          <t/>
        </is>
      </c>
      <c r="BF361" s="2" t="inlineStr">
        <is>
          <t>FabLab|
laboratorio di fabbricazione digitale</t>
        </is>
      </c>
      <c r="BG361" s="2" t="inlineStr">
        <is>
          <t>3|
3</t>
        </is>
      </c>
      <c r="BH361" s="2" t="inlineStr">
        <is>
          <t xml:space="preserve">|
</t>
        </is>
      </c>
      <c r="BI361" t="inlineStr">
        <is>
          <t>laboratorio per la fabbricazione digitale su piccola scala in cui prodotti possono essere costruiti da piccole imprese o singoli tecnici o ricercatori</t>
        </is>
      </c>
      <c r="BJ361" s="2" t="inlineStr">
        <is>
          <t>inžinerinės kūrybinės dirbtuvės|
gamybos laboratorija</t>
        </is>
      </c>
      <c r="BK361" s="2" t="inlineStr">
        <is>
          <t>3|
3</t>
        </is>
      </c>
      <c r="BL361" s="2" t="inlineStr">
        <is>
          <t xml:space="preserve">|
</t>
        </is>
      </c>
      <c r="BM361" t="inlineStr">
        <is>
          <t/>
        </is>
      </c>
      <c r="BN361" s="2" t="inlineStr">
        <is>
          <t>ražošanas laboratorija</t>
        </is>
      </c>
      <c r="BO361" s="2" t="inlineStr">
        <is>
          <t>2</t>
        </is>
      </c>
      <c r="BP361" s="2" t="inlineStr">
        <is>
          <t/>
        </is>
      </c>
      <c r="BQ361" t="inlineStr">
        <is>
          <t/>
        </is>
      </c>
      <c r="BR361" s="2" t="inlineStr">
        <is>
          <t>fablab|
fab lab|
laboratorju ta' fabbrikazzjoni</t>
        </is>
      </c>
      <c r="BS361" s="2" t="inlineStr">
        <is>
          <t>3|
3|
3</t>
        </is>
      </c>
      <c r="BT361" s="2" t="inlineStr">
        <is>
          <t xml:space="preserve">|
|
</t>
        </is>
      </c>
      <c r="BU361" t="inlineStr">
        <is>
          <t>workshop tal-inventuri ta' komunità li joffri fabrikazzjoni diġitali fuq skala personali u li jista' jintuża kemm minn negozji u kif ukoll minn individwi għall-ħolqien/manifattura ta' prodotti ġodda</t>
        </is>
      </c>
      <c r="BV361" s="2" t="inlineStr">
        <is>
          <t>fablab</t>
        </is>
      </c>
      <c r="BW361" s="2" t="inlineStr">
        <is>
          <t>3</t>
        </is>
      </c>
      <c r="BX361" s="2" t="inlineStr">
        <is>
          <t/>
        </is>
      </c>
      <c r="BY361" t="inlineStr">
        <is>
          <t>werkplaats met open toegang tot een aantal computergestuurde machines voor digitale productie op persoonlijke schaal</t>
        </is>
      </c>
      <c r="BZ361" s="2" t="inlineStr">
        <is>
          <t>fab lab</t>
        </is>
      </c>
      <c r="CA361" s="2" t="inlineStr">
        <is>
          <t>3</t>
        </is>
      </c>
      <c r="CB361" s="2" t="inlineStr">
        <is>
          <t/>
        </is>
      </c>
      <c r="CC361" t="inlineStr">
        <is>
          <t>wspólna przestrzeń służąca do wytwarzania innowacyjnych przedmiotów w różnych technologiach</t>
        </is>
      </c>
      <c r="CD361" s="2" t="inlineStr">
        <is>
          <t>laboratório de fabricação</t>
        </is>
      </c>
      <c r="CE361" s="2" t="inlineStr">
        <is>
          <t>3</t>
        </is>
      </c>
      <c r="CF361" s="2" t="inlineStr">
        <is>
          <t/>
        </is>
      </c>
      <c r="CG361" t="inlineStr">
        <is>
          <t>Pequena oficina que permite aos utilizadores a fabricação digital personalizada, disponibilizando-lhes todas as ferramentas necessárias.</t>
        </is>
      </c>
      <c r="CH361" s="2" t="inlineStr">
        <is>
          <t>FabLab</t>
        </is>
      </c>
      <c r="CI361" s="2" t="inlineStr">
        <is>
          <t>3</t>
        </is>
      </c>
      <c r="CJ361" s="2" t="inlineStr">
        <is>
          <t/>
        </is>
      </c>
      <c r="CK361" t="inlineStr">
        <is>
          <t/>
        </is>
      </c>
      <c r="CL361" s="2" t="inlineStr">
        <is>
          <t>FabLab</t>
        </is>
      </c>
      <c r="CM361" s="2" t="inlineStr">
        <is>
          <t>3</t>
        </is>
      </c>
      <c r="CN361" s="2" t="inlineStr">
        <is>
          <t/>
        </is>
      </c>
      <c r="CO361" t="inlineStr">
        <is>
          <t>tvorivá dielňa, ktorá umožňuje digitálnu výrobu, ktorá ponúka správne zariadenia na experimentovanie s digitálnou výrobou (3D tlač, fréza atď.) a kde sa ľudia stretávajú, a to buď fyzicky alebo vo virtuálnom prostredí prostredníctvom internetu, a spoločne vytvárajú hračky, experimentálne dizajny a iné nástroje</t>
        </is>
      </c>
      <c r="CP361" s="2" t="inlineStr">
        <is>
          <t>izdelovalni laboratorij</t>
        </is>
      </c>
      <c r="CQ361" s="2" t="inlineStr">
        <is>
          <t>3</t>
        </is>
      </c>
      <c r="CR361" s="2" t="inlineStr">
        <is>
          <t/>
        </is>
      </c>
      <c r="CS361" t="inlineStr">
        <is>
          <t/>
        </is>
      </c>
      <c r="CT361" s="2" t="inlineStr">
        <is>
          <t>fablab</t>
        </is>
      </c>
      <c r="CU361" s="2" t="inlineStr">
        <is>
          <t>3</t>
        </is>
      </c>
      <c r="CV361" s="2" t="inlineStr">
        <is>
          <t/>
        </is>
      </c>
      <c r="CW361" t="inlineStr">
        <is>
          <t>verk­stad där man till­verkar föremål direkt från digitala modeller</t>
        </is>
      </c>
    </row>
    <row r="362">
      <c r="A362" s="1" t="str">
        <f>HYPERLINK("https://iate.europa.eu/entry/result/3577044/all", "3577044")</f>
        <v>3577044</v>
      </c>
      <c r="B362" t="inlineStr">
        <is>
          <t>EDUCATION AND COMMUNICATIONS</t>
        </is>
      </c>
      <c r="C362" t="inlineStr">
        <is>
          <t>EDUCATION AND COMMUNICATIONS|information technology and data processing</t>
        </is>
      </c>
      <c r="D362" t="inlineStr">
        <is>
          <t>yes</t>
        </is>
      </c>
      <c r="E362" t="inlineStr">
        <is>
          <t/>
        </is>
      </c>
      <c r="F362" s="2" t="inlineStr">
        <is>
          <t>компютър с производителност от порядъка на екзафлопс</t>
        </is>
      </c>
      <c r="G362" s="2" t="inlineStr">
        <is>
          <t>3</t>
        </is>
      </c>
      <c r="H362" s="2" t="inlineStr">
        <is>
          <t/>
        </is>
      </c>
      <c r="I362" t="inlineStr">
        <is>
          <t/>
        </is>
      </c>
      <c r="J362" s="2" t="inlineStr">
        <is>
          <t>exakapacitní počítač|
exakapacitní superpočítač</t>
        </is>
      </c>
      <c r="K362" s="2" t="inlineStr">
        <is>
          <t>3|
3</t>
        </is>
      </c>
      <c r="L362" s="2" t="inlineStr">
        <is>
          <t xml:space="preserve">|
</t>
        </is>
      </c>
      <c r="M362" t="inlineStr">
        <is>
          <t>počítač schopný provádět výpočetní operace na úrovni &lt;i&gt;exakapacity&lt;/i&gt; [ &lt;a href="/entry/result/3506829/all" id="ENTRY_TO_ENTRY_CONVERTER" target="_blank"&gt;IATE:3506829&lt;/a&gt; ]</t>
        </is>
      </c>
      <c r="N362" s="2" t="inlineStr">
        <is>
          <t>exaskalacomputer</t>
        </is>
      </c>
      <c r="O362" s="2" t="inlineStr">
        <is>
          <t>3</t>
        </is>
      </c>
      <c r="P362" s="2" t="inlineStr">
        <is>
          <t/>
        </is>
      </c>
      <c r="Q362" t="inlineStr">
        <is>
          <t>computer i stand til at levere beregninger i størrelsesordenen 1 exaflops</t>
        </is>
      </c>
      <c r="R362" s="2" t="inlineStr">
        <is>
          <t>Exa-Rechner</t>
        </is>
      </c>
      <c r="S362" s="2" t="inlineStr">
        <is>
          <t>3</t>
        </is>
      </c>
      <c r="T362" s="2" t="inlineStr">
        <is>
          <t/>
        </is>
      </c>
      <c r="U362" t="inlineStr">
        <is>
          <t/>
        </is>
      </c>
      <c r="V362" s="2" t="inlineStr">
        <is>
          <t>υπολογιστής εξακλίμακας</t>
        </is>
      </c>
      <c r="W362" s="2" t="inlineStr">
        <is>
          <t>3</t>
        </is>
      </c>
      <c r="X362" s="2" t="inlineStr">
        <is>
          <t/>
        </is>
      </c>
      <c r="Y362" t="inlineStr">
        <is>
          <t/>
        </is>
      </c>
      <c r="Z362" s="2" t="inlineStr">
        <is>
          <t>exascale computer</t>
        </is>
      </c>
      <c r="AA362" s="2" t="inlineStr">
        <is>
          <t>3</t>
        </is>
      </c>
      <c r="AB362" s="2" t="inlineStr">
        <is>
          <t/>
        </is>
      </c>
      <c r="AC362" t="inlineStr">
        <is>
          <t>computer capable of exaFLOPS-level calculation</t>
        </is>
      </c>
      <c r="AD362" s="2" t="inlineStr">
        <is>
          <t>ordenador de exaescala</t>
        </is>
      </c>
      <c r="AE362" s="2" t="inlineStr">
        <is>
          <t>3</t>
        </is>
      </c>
      <c r="AF362" s="2" t="inlineStr">
        <is>
          <t/>
        </is>
      </c>
      <c r="AG362" t="inlineStr">
        <is>
          <t>Ordenador capaz de realizar un mínimo de un exaflop, es decir, 10&lt;sup&gt;18&lt;/sup&gt; operaciones de coma flotante por segundo.</t>
        </is>
      </c>
      <c r="AH362" s="2" t="inlineStr">
        <is>
          <t>eksatasandi arvuti</t>
        </is>
      </c>
      <c r="AI362" s="2" t="inlineStr">
        <is>
          <t>3</t>
        </is>
      </c>
      <c r="AJ362" s="2" t="inlineStr">
        <is>
          <t/>
        </is>
      </c>
      <c r="AK362" t="inlineStr">
        <is>
          <t/>
        </is>
      </c>
      <c r="AL362" s="2" t="inlineStr">
        <is>
          <t>eksa-luokan tietokone</t>
        </is>
      </c>
      <c r="AM362" s="2" t="inlineStr">
        <is>
          <t>3</t>
        </is>
      </c>
      <c r="AN362" s="2" t="inlineStr">
        <is>
          <t/>
        </is>
      </c>
      <c r="AO362" t="inlineStr">
        <is>
          <t/>
        </is>
      </c>
      <c r="AP362" s="2" t="inlineStr">
        <is>
          <t>supercalculateur exaflopique</t>
        </is>
      </c>
      <c r="AQ362" s="2" t="inlineStr">
        <is>
          <t>3</t>
        </is>
      </c>
      <c r="AR362" s="2" t="inlineStr">
        <is>
          <t/>
        </is>
      </c>
      <c r="AS362" t="inlineStr">
        <is>
          <t>système de calcul capable d'exécuter dix puissance dix-huit opérations par seconde (ou 1 exaflop)</t>
        </is>
      </c>
      <c r="AT362" s="2" t="inlineStr">
        <is>
          <t>ríomhaire eicsea-scála</t>
        </is>
      </c>
      <c r="AU362" s="2" t="inlineStr">
        <is>
          <t>3</t>
        </is>
      </c>
      <c r="AV362" s="2" t="inlineStr">
        <is>
          <t/>
        </is>
      </c>
      <c r="AW362" t="inlineStr">
        <is>
          <t/>
        </is>
      </c>
      <c r="AX362" s="2" t="inlineStr">
        <is>
          <t>eksaskalarno računalo</t>
        </is>
      </c>
      <c r="AY362" s="2" t="inlineStr">
        <is>
          <t>3</t>
        </is>
      </c>
      <c r="AZ362" s="2" t="inlineStr">
        <is>
          <t/>
        </is>
      </c>
      <c r="BA362" t="inlineStr">
        <is>
          <t/>
        </is>
      </c>
      <c r="BB362" s="2" t="inlineStr">
        <is>
          <t>exaszámítógép</t>
        </is>
      </c>
      <c r="BC362" s="2" t="inlineStr">
        <is>
          <t>3</t>
        </is>
      </c>
      <c r="BD362" s="2" t="inlineStr">
        <is>
          <t/>
        </is>
      </c>
      <c r="BE362" t="inlineStr">
        <is>
          <t>olyan számítógép, amely másodpercenként legalább 1018, azaz 1 trillió számítást képes elvégezni</t>
        </is>
      </c>
      <c r="BF362" s="2" t="inlineStr">
        <is>
          <t>computer a esascala</t>
        </is>
      </c>
      <c r="BG362" s="2" t="inlineStr">
        <is>
          <t>3</t>
        </is>
      </c>
      <c r="BH362" s="2" t="inlineStr">
        <is>
          <t/>
        </is>
      </c>
      <c r="BI362" t="inlineStr">
        <is>
          <t>computer con un livello di prestazioni di calcolo in esaflop</t>
        </is>
      </c>
      <c r="BJ362" s="2" t="inlineStr">
        <is>
          <t>eksalygmens kompiuteris</t>
        </is>
      </c>
      <c r="BK362" s="2" t="inlineStr">
        <is>
          <t>3</t>
        </is>
      </c>
      <c r="BL362" s="2" t="inlineStr">
        <is>
          <t/>
        </is>
      </c>
      <c r="BM362" t="inlineStr">
        <is>
          <t>kompiuteris, gebantis atlikti 10^18 skaičiavimo operacijų per sekundę</t>
        </is>
      </c>
      <c r="BN362" s="2" t="inlineStr">
        <is>
          <t>eksalīmeņa dators</t>
        </is>
      </c>
      <c r="BO362" s="2" t="inlineStr">
        <is>
          <t>2</t>
        </is>
      </c>
      <c r="BP362" s="2" t="inlineStr">
        <is>
          <t/>
        </is>
      </c>
      <c r="BQ362" t="inlineStr">
        <is>
          <t/>
        </is>
      </c>
      <c r="BR362" s="2" t="inlineStr">
        <is>
          <t>kompjuter fuq skala eksa</t>
        </is>
      </c>
      <c r="BS362" s="2" t="inlineStr">
        <is>
          <t>3</t>
        </is>
      </c>
      <c r="BT362" s="2" t="inlineStr">
        <is>
          <t/>
        </is>
      </c>
      <c r="BU362" t="inlineStr">
        <is>
          <t>kompjuter kapaċi jagħmel kalkolu fil-livell ta' eksaflops&lt;sup&gt;1&lt;/sup&gt; &lt;p&gt;&lt;sup&gt;1&lt;/sup&gt; eksaflop [ &lt;a href="/entry/result/3541164/all" id="ENTRY_TO_ENTRY_CONVERTER" target="_blank"&gt;IATE:3541164&lt;/a&gt; ]&lt;/p&gt;</t>
        </is>
      </c>
      <c r="BV362" s="2" t="inlineStr">
        <is>
          <t>exaschaalcomputer|
exascale-computer</t>
        </is>
      </c>
      <c r="BW362" s="2" t="inlineStr">
        <is>
          <t>3|
3</t>
        </is>
      </c>
      <c r="BX362" s="2" t="inlineStr">
        <is>
          <t xml:space="preserve">|
</t>
        </is>
      </c>
      <c r="BY362" t="inlineStr">
        <is>
          <t>supercomputer die berekeningen op exaschaal kan uitvoeren</t>
        </is>
      </c>
      <c r="BZ362" s="2" t="inlineStr">
        <is>
          <t>komputer eksaskalowy</t>
        </is>
      </c>
      <c r="CA362" s="2" t="inlineStr">
        <is>
          <t>3</t>
        </is>
      </c>
      <c r="CB362" s="2" t="inlineStr">
        <is>
          <t/>
        </is>
      </c>
      <c r="CC362" t="inlineStr">
        <is>
          <t>komputer posiadający moc obliczeniową przynajmniej jednego eksaFLOPSa</t>
        </is>
      </c>
      <c r="CD362" s="2" t="inlineStr">
        <is>
          <t>computador de exaescala</t>
        </is>
      </c>
      <c r="CE362" s="2" t="inlineStr">
        <is>
          <t>3</t>
        </is>
      </c>
      <c r="CF362" s="2" t="inlineStr">
        <is>
          <t/>
        </is>
      </c>
      <c r="CG362" t="inlineStr">
        <is>
          <t>Computador com velocidade de processamento a nível de exaflops.</t>
        </is>
      </c>
      <c r="CH362" s="2" t="inlineStr">
        <is>
          <t>computer exascale|
calculator exascale</t>
        </is>
      </c>
      <c r="CI362" s="2" t="inlineStr">
        <is>
          <t>3|
3</t>
        </is>
      </c>
      <c r="CJ362" s="2" t="inlineStr">
        <is>
          <t xml:space="preserve">|
</t>
        </is>
      </c>
      <c r="CK362" t="inlineStr">
        <is>
          <t/>
        </is>
      </c>
      <c r="CL362" s="2" t="inlineStr">
        <is>
          <t>exaflopový počítač</t>
        </is>
      </c>
      <c r="CM362" s="2" t="inlineStr">
        <is>
          <t>3</t>
        </is>
      </c>
      <c r="CN362" s="2" t="inlineStr">
        <is>
          <t/>
        </is>
      </c>
      <c r="CO362" t="inlineStr">
        <is>
          <t>počítač schopný vykonávať výpočtové operácie na exaflopovej úrovni</t>
        </is>
      </c>
      <c r="CP362" s="2" t="inlineStr">
        <is>
          <t>eksaravenski računalnik|
računalnik na eksaravni|
računalnik na ravni eksa</t>
        </is>
      </c>
      <c r="CQ362" s="2" t="inlineStr">
        <is>
          <t>3|
3|
3</t>
        </is>
      </c>
      <c r="CR362" s="2" t="inlineStr">
        <is>
          <t xml:space="preserve">|
|
</t>
        </is>
      </c>
      <c r="CS362" t="inlineStr">
        <is>
          <t/>
        </is>
      </c>
      <c r="CT362" s="2" t="inlineStr">
        <is>
          <t>exaskaladator|
dator i exaskala</t>
        </is>
      </c>
      <c r="CU362" s="2" t="inlineStr">
        <is>
          <t>2|
2</t>
        </is>
      </c>
      <c r="CV362" s="2" t="inlineStr">
        <is>
          <t xml:space="preserve">|
</t>
        </is>
      </c>
      <c r="CW362" t="inlineStr">
        <is>
          <t/>
        </is>
      </c>
    </row>
    <row r="363">
      <c r="A363" s="1" t="str">
        <f>HYPERLINK("https://iate.europa.eu/entry/result/3578128/all", "3578128")</f>
        <v>3578128</v>
      </c>
      <c r="B363" t="inlineStr">
        <is>
          <t>EUROPEAN UNION;ECONOMICS</t>
        </is>
      </c>
      <c r="C363" t="inlineStr">
        <is>
          <t>EUROPEAN UNION|EU finance|EU financing;ECONOMICS|regions and regional policy</t>
        </is>
      </c>
      <c r="D363" t="inlineStr">
        <is>
          <t>yes</t>
        </is>
      </c>
      <c r="E363" t="inlineStr">
        <is>
          <t/>
        </is>
      </c>
      <c r="F363" s="2" t="inlineStr">
        <is>
          <t>операция от стратегическо значение</t>
        </is>
      </c>
      <c r="G363" s="2" t="inlineStr">
        <is>
          <t>3</t>
        </is>
      </c>
      <c r="H363" s="2" t="inlineStr">
        <is>
          <t/>
        </is>
      </c>
      <c r="I363" t="inlineStr">
        <is>
          <t>&lt;em&gt;операция&lt;/em&gt; [ &lt;a href="https://iate.europa.eu/entry/result/2246071/all" target="_blank"&gt;2246071&lt;/a&gt; ], която има ключов принос за постигането на целите на дадена програма и която следва да бъде обект на специални мерки за мониторинг и комуникация</t>
        </is>
      </c>
      <c r="J363" s="2" t="inlineStr">
        <is>
          <t>operace strategického významu</t>
        </is>
      </c>
      <c r="K363" s="2" t="inlineStr">
        <is>
          <t>3</t>
        </is>
      </c>
      <c r="L363" s="2" t="inlineStr">
        <is>
          <t/>
        </is>
      </c>
      <c r="M363" t="inlineStr">
        <is>
          <t>&lt;i&gt;operace&lt;/i&gt; [ &lt;a href="/entry/result/2246071/all" id="ENTRY_TO_ENTRY_CONVERTER" target="_blank"&gt;IATE:2246071&lt;/a&gt; ], která významným způsobem přispívá k dosažení cílů programu 
a která je předmětem zvláštních monitorovacích a komunikačních opatření</t>
        </is>
      </c>
      <c r="N363" s="2" t="inlineStr">
        <is>
          <t>operation af strategisk betydning</t>
        </is>
      </c>
      <c r="O363" s="2" t="inlineStr">
        <is>
          <t>3</t>
        </is>
      </c>
      <c r="P363" s="2" t="inlineStr">
        <is>
          <t/>
        </is>
      </c>
      <c r="Q363" t="inlineStr">
        <is>
          <t>operation, der yder et afgørende bidrag til opfyldelsen af et programs målsætninger, og som er genstand for særlige overvågnings- og kommunikationsforanstaltninger</t>
        </is>
      </c>
      <c r="R363" s="2" t="inlineStr">
        <is>
          <t>Vorhaben von strategischer Bedeutung</t>
        </is>
      </c>
      <c r="S363" s="2" t="inlineStr">
        <is>
          <t>3</t>
        </is>
      </c>
      <c r="T363" s="2" t="inlineStr">
        <is>
          <t/>
        </is>
      </c>
      <c r="U363" t="inlineStr">
        <is>
          <t>Vorhaben, das einen entscheidenden Beitrag zum Erreichen der Ziele eines Programms leistet und für das besondere Überwachungs- und Kommunikationsmaßnahmen gelten</t>
        </is>
      </c>
      <c r="V363" s="2" t="inlineStr">
        <is>
          <t>πράξη στρατηγικής σημασίας</t>
        </is>
      </c>
      <c r="W363" s="2" t="inlineStr">
        <is>
          <t>3</t>
        </is>
      </c>
      <c r="X363" s="2" t="inlineStr">
        <is>
          <t/>
        </is>
      </c>
      <c r="Y363" t="inlineStr">
        <is>
          <t>&lt;i&gt;πράξη&lt;/i&gt; [ &lt;a href="/entry/result/2246071/all" id="ENTRY_TO_ENTRY_CONVERTER" target="_blank"&gt;IATE:2246071&lt;/a&gt; ] η οποία συμβάλλει καθοριστικά στην επίτευξη των στόχων ενός προγράμματος και η οποία υπόκειται σε ειδικά μέτρα παρακολούθησης και επικοινωνίας</t>
        </is>
      </c>
      <c r="Z363" s="2" t="inlineStr">
        <is>
          <t>operation of strategic importance</t>
        </is>
      </c>
      <c r="AA363" s="2" t="inlineStr">
        <is>
          <t>3</t>
        </is>
      </c>
      <c r="AB363" s="2" t="inlineStr">
        <is>
          <t/>
        </is>
      </c>
      <c r="AC363" t="inlineStr">
        <is>
          <t>&lt;div&gt;&lt;i&gt;operation&lt;/i&gt; [ &lt;a href="/entry/result/2246071/all" id="ENTRY_TO_ENTRY_CONVERTER" target="_blank"&gt;IATE:2246071&lt;/a&gt; ] which provides a significant contribution to the achievement 
of the objectives of a programme and which is subject to particular 
monitoring and communication measures&lt;br&gt;&lt;/div&gt;</t>
        </is>
      </c>
      <c r="AD363" s="2" t="inlineStr">
        <is>
          <t>operación de importancia estratégica</t>
        </is>
      </c>
      <c r="AE363" s="2" t="inlineStr">
        <is>
          <t>3</t>
        </is>
      </c>
      <c r="AF363" s="2" t="inlineStr">
        <is>
          <t/>
        </is>
      </c>
      <c r="AG363" t="inlineStr">
        <is>
          <t>Operación [ &lt;a href="https://iate.europa.eu/entry/result/2246071/all" target="_blank"&gt;2246071&lt;/a&gt; ] que realiza una contribución clave a la hora de conseguir los
 objetivos de un programa y que está sujeta a medidas de seguimiento y 
comunicación particulares.</t>
        </is>
      </c>
      <c r="AH363" s="2" t="inlineStr">
        <is>
          <t>strateegiliselt oluline tegevus</t>
        </is>
      </c>
      <c r="AI363" s="2" t="inlineStr">
        <is>
          <t>3</t>
        </is>
      </c>
      <c r="AJ363" s="2" t="inlineStr">
        <is>
          <t/>
        </is>
      </c>
      <c r="AK363" t="inlineStr">
        <is>
          <t>tegevus [ &lt;a href="/entry/result/2246071/all" id="ENTRY_TO_ENTRY_CONVERTER" target="_blank"&gt;IATE:2246071&lt;/a&gt; ], millega antakse märkimisväärne panus programmi eesmärkide saavutamisse ja mille suhtes kohaldatakse erilisi seire- ja teabevahetusmeetmeid</t>
        </is>
      </c>
      <c r="AL363" s="2" t="inlineStr">
        <is>
          <t>strategisesti tärkeä toimi</t>
        </is>
      </c>
      <c r="AM363" s="2" t="inlineStr">
        <is>
          <t>3</t>
        </is>
      </c>
      <c r="AN363" s="2" t="inlineStr">
        <is>
          <t/>
        </is>
      </c>
      <c r="AO363" t="inlineStr">
        <is>
          <t>ohjelman tavoitteiden saavuttamisen kannalta avainasemassa oleva &lt;i&gt;toimi&lt;/i&gt; [ &lt;a href="/entry/result/2246071/all" id="ENTRY_TO_ENTRY_CONVERTER" target="_blank"&gt;IATE:2246071&lt;/a&gt; ], johon sovelletaan erityisiä valvonta- ja viestintätoimenpiteitä</t>
        </is>
      </c>
      <c r="AP363" s="2" t="inlineStr">
        <is>
          <t>opération d’importance stratégique</t>
        </is>
      </c>
      <c r="AQ363" s="2" t="inlineStr">
        <is>
          <t>3</t>
        </is>
      </c>
      <c r="AR363" s="2" t="inlineStr">
        <is>
          <t/>
        </is>
      </c>
      <c r="AS363" t="inlineStr">
        <is>
          <t>&lt;i&gt;opération&lt;/i&gt; [ &lt;a href="/entry/result/2246071/all" id="ENTRY_TO_ENTRY_CONVERTER" target="_blank"&gt;IATE:2246071&lt;/a&gt; ] qui apporte une contribution essentielle à la réalisation des objectifs d’un programme et fait l’objet d’un suivi particulier et de mesures de communication particulières</t>
        </is>
      </c>
      <c r="AT363" s="2" t="inlineStr">
        <is>
          <t>oibríocht a bhfuil tábhacht straitéiseach léi</t>
        </is>
      </c>
      <c r="AU363" s="2" t="inlineStr">
        <is>
          <t>3</t>
        </is>
      </c>
      <c r="AV363" s="2" t="inlineStr">
        <is>
          <t/>
        </is>
      </c>
      <c r="AW363" t="inlineStr">
        <is>
          <t/>
        </is>
      </c>
      <c r="AX363" s="2" t="inlineStr">
        <is>
          <t>operacija od strateške važnosti</t>
        </is>
      </c>
      <c r="AY363" s="2" t="inlineStr">
        <is>
          <t>3</t>
        </is>
      </c>
      <c r="AZ363" s="2" t="inlineStr">
        <is>
          <t/>
        </is>
      </c>
      <c r="BA363" t="inlineStr">
        <is>
          <t>operacija koja daje ključan doprinos ostvarenju ciljeva programa i koja podliježe posebnim mjerama praćenja i komunikacije</t>
        </is>
      </c>
      <c r="BB363" s="2" t="inlineStr">
        <is>
          <t>stratégiai fontosságú művelet</t>
        </is>
      </c>
      <c r="BC363" s="2" t="inlineStr">
        <is>
          <t>3</t>
        </is>
      </c>
      <c r="BD363" s="2" t="inlineStr">
        <is>
          <t/>
        </is>
      </c>
      <c r="BE363" t="inlineStr">
        <is>
          <t>olyan művelet [ &lt;a href="/entry/result/2246071/all" id="ENTRY_TO_ENTRY_CONVERTER" target="_blank"&gt;IATE:2246071&lt;/a&gt; ], amely kulcsfontosságú mértékben járul hozzá a program célkitűzéseinek eléréséhez, és amely tekintetében külön nyomoolyan művelet, amely jelentős mértékben járul hozzá valamely program célkitűzéseinek az eléréséhez, és amelyre külön monitoring és kommunikációs intézkedések vonatkoznak</t>
        </is>
      </c>
      <c r="BF363" s="2" t="inlineStr">
        <is>
          <t>operazione di importanza strategica</t>
        </is>
      </c>
      <c r="BG363" s="2" t="inlineStr">
        <is>
          <t>3</t>
        </is>
      </c>
      <c r="BH363" s="2" t="inlineStr">
        <is>
          <t/>
        </is>
      </c>
      <c r="BI363" t="inlineStr">
        <is>
          <t>operazione che fornisce un contributo fondamentale al conseguimento degli obiettivi di un programma e che è soggetta a particolari misure di sorveglianza e comunicazione</t>
        </is>
      </c>
      <c r="BJ363" s="2" t="inlineStr">
        <is>
          <t>strateginės svarbos veiksmas</t>
        </is>
      </c>
      <c r="BK363" s="2" t="inlineStr">
        <is>
          <t>3</t>
        </is>
      </c>
      <c r="BL363" s="2" t="inlineStr">
        <is>
          <t/>
        </is>
      </c>
      <c r="BM363" t="inlineStr">
        <is>
          <t>veiksmas, labai padedantis siekti programos tikslų, kuriam taikomos specialios stebėsenos ir komunikacijos priemonės</t>
        </is>
      </c>
      <c r="BN363" s="2" t="inlineStr">
        <is>
          <t>stratēģiski svarīga darbība</t>
        </is>
      </c>
      <c r="BO363" s="2" t="inlineStr">
        <is>
          <t>3</t>
        </is>
      </c>
      <c r="BP363" s="2" t="inlineStr">
        <is>
          <t/>
        </is>
      </c>
      <c r="BQ363" t="inlineStr">
        <is>
          <t>darbība [ &lt;a href="/entry/result/2246071/all" id="ENTRY_TO_ENTRY_CONVERTER" target="_blank"&gt;IATE:2246071&lt;/a&gt; ], kas sniedz būtisku devumu programmas mērķu sasniegšanā un uz ko attiecas īpaši uzraudzības un komunikācijas pasākumi</t>
        </is>
      </c>
      <c r="BR363" s="2" t="inlineStr">
        <is>
          <t>operazzjoni ta’ importanza strateġika</t>
        </is>
      </c>
      <c r="BS363" s="2" t="inlineStr">
        <is>
          <t>3</t>
        </is>
      </c>
      <c r="BT363" s="2" t="inlineStr">
        <is>
          <t/>
        </is>
      </c>
      <c r="BU363" t="inlineStr">
        <is>
          <t>operazzjoni [ &lt;a href="/entry/result/2246071/all" id="ENTRY_TO_ENTRY_CONVERTER" target="_blank"&gt;IATE:2246071&lt;/a&gt; ] li tagħti kontribut ewlieni għall-kisba tal-objettivi ta’ programm u li hi soġġetta għal miżuri partikolari ta’ monitoraġġ u ta’ komunikazzjoni</t>
        </is>
      </c>
      <c r="BV363" s="2" t="inlineStr">
        <is>
          <t>concrete actie van strategisch belang</t>
        </is>
      </c>
      <c r="BW363" s="2" t="inlineStr">
        <is>
          <t>3</t>
        </is>
      </c>
      <c r="BX363" s="2" t="inlineStr">
        <is>
          <t/>
        </is>
      </c>
      <c r="BY363" t="inlineStr">
        <is>
          <t>concrete actie die een cruciale bijdrage levert aan de totstandkoming van de doelstellingen van een programma en dat onderworpen is aan specifieke monitoring en communicatiemaatregelen</t>
        </is>
      </c>
      <c r="BZ363" s="2" t="inlineStr">
        <is>
          <t>operacja o znaczeniu strategicznym</t>
        </is>
      </c>
      <c r="CA363" s="2" t="inlineStr">
        <is>
          <t>3</t>
        </is>
      </c>
      <c r="CB363" s="2" t="inlineStr">
        <is>
          <t/>
        </is>
      </c>
      <c r="CC363" t="inlineStr">
        <is>
          <t>&lt;i&gt;operacja&lt;/i&gt; [ &lt;a href="/entry/result/2246071/all" id="ENTRY_TO_ENTRY_CONVERTER" target="_blank"&gt;IATE:2246071&lt;/a&gt; ] , która wnosi kluczowy wkład w realizację celów programu i która podlega szczególnym środkom monitorowania i działaniom komunikacyjnym</t>
        </is>
      </c>
      <c r="CD363" s="2" t="inlineStr">
        <is>
          <t>operação de importância estratégica</t>
        </is>
      </c>
      <c r="CE363" s="2" t="inlineStr">
        <is>
          <t>3</t>
        </is>
      </c>
      <c r="CF363" s="2" t="inlineStr">
        <is>
          <t/>
        </is>
      </c>
      <c r="CG363" t="inlineStr">
        <is>
          <t>No âmbito do &lt;a href="https://iate.europa.eu/entry/result/3578182/pt" target="_blank"&gt;Regulamento Disposições Comuns&lt;/a&gt; (2021-2027), &lt;a href="https://iate.europa.eu/entry/result/2246071/pt" target="_blank"&gt;operação&lt;/a&gt; que representa um contributo significativo para a realização dos objetivos de um programa e que é objeto de um acompanhamento e de medidas de comunicação específicos.</t>
        </is>
      </c>
      <c r="CH363" s="2" t="inlineStr">
        <is>
          <t>operațiune de importanță strategică</t>
        </is>
      </c>
      <c r="CI363" s="2" t="inlineStr">
        <is>
          <t>3</t>
        </is>
      </c>
      <c r="CJ363" s="2" t="inlineStr">
        <is>
          <t/>
        </is>
      </c>
      <c r="CK363" t="inlineStr">
        <is>
          <t>o operațiune care aduce o contribuție esențială la realizarea obiectivelor unui program și care face obiectul unei monitorizări și al unor măsuri de comunicare speciale</t>
        </is>
      </c>
      <c r="CL363" s="2" t="inlineStr">
        <is>
          <t>operácia strategického významu</t>
        </is>
      </c>
      <c r="CM363" s="2" t="inlineStr">
        <is>
          <t>3</t>
        </is>
      </c>
      <c r="CN363" s="2" t="inlineStr">
        <is>
          <t/>
        </is>
      </c>
      <c r="CO363" t="inlineStr">
        <is>
          <t>operácia, ktorá rozhodujúcim spôsobom prispieva k plneniu cieľov programu a ktorá je predmetom osobitných monitorovacích a komunikačných opatrení</t>
        </is>
      </c>
      <c r="CP363" s="2" t="inlineStr">
        <is>
          <t>operacija strateškega pomena</t>
        </is>
      </c>
      <c r="CQ363" s="2" t="inlineStr">
        <is>
          <t>3</t>
        </is>
      </c>
      <c r="CR363" s="2" t="inlineStr">
        <is>
          <t/>
        </is>
      </c>
      <c r="CS363" t="inlineStr">
        <is>
          <t>operacija, ki bistveno prispeva k doseganju ciljev programa in za katero veljajo posebni ukrepi za spremljanje in komuniciranje</t>
        </is>
      </c>
      <c r="CT363" s="2" t="inlineStr">
        <is>
          <t>insats av strategisk betydelse</t>
        </is>
      </c>
      <c r="CU363" s="2" t="inlineStr">
        <is>
          <t>3</t>
        </is>
      </c>
      <c r="CV363" s="2" t="inlineStr">
        <is>
          <t/>
        </is>
      </c>
      <c r="CW363" t="inlineStr">
        <is>
          <t>insats som starkt bidrar till att målen för ett program kan uppnås och som omfattas av särskilda övervaknings- och kommunikationsåtgärder</t>
        </is>
      </c>
    </row>
    <row r="364">
      <c r="A364" s="1" t="str">
        <f>HYPERLINK("https://iate.europa.eu/entry/result/3591428/all", "3591428")</f>
        <v>3591428</v>
      </c>
      <c r="B364" t="inlineStr">
        <is>
          <t>EUROPEAN UNION;FINANCE</t>
        </is>
      </c>
      <c r="C364" t="inlineStr">
        <is>
          <t>EUROPEAN UNION|EU finance;FINANCE|financing and investment</t>
        </is>
      </c>
      <c r="D364" t="inlineStr">
        <is>
          <t>yes</t>
        </is>
      </c>
      <c r="E364" t="inlineStr">
        <is>
          <t/>
        </is>
      </c>
      <c r="F364" s="2" t="inlineStr">
        <is>
          <t>компонент за устойчива инфраструктура</t>
        </is>
      </c>
      <c r="G364" s="2" t="inlineStr">
        <is>
          <t>3</t>
        </is>
      </c>
      <c r="H364" s="2" t="inlineStr">
        <is>
          <t/>
        </is>
      </c>
      <c r="I364" t="inlineStr">
        <is>
          <t/>
        </is>
      </c>
      <c r="J364" s="2" t="inlineStr">
        <is>
          <t>oblast týkající se udržitelné infrastruktury|
oblast politiky týkající se udržitelné infrastruktury</t>
        </is>
      </c>
      <c r="K364" s="2" t="inlineStr">
        <is>
          <t>3|
3</t>
        </is>
      </c>
      <c r="L364" s="2" t="inlineStr">
        <is>
          <t xml:space="preserve">|
</t>
        </is>
      </c>
      <c r="M364" t="inlineStr">
        <is>
          <t>jedna ze čtyř oblastí politiky Fondu InvestEU zaměřená na udržitelné investice do infrastruktury</t>
        </is>
      </c>
      <c r="N364" s="2" t="inlineStr">
        <is>
          <t>politikområde for bæredygtig infrastruktur|
politikområdet bæredygtig infrastruktur</t>
        </is>
      </c>
      <c r="O364" s="2" t="inlineStr">
        <is>
          <t>3|
2</t>
        </is>
      </c>
      <c r="P364" s="2" t="inlineStr">
        <is>
          <t xml:space="preserve">|
</t>
        </is>
      </c>
      <c r="Q364" t="inlineStr">
        <is>
          <t>et af de fire &lt;a href="https://iate.europa.eu/entry/result/3578933/da" target="_blank"&gt;politikområder&lt;/a&gt;* under &lt;a href="https://iate.europa.eu/entry/result/3578159/da" target="_blank"&gt;InvestEU-Fonden&lt;/a&gt;, der omfatter bæredygtige investeringer inden for transport, herunder multimodal transport, trafiksikkerhed, også i overensstemmelse med EU-målet om at nedbringe antallet af trafikulykker med dødelig udgang og alvorlige kvæstelser i 2050, udskiftning og vedligeholdelse af jernbane- og vejinfrastruktur, energi, navnlig vedvarende energi, energieffektivitet i overensstemmelse med energirammen for 2030, bygningsrenoveringsprojekter med fokus på energibesparelser og integrering af bygninger i et forbundet system af energi, lagring, digitalisering og transport, forbedring af sammenkoblingsfaciliteter, digital konnektivitet og adgang i blandt andet landdistrikterne, forsyning og forarbejdning af råvarer, rumfart, oceaner, vand, herunder indre vandveje, affaldshåndtering i overensstemmelse med affaldshierarkiet og den cirkulære økonomi, natur og andre miljøinfrastrukturer, kulturarv, turisme, udstyr, mobile aktiver og udbredelse af innovative teknologier, som bidrager til Unionens mål for miljø- og klimamæssig modstandsdygtighed og for social bæredygtighed og opfylder Unionens miljømæssige standarder eller standarder for social bæredygtighed</t>
        </is>
      </c>
      <c r="R364" s="2" t="inlineStr">
        <is>
          <t>Finanzierungsfenster „Nachhaltige Infrastruktur“|
Politikbereich „Nachhaltige Infrastruktur“</t>
        </is>
      </c>
      <c r="S364" s="2" t="inlineStr">
        <is>
          <t>3|
3</t>
        </is>
      </c>
      <c r="T364" s="2" t="inlineStr">
        <is>
          <t xml:space="preserve">|
</t>
        </is>
      </c>
      <c r="U364" t="inlineStr">
        <is>
          <t/>
        </is>
      </c>
      <c r="V364" s="2" t="inlineStr">
        <is>
          <t>σκέλος περί βιώσιμων υποδομών</t>
        </is>
      </c>
      <c r="W364" s="2" t="inlineStr">
        <is>
          <t>3</t>
        </is>
      </c>
      <c r="X364" s="2" t="inlineStr">
        <is>
          <t/>
        </is>
      </c>
      <c r="Y364" t="inlineStr">
        <is>
          <t/>
        </is>
      </c>
      <c r="Z364" s="2" t="inlineStr">
        <is>
          <t>sustainable infrastructure window|
sustainable infrastructure policy window</t>
        </is>
      </c>
      <c r="AA364" s="2" t="inlineStr">
        <is>
          <t>3|
3</t>
        </is>
      </c>
      <c r="AB364" s="2" t="inlineStr">
        <is>
          <t xml:space="preserve">|
</t>
        </is>
      </c>
      <c r="AC364" t="inlineStr">
        <is>
          <t>&lt;a href="http://iate.europa.eu/entry/slideshow/1602683865271/3578933/en" target="_blank"&gt;policy window&lt;/a&gt; of the&lt;a href="http://iate.europa.eu/entry/slideshow/1602859967060/3578159/en" target="_blank"&gt; InvestEU Fund&lt;/a&gt; aimed at promoting sustainable investment in the areas of transport, including multimodal transport, road safety, including in 
accordance with the EU objective of eliminating fatal road accidents 
and serious injuries by 2050, the renewal and maintenance of rail and 
road infrastructure, energy, in particular renewable energy, energy 
efficiency in accordance with the 2030 energy framework, buildings 
renovation projects focused on energy savings and the integration of 
buildings into a connected energy, storage, digital and transport 
systems, improving interconnection levels, digital connectivity and 
access, including in rural areas, supply and processing of raw 
materials, space, oceans, water, including inland waterways, waste 
management in accordance with the waste hierarchy and the circular 
economy, nature and other environment infrastructure, cultural heritage,
 tourism, equipment, mobile assets and the deployment of innovative 
technologies that contribute to the environmental or climate resilience 
or social sustainability objectives of the EU and that meet the 
environmental or social sustainability standards of the EU</t>
        </is>
      </c>
      <c r="AD364" s="2" t="inlineStr">
        <is>
          <t>eje de las infraestructuras sostenibles|
eje de actuación de infraestructuras sostenibles</t>
        </is>
      </c>
      <c r="AE364" s="2" t="inlineStr">
        <is>
          <t>3|
3</t>
        </is>
      </c>
      <c r="AF364" s="2" t="inlineStr">
        <is>
          <t xml:space="preserve">|
</t>
        </is>
      </c>
      <c r="AG364" t="inlineStr">
        <is>
          <t>Uno de los cinco &lt;a href="https://iate.europa.eu/entry/slideshow/1615825795988/3578933/es" target="_blank"&gt;ejes de actuación&lt;/a&gt; del Programa InvestEU, en concreto, el que comprende inversiones sostenibles en los ámbitos del transporte, la energía y la eficiencia, la mejora de los niveles de interconexión, la conectividad digital y el acceso a la red, el suministro y la transformación de materias primas, el espacio, los océanos y el agua, la gestión de residuos, la naturaleza y otras infraestructuras ambientales, el patrimonio cultural, el turismo, los equipamientos, los activos móviles y el despliegue de tecnologías innovadoras.</t>
        </is>
      </c>
      <c r="AH364" s="2" t="inlineStr">
        <is>
          <t>kestliku taristu poliitikaharu</t>
        </is>
      </c>
      <c r="AI364" s="2" t="inlineStr">
        <is>
          <t>3</t>
        </is>
      </c>
      <c r="AJ364" s="2" t="inlineStr">
        <is>
          <t/>
        </is>
      </c>
      <c r="AK364" t="inlineStr">
        <is>
          <t/>
        </is>
      </c>
      <c r="AL364" s="2" t="inlineStr">
        <is>
          <t>kestävän infrastruktuurin ikkuna</t>
        </is>
      </c>
      <c r="AM364" s="2" t="inlineStr">
        <is>
          <t>3</t>
        </is>
      </c>
      <c r="AN364" s="2" t="inlineStr">
        <is>
          <t/>
        </is>
      </c>
      <c r="AO364" t="inlineStr">
        <is>
          <t>yksi &lt;a href="https://iate.europa.eu/entry/result/3578159/fi" target="_blank"&gt;InvestEU-rahaston&lt;/a&gt; viidestä &lt;a href="https://iate.europa.eu/entry/result/3578933/fi" target="_blank"&gt;politiikkaikkunasta&lt;/a&gt;, jonka tavoitteena on edistää kestäviä investointeja seuraavilla osa-alueilla: liikenne, energia ja energiatehokkuus, digitaaliset yhteydet, raaka-aineiden tarjonta ja käsittely, avaruus, valtameret ja vesi, jätehuolto, luonto ja ympäristöinfrastruktuuri, kulttuuriperintö, matkailu, laitteet, liikkuva omaisuus ja innovatiivisten teknologioiden käyttöönotto</t>
        </is>
      </c>
      <c r="AP364" s="2" t="inlineStr">
        <is>
          <t>volet «infrastructures durables»</t>
        </is>
      </c>
      <c r="AQ364" s="2" t="inlineStr">
        <is>
          <t>3</t>
        </is>
      </c>
      <c r="AR364" s="2" t="inlineStr">
        <is>
          <t/>
        </is>
      </c>
      <c r="AS364" t="inlineStr">
        <is>
          <t>un des cinq volets
d'action du Fonds InvestEU qui visent chacun à remédier aux défaillances du
marché ou à des situations d'investissement sous-optimales dans leur champ
d'application spécifique</t>
        </is>
      </c>
      <c r="AT364" s="2" t="inlineStr">
        <is>
          <t>ionú beartais um bonneagar inbhuanaithe</t>
        </is>
      </c>
      <c r="AU364" s="2" t="inlineStr">
        <is>
          <t>3</t>
        </is>
      </c>
      <c r="AV364" s="2" t="inlineStr">
        <is>
          <t/>
        </is>
      </c>
      <c r="AW364" t="inlineStr">
        <is>
          <t/>
        </is>
      </c>
      <c r="AX364" s="2" t="inlineStr">
        <is>
          <t>programski dio namijenjenog održivoj infrastrukturi</t>
        </is>
      </c>
      <c r="AY364" s="2" t="inlineStr">
        <is>
          <t>3</t>
        </is>
      </c>
      <c r="AZ364" s="2" t="inlineStr">
        <is>
          <t/>
        </is>
      </c>
      <c r="BA364" t="inlineStr">
        <is>
          <t/>
        </is>
      </c>
      <c r="BB364" s="2" t="inlineStr">
        <is>
          <t>a fenntartható infrastruktúrára vonatkozó keret</t>
        </is>
      </c>
      <c r="BC364" s="2" t="inlineStr">
        <is>
          <t>2</t>
        </is>
      </c>
      <c r="BD364" s="2" t="inlineStr">
        <is>
          <t/>
        </is>
      </c>
      <c r="BE364" t="inlineStr">
        <is>
          <t/>
        </is>
      </c>
      <c r="BF364" s="2" t="inlineStr">
        <is>
          <t>ambito di intervento relativo alle infrastrutture sostenibili</t>
        </is>
      </c>
      <c r="BG364" s="2" t="inlineStr">
        <is>
          <t>3</t>
        </is>
      </c>
      <c r="BH364" s="2" t="inlineStr">
        <is>
          <t/>
        </is>
      </c>
      <c r="BI364" t="inlineStr">
        <is>
          <t>uno dei cinque
ambiti di intervento mediante i quali opera il Fondo InvestEU e che mirano a
ovviare ai fallimenti del mercato o a situazioni di investimento subottimali
nello specifico ambito, in particolare quello in cui rientrano gli investimenti
sostenibili in trasporti, energia, miglioramento dei livelli di
interconnessione, connettività digitale e accesso al digitale, approvvigionamento
e trasformazione delle materie prime, spazio, oceani, acqua, gestione dei
rifiuti, natura, patrimonio culturale, turismo, attrezzature, beni mobili e
diffusione di tecnologie innovative</t>
        </is>
      </c>
      <c r="BJ364" s="2" t="inlineStr">
        <is>
          <t>tvarios infrastruktūros politikos linija</t>
        </is>
      </c>
      <c r="BK364" s="2" t="inlineStr">
        <is>
          <t>3</t>
        </is>
      </c>
      <c r="BL364" s="2" t="inlineStr">
        <is>
          <t/>
        </is>
      </c>
      <c r="BM364" t="inlineStr">
        <is>
          <t>viena iš penkių „InvestEU“ fondo politikos linijų, apimanti tvarias investicijas transporto, kelių eismo saugumo, geležinkelių ir kelių infrastruktūros atnaujinimo ir techninės priežiūros, energetikos, energijos vartojimo efektyvumo, skaitmeninių tinklų ir transporto sistemas, tinklų sujungiamumo lygių gerinimo, skaitmeninio junglumo ir skaitmeninės prieigos, žaliavų tiekimo ir perdirbimo, kosmoso, vandenynų ir vandens, atliekų tvarkymo, gamtos ir kitos aplinkos infrastruktūros, kultūros paveldo, turizmo, įrangos, kilnojamojo turto ir naujoviškų technologijų diegimo srityse, kuriomis prisidedama prie Sąjungos aplinkosaugos, atsparumo klimato kaitai arba socialinio tvarumo tikslų ir kurios atitinka Sąjungos aplinkosaugos arba socialinio tvarumo standartus</t>
        </is>
      </c>
      <c r="BN364" s="2" t="inlineStr">
        <is>
          <t>ilgtspējīgas infrastruktūras logs</t>
        </is>
      </c>
      <c r="BO364" s="2" t="inlineStr">
        <is>
          <t>2</t>
        </is>
      </c>
      <c r="BP364" s="2" t="inlineStr">
        <is>
          <t/>
        </is>
      </c>
      <c r="BQ364" t="inlineStr">
        <is>
          <t/>
        </is>
      </c>
      <c r="BR364" s="2" t="inlineStr">
        <is>
          <t>tieqa għall-infrastruttura sostenibbli|
tieqa ta' politika għall-infrastruttura sostenibbli</t>
        </is>
      </c>
      <c r="BS364" s="2" t="inlineStr">
        <is>
          <t>3|
3</t>
        </is>
      </c>
      <c r="BT364" s="2" t="inlineStr">
        <is>
          <t xml:space="preserve">|
</t>
        </is>
      </c>
      <c r="BU364" t="inlineStr">
        <is>
          <t>waħda mill-ħames &lt;a href="http://iate.europa.eu/entry/result/3578933/en" target="_blank"&gt;twieqi ta' politika&lt;/a&gt; tal-&lt;a href="https://iate.europa.eu/entry/slideshow/1602859967060/3578159/en" target="_blank"&gt;Fond InvestEU&lt;/a&gt; li tiffoka fuq il-promozzjoni tal-investiment sostenibbli fl-oqsma tat-trasport, tal-enerġija u l-effiċjenza enerġetika, tal-konnettività diġitali, tal-provvista u l-ipproċessar tal-materja prima, tal-ispazju, tal-oċeani u l-ilma, tal-ġestjoni tal-iskart, tal-infrastruttura tan-natura u l-ambjent, tal-wirt kulturali, tat-turiżmu, tat-tagħmir, tal-assi mobbli u tal-mobilizzazzjoni tat-teknoloġiji innovattivi</t>
        </is>
      </c>
      <c r="BV364" s="2" t="inlineStr">
        <is>
          <t>beleidsvenster voor duurzame infrastructuur</t>
        </is>
      </c>
      <c r="BW364" s="2" t="inlineStr">
        <is>
          <t>3</t>
        </is>
      </c>
      <c r="BX364" s="2" t="inlineStr">
        <is>
          <t/>
        </is>
      </c>
      <c r="BY364" t="inlineStr">
        <is>
          <t>een
 van de vijf beleidsvensters van het InvestEU-fonds gericht op het bevorderen
 van duurzame investeringen op het gebied van vervoer, energie en
 energie-efficiëntie, digitale connectiviteit, levering en verwerking van
 grondstoffen, ruimtevaart, oceanen en water, afvalbeheer, natuur en milieu,
 cultureel erfgoed, toerisme, uitrusting, mobiele activa en de uitrol van
 innovatieve technologieën</t>
        </is>
      </c>
      <c r="BZ364" s="2" t="inlineStr">
        <is>
          <t>segment zrównoważonej infrastruktury|
segment polityki dotyczący zrównoważonej infrastruktury</t>
        </is>
      </c>
      <c r="CA364" s="2" t="inlineStr">
        <is>
          <t>3|
3</t>
        </is>
      </c>
      <c r="CB364" s="2" t="inlineStr">
        <is>
          <t xml:space="preserve">|
</t>
        </is>
      </c>
      <c r="CC364" t="inlineStr">
        <is>
          <t>jeden z pięciu &lt;a href="https://iate.europa.eu/entry/slideshow/1602683865271/3578933/pl" target="_blank"&gt;segmentów politykiFunduszu InvestEU&lt;/a&gt;obejmujący zrównoważone inwestycje w dziedzinie transportu, energii, łączności cyfrowej, dostaw i przetwarzania surowców, przestrzeni kosmicznej, oceanów i wody, odpadów, przyrody i innej infrastruktury środowiskowej, sprzętu, aktywów ruchomych i wdrażania innowacyjnych technologii, które przyczyniają się do realizacji celów Unii związanych ze zrównoważonym rozwojem środowiskowym lub społecznym, lub obu tych rodzajów celów, lub które spełniają normy Unii dotyczące zrównoważonego rozwoju środowiskowego lub społecznego</t>
        </is>
      </c>
      <c r="CD364" s="2" t="inlineStr">
        <is>
          <t>vertente estratégica relativa às infraestruturas sustentáveis</t>
        </is>
      </c>
      <c r="CE364" s="2" t="inlineStr">
        <is>
          <t>3</t>
        </is>
      </c>
      <c r="CF364" s="2" t="inlineStr">
        <is>
          <t/>
        </is>
      </c>
      <c r="CG364" t="inlineStr">
        <is>
          <t>Uma das cinco
vertentes estratégicas do Fundo InvestEU, que visam suprir deficiências do
mercado ou situações de investimento insuficiente no respetivo âmbito.</t>
        </is>
      </c>
      <c r="CH364" s="2" t="inlineStr">
        <is>
          <t>componenta pentru infrastructură durabilă</t>
        </is>
      </c>
      <c r="CI364" s="2" t="inlineStr">
        <is>
          <t>3</t>
        </is>
      </c>
      <c r="CJ364" s="2" t="inlineStr">
        <is>
          <t/>
        </is>
      </c>
      <c r="CK364" t="inlineStr">
        <is>
          <t/>
        </is>
      </c>
      <c r="CL364" s="2" t="inlineStr">
        <is>
          <t>segment udržateľnej infraštruktúry|
segment politiky týkajúci sa udržateľnej infraštruktúry</t>
        </is>
      </c>
      <c r="CM364" s="2" t="inlineStr">
        <is>
          <t>3|
3</t>
        </is>
      </c>
      <c r="CN364" s="2" t="inlineStr">
        <is>
          <t xml:space="preserve">|
</t>
        </is>
      </c>
      <c r="CO364" t="inlineStr">
        <is>
          <t>jeden z piatich &lt;a href="https://iate.europa.eu/entry/slideshow/1602683865271/3578933/sk" target="_blank"&gt;segmentov politiky&lt;/a&gt; v rámci &lt;a href="https://iate.europa.eu/entry/slideshow/1602859967060/3578159/sk" target="_blank"&gt;Fondu InvestEU&lt;/a&gt; zameraný na udržateľné investície do oblastí dopravy, energetiky, digitálnej pripojiteľnosti, dodávok a spracovania surovín, vesmíru, oceánov a vôd, odpadov, prírody a inej environmentálnej infraštruktúry, zariadení, mobilných aktív a do zavádzania inovačných technológií, ktoré prispievajú k plneniu cieľov Únie v oblasti environmentálnej alebo sociálnej udržateľnosti</t>
        </is>
      </c>
      <c r="CP364" s="2" t="inlineStr">
        <is>
          <t>sklop za trajnostno infrastrukturo</t>
        </is>
      </c>
      <c r="CQ364" s="2" t="inlineStr">
        <is>
          <t>3</t>
        </is>
      </c>
      <c r="CR364" s="2" t="inlineStr">
        <is>
          <t/>
        </is>
      </c>
      <c r="CS364" t="inlineStr">
        <is>
          <t/>
        </is>
      </c>
      <c r="CT364" s="2" t="inlineStr">
        <is>
          <t>politikområdet hållbar infrastruktur</t>
        </is>
      </c>
      <c r="CU364" s="2" t="inlineStr">
        <is>
          <t>3</t>
        </is>
      </c>
      <c r="CV364" s="2" t="inlineStr">
        <is>
          <t/>
        </is>
      </c>
      <c r="CW364" t="inlineStr">
        <is>
          <t>ett av fem politikområden inom ramen för InvestEU-fonden</t>
        </is>
      </c>
    </row>
    <row r="365">
      <c r="A365" s="1" t="str">
        <f>HYPERLINK("https://iate.europa.eu/entry/result/1239596/all", "1239596")</f>
        <v>1239596</v>
      </c>
      <c r="B365" t="inlineStr">
        <is>
          <t>ECONOMICS;BUSINESS AND COMPETITION</t>
        </is>
      </c>
      <c r="C365" t="inlineStr">
        <is>
          <t>ECONOMICS;BUSINESS AND COMPETITION|business organisation|company structure</t>
        </is>
      </c>
      <c r="D365" t="inlineStr">
        <is>
          <t>yes</t>
        </is>
      </c>
      <c r="E365" t="inlineStr">
        <is>
          <t/>
        </is>
      </c>
      <c r="F365" s="2" t="inlineStr">
        <is>
          <t>дъщерно дружество|
дъщерно предприятие</t>
        </is>
      </c>
      <c r="G365" s="2" t="inlineStr">
        <is>
          <t>3|
3</t>
        </is>
      </c>
      <c r="H365" s="2" t="inlineStr">
        <is>
          <t xml:space="preserve">|
</t>
        </is>
      </c>
      <c r="I365" t="inlineStr">
        <is>
          <t/>
        </is>
      </c>
      <c r="J365" s="2" t="inlineStr">
        <is>
          <t>dceřiný podnik|
dceřiná společnost</t>
        </is>
      </c>
      <c r="K365" s="2" t="inlineStr">
        <is>
          <t>3|
3</t>
        </is>
      </c>
      <c r="L365" s="2" t="inlineStr">
        <is>
          <t xml:space="preserve">|
</t>
        </is>
      </c>
      <c r="M365" t="inlineStr">
        <is>
          <t>obchodní korporace, která je ovládanou osobou</t>
        </is>
      </c>
      <c r="N365" s="2" t="inlineStr">
        <is>
          <t>dattervirksomhed|
datterselskab</t>
        </is>
      </c>
      <c r="O365" s="2" t="inlineStr">
        <is>
          <t>3|
3</t>
        </is>
      </c>
      <c r="P365" s="2" t="inlineStr">
        <is>
          <t xml:space="preserve">|
</t>
        </is>
      </c>
      <c r="Q365" t="inlineStr">
        <is>
          <t>&lt;div&gt;
 virksomhed, der er kontrolleret af en modervirksomhed, herunder enhver dattervirksomhed af den øverste modervirksomhed &lt;/div&gt;</t>
        </is>
      </c>
      <c r="R365" s="2" t="inlineStr">
        <is>
          <t>Tochterunternehmen|
Tochtergesellschaft</t>
        </is>
      </c>
      <c r="S365" s="2" t="inlineStr">
        <is>
          <t>3|
3</t>
        </is>
      </c>
      <c r="T365" s="2" t="inlineStr">
        <is>
          <t xml:space="preserve">|
</t>
        </is>
      </c>
      <c r="U365" t="inlineStr">
        <is>
          <t>1) von einem Mutterunternehmen kontrolliertes Unternehmen, einschließlich jedes mittelbar kontrollierten Tochterunternehmens eines Mutterunternehmens 
&lt;br&gt;2) Gesellschaft, an deren Kapital eine andere Gesellschaft den in Buchstabe a genannten Anteil hält</t>
        </is>
      </c>
      <c r="V365" s="2" t="inlineStr">
        <is>
          <t>θυγατρική εταιρεία|
θυγατρική|
ελεγχόμενη εταιρεία|
εξαρτημένη εταιρεία</t>
        </is>
      </c>
      <c r="W365" s="2" t="inlineStr">
        <is>
          <t>3|
3|
3|
3</t>
        </is>
      </c>
      <c r="X365" s="2" t="inlineStr">
        <is>
          <t xml:space="preserve">|
|
|
</t>
        </is>
      </c>
      <c r="Y365" t="inlineStr">
        <is>
          <t>Θυγατρική είναι μια οικονομική οντότητα, συμπεριλαμβανομένης μιας οικονομικής οντότητας άλλου τύπου όπως μια προσωπική εταιρεία, που ελέγχεται από μία άλλη οικονομική οντότητα (γνωστή ως μητρική εταιρεία)</t>
        </is>
      </c>
      <c r="Z365" s="2" t="inlineStr">
        <is>
          <t>subsidiary undertaking|
subsidiary company|
subsidiary</t>
        </is>
      </c>
      <c r="AA365" s="2" t="inlineStr">
        <is>
          <t>3|
3|
3</t>
        </is>
      </c>
      <c r="AB365" s="2" t="inlineStr">
        <is>
          <t xml:space="preserve">preferred|
|
</t>
        </is>
      </c>
      <c r="AC365" t="inlineStr">
        <is>
          <t>undertaking controlled by a &lt;a href="https://iate.europa.eu/entry/result/1239932/en" target="_blank"&gt;&lt;i&gt;parent undertaking&lt;/i&gt;&lt;/a&gt;, including any subsidiary undertaking of an ultimate parent undertaking</t>
        </is>
      </c>
      <c r="AD365" s="2" t="inlineStr">
        <is>
          <t>empresa filial|
filial</t>
        </is>
      </c>
      <c r="AE365" s="2" t="inlineStr">
        <is>
          <t>3|
3</t>
        </is>
      </c>
      <c r="AF365" s="2" t="inlineStr">
        <is>
          <t xml:space="preserve">|
</t>
        </is>
      </c>
      <c r="AG365" t="inlineStr">
        <is>
          <t>&lt;div&gt;
 Empresa controlada por una sociedad matriz, incluidas las empresas filiales de una empresa matriz [ &lt;a href="/entry/result/1239932/all" id="ENTRY_TO_ENTRY_CONVERTER" target="_blank"&gt;IATE:1239932&lt;/a&gt; ] de mayor jerarquía.&lt;/div&gt;</t>
        </is>
      </c>
      <c r="AH365" s="2" t="inlineStr">
        <is>
          <t>tütarettevõtja|
tütarettevõte</t>
        </is>
      </c>
      <c r="AI365" s="2" t="inlineStr">
        <is>
          <t>3|
2</t>
        </is>
      </c>
      <c r="AJ365" s="2" t="inlineStr">
        <is>
          <t xml:space="preserve">preferred|
</t>
        </is>
      </c>
      <c r="AK365" t="inlineStr">
        <is>
          <t>ettevõtja, keda kontrollib emaettevõtja, sealhulgas kõrgeima taseme emaettevõtja tütarettevõtja</t>
        </is>
      </c>
      <c r="AL365" s="2" t="inlineStr">
        <is>
          <t>tytäryritys|
tytäryhtiö</t>
        </is>
      </c>
      <c r="AM365" s="2" t="inlineStr">
        <is>
          <t>3|
3</t>
        </is>
      </c>
      <c r="AN365" s="2" t="inlineStr">
        <is>
          <t xml:space="preserve">|
</t>
        </is>
      </c>
      <c r="AO365" t="inlineStr">
        <is>
          <t>yritys, jossa emoyrityksellä on määräysvalta, kaikki koko konsernin emoyrityksen tytäryritykset mukaan lukien</t>
        </is>
      </c>
      <c r="AP365" s="2" t="inlineStr">
        <is>
          <t>filiale|
société filiale|
entreprise filiale</t>
        </is>
      </c>
      <c r="AQ365" s="2" t="inlineStr">
        <is>
          <t>3|
3|
3</t>
        </is>
      </c>
      <c r="AR365" s="2" t="inlineStr">
        <is>
          <t xml:space="preserve">|
|
</t>
        </is>
      </c>
      <c r="AS365" t="inlineStr">
        <is>
          <t>société
jouissant d'une personnalité juridique distincte, ayant un nom, un objet et un
patrimoine propre mais dirigée ou étroitement contrôlée par la &lt;a href="https://iate.europa.eu/entry/result/1239932/fr" target="_blank"&gt;société mère&lt;/a&gt;</t>
        </is>
      </c>
      <c r="AT365" s="2" t="inlineStr">
        <is>
          <t>fochuideachta|
gnóthas fochuideachta|
foghnóthas</t>
        </is>
      </c>
      <c r="AU365" s="2" t="inlineStr">
        <is>
          <t>3|
3|
3</t>
        </is>
      </c>
      <c r="AV365" s="2" t="inlineStr">
        <is>
          <t xml:space="preserve">|
|
</t>
        </is>
      </c>
      <c r="AW365" t="inlineStr">
        <is>
          <t>gnóthas
 arna rialú ag &lt;i&gt;máthairghnóthas&lt;/i&gt;, lena n-áirítear aon
 fhoghnóthas de chuid máthairghnóthas deiridh</t>
        </is>
      </c>
      <c r="AX365" s="2" t="inlineStr">
        <is>
          <t>društvo kći</t>
        </is>
      </c>
      <c r="AY365" s="2" t="inlineStr">
        <is>
          <t>3</t>
        </is>
      </c>
      <c r="AZ365" s="2" t="inlineStr">
        <is>
          <t/>
        </is>
      </c>
      <c r="BA365" t="inlineStr">
        <is>
          <t/>
        </is>
      </c>
      <c r="BB365" s="2" t="inlineStr">
        <is>
          <t>leányvállalat</t>
        </is>
      </c>
      <c r="BC365" s="2" t="inlineStr">
        <is>
          <t>4</t>
        </is>
      </c>
      <c r="BD365" s="2" t="inlineStr">
        <is>
          <t/>
        </is>
      </c>
      <c r="BE365" t="inlineStr">
        <is>
          <t>olyan gazdasági társaság, amelyre egy másik gazdasági társaság (az anyavállalat) meghatározó befolyást képes gyakorolni</t>
        </is>
      </c>
      <c r="BF365" s="2" t="inlineStr">
        <is>
          <t>società controllata|
impresa figlia</t>
        </is>
      </c>
      <c r="BG365" s="2" t="inlineStr">
        <is>
          <t>3|
3</t>
        </is>
      </c>
      <c r="BH365" s="2" t="inlineStr">
        <is>
          <t xml:space="preserve">|
</t>
        </is>
      </c>
      <c r="BI365" t="inlineStr">
        <is>
          <t>impresa controllata da un'impresa madre [ &lt;a href="/entry/result/1239932/all" id="ENTRY_TO_ENTRY_CONVERTER" target="_blank"&gt;IATE:1239932&lt;/a&gt; ] , inclusa l'impresa controllata da un'impresa a sua volta controllata da un’altra impresa (impresa capogruppo)</t>
        </is>
      </c>
      <c r="BJ365" s="2" t="inlineStr">
        <is>
          <t>patronuojamoji įmonė|
patronuojamoji bendrovė</t>
        </is>
      </c>
      <c r="BK365" s="2" t="inlineStr">
        <is>
          <t>3|
3</t>
        </is>
      </c>
      <c r="BL365" s="2" t="inlineStr">
        <is>
          <t xml:space="preserve">|
</t>
        </is>
      </c>
      <c r="BM365" t="inlineStr">
        <is>
          <t>įmonė, kuriai kita įmonė gali daryti tiesioginį ar netiesioginį lemiamą poveikį</t>
        </is>
      </c>
      <c r="BN365" s="2" t="inlineStr">
        <is>
          <t>meitasuzņēmums</t>
        </is>
      </c>
      <c r="BO365" s="2" t="inlineStr">
        <is>
          <t>3</t>
        </is>
      </c>
      <c r="BP365" s="2" t="inlineStr">
        <is>
          <t/>
        </is>
      </c>
      <c r="BQ365" t="inlineStr">
        <is>
          <t>uzņēmums, kuru kontrolē mātesuzņēmums, tostarp visi galvenā mātesuzņēmuma meitasuzņēmumi</t>
        </is>
      </c>
      <c r="BR365" s="2" t="inlineStr">
        <is>
          <t>impriża sussidjarja|
kumpanija sussidjarja|
sussidjarja</t>
        </is>
      </c>
      <c r="BS365" s="2" t="inlineStr">
        <is>
          <t>3|
3|
3</t>
        </is>
      </c>
      <c r="BT365" s="2" t="inlineStr">
        <is>
          <t xml:space="preserve">|
|
</t>
        </is>
      </c>
      <c r="BU365" t="inlineStr">
        <is>
          <t>impriża kkontrollata minn impriża omm inkluża kwalunkwe impriża sussidjarja ta' impriża omm aħħarija</t>
        </is>
      </c>
      <c r="BV365" s="2" t="inlineStr">
        <is>
          <t>dochteronderneming|
dochtermaatschappij|
dochtervennootschap</t>
        </is>
      </c>
      <c r="BW365" s="2" t="inlineStr">
        <is>
          <t>3|
3|
3</t>
        </is>
      </c>
      <c r="BX365" s="2" t="inlineStr">
        <is>
          <t xml:space="preserve">|
|
</t>
        </is>
      </c>
      <c r="BY365" t="inlineStr">
        <is>
          <t>onderneming waarover een moederonderneming zeggenschap heeft, met inbegrip van elke dochteronderneming van een uiteindelijke moederonderneming</t>
        </is>
      </c>
      <c r="BZ365" s="2" t="inlineStr">
        <is>
          <t>spółka zależna|
jednostka zależna</t>
        </is>
      </c>
      <c r="CA365" s="2" t="inlineStr">
        <is>
          <t>3|
3</t>
        </is>
      </c>
      <c r="CB365" s="2" t="inlineStr">
        <is>
          <t xml:space="preserve">|
</t>
        </is>
      </c>
      <c r="CC365" t="inlineStr">
        <is>
          <t>- jednostka zależna w rozumieniu art. 1 i 2 dyrektywy 83/349/EWG; 
&lt;br&gt; - jednostka zależna w rozumieniu art. 1 ust. 1 dyrektywy 83/349/EWG oraz 
&lt;br&gt;- wszelkie jednostki, na które jednostka dominująca w rzeczywistości wywiera dominujący wpływ</t>
        </is>
      </c>
      <c r="CD365" s="2" t="inlineStr">
        <is>
          <t>empresa filial|
sociedade filial</t>
        </is>
      </c>
      <c r="CE365" s="2" t="inlineStr">
        <is>
          <t>3|
3</t>
        </is>
      </c>
      <c r="CF365" s="2" t="inlineStr">
        <is>
          <t xml:space="preserve">|
</t>
        </is>
      </c>
      <c r="CG365" t="inlineStr">
        <is>
          <t>Sociedade na qual uma outra (sociedade mãe) possui normalmente mais de 50% do capital ou aquela que uma outra sociedade, maioritária ou por outro motivo, por nela possui uma participação, coloca direta ou indiretamente sob a sua influência.</t>
        </is>
      </c>
      <c r="CH365" s="2" t="inlineStr">
        <is>
          <t>filială</t>
        </is>
      </c>
      <c r="CI365" s="2" t="inlineStr">
        <is>
          <t>3</t>
        </is>
      </c>
      <c r="CJ365" s="2" t="inlineStr">
        <is>
          <t/>
        </is>
      </c>
      <c r="CK365" t="inlineStr">
        <is>
          <t>entitate aflată în relație cu o societate-mamă</t>
        </is>
      </c>
      <c r="CL365" s="2" t="inlineStr">
        <is>
          <t>dcérska spoločnosť|
dcérsky podnik</t>
        </is>
      </c>
      <c r="CM365" s="2" t="inlineStr">
        <is>
          <t>3|
3</t>
        </is>
      </c>
      <c r="CN365" s="2" t="inlineStr">
        <is>
          <t xml:space="preserve">|
</t>
        </is>
      </c>
      <c r="CO365" t="inlineStr">
        <is>
          <t>podnik, v ktorom má materský podnik rozhodujúci vplyv, vrátane ktoréhokoľvek dcérskeho podniku konečného materského podniku</t>
        </is>
      </c>
      <c r="CP365" s="2" t="inlineStr">
        <is>
          <t>odvisno podjetje</t>
        </is>
      </c>
      <c r="CQ365" s="2" t="inlineStr">
        <is>
          <t>3</t>
        </is>
      </c>
      <c r="CR365" s="2" t="inlineStr">
        <is>
          <t/>
        </is>
      </c>
      <c r="CS365" t="inlineStr">
        <is>
          <t>podjetje, ki ga nadzira obvladujoče podjetje, vključno s katerim koli odvisnim podjetjem končnega obvladujočega podjetja</t>
        </is>
      </c>
      <c r="CT365" s="2" t="inlineStr">
        <is>
          <t>dotterbolag</t>
        </is>
      </c>
      <c r="CU365" s="2" t="inlineStr">
        <is>
          <t>3</t>
        </is>
      </c>
      <c r="CV365" s="2" t="inlineStr">
        <is>
          <t/>
        </is>
      </c>
      <c r="CW365" t="inlineStr">
        <is>
          <t>företag som står under bestämmande inflytande av ett &lt;a href="https://iate.europa.eu/entry/result/1239932" target="_blank"&gt;moderföretag&lt;/a&gt;, inbegripet varje dotterföretag till ett överordnat moderföretag</t>
        </is>
      </c>
    </row>
    <row r="366">
      <c r="A366" s="1" t="str">
        <f>HYPERLINK("https://iate.europa.eu/entry/result/3561159/all", "3561159")</f>
        <v>3561159</v>
      </c>
      <c r="B366" t="inlineStr">
        <is>
          <t>EUROPEAN UNION;ECONOMICS</t>
        </is>
      </c>
      <c r="C366" t="inlineStr">
        <is>
          <t>EUROPEAN UNION|EU finance|EU financing;ECONOMICS|regions and regional policy</t>
        </is>
      </c>
      <c r="D366" t="inlineStr">
        <is>
          <t>yes</t>
        </is>
      </c>
      <c r="E366" t="inlineStr">
        <is>
          <t/>
        </is>
      </c>
      <c r="F366" s="2" t="inlineStr">
        <is>
          <t>приключила операция</t>
        </is>
      </c>
      <c r="G366" s="2" t="inlineStr">
        <is>
          <t>3</t>
        </is>
      </c>
      <c r="H366" s="2" t="inlineStr">
        <is>
          <t/>
        </is>
      </c>
      <c r="I366" t="inlineStr">
        <is>
          <t>операция, която е физически завършена или изцяло изпълнена и по отношение на която всички свързани с нея плащания са направени от бенефициерите, а съответстващият им публичен принос е платен на бенефициерите</t>
        </is>
      </c>
      <c r="J366" s="2" t="inlineStr">
        <is>
          <t>dokončená operace</t>
        </is>
      </c>
      <c r="K366" s="2" t="inlineStr">
        <is>
          <t>3</t>
        </is>
      </c>
      <c r="L366" s="2" t="inlineStr">
        <is>
          <t/>
        </is>
      </c>
      <c r="M366" t="inlineStr">
        <is>
          <t>&lt;i&gt;operace&lt;/i&gt; [ &lt;a href="/entry/result/2246071/all" id="ENTRY_TO_ENTRY_CONVERTER" target="_blank"&gt;IATE:2246071&lt;/a&gt; ], která je fyzicky dokončena nebo zcela provedena a v souvislosti s níž příjemci provedli všechny příslušné platby a byl jim vyplacen odpovídající příspěvek z veřejných zdrojů</t>
        </is>
      </c>
      <c r="N366" s="2" t="inlineStr">
        <is>
          <t>fuldført operation</t>
        </is>
      </c>
      <c r="O366" s="2" t="inlineStr">
        <is>
          <t>3</t>
        </is>
      </c>
      <c r="P366" s="2" t="inlineStr">
        <is>
          <t/>
        </is>
      </c>
      <c r="Q366" t="inlineStr">
        <is>
          <t>operation, der er fysisk fuldført eller fuldt ud gennemført, og for hvilken alle betalinger er blevet foretaget af støttemodtagerne, og det modsvarende offentlige bidrag er blevet betalt til støttemodtagerne</t>
        </is>
      </c>
      <c r="R366" s="2" t="inlineStr">
        <is>
          <t>abgeschlossenes Vorhaben</t>
        </is>
      </c>
      <c r="S366" s="2" t="inlineStr">
        <is>
          <t>3</t>
        </is>
      </c>
      <c r="T366" s="2" t="inlineStr">
        <is>
          <t/>
        </is>
      </c>
      <c r="U366" t="inlineStr">
        <is>
          <t>Vorhaben, das physisch abgeschlossen ist oder vollständig durchgeführt wurde und bei dem alle damit in Verbindung stehenden Zahlungen seitens der Begünstigten geleistet wurden und der entsprechende öffentliche Beitrag an die Begünstigten entrichtet wurde</t>
        </is>
      </c>
      <c r="V366" s="2" t="inlineStr">
        <is>
          <t>περατωθείσα πράξη</t>
        </is>
      </c>
      <c r="W366" s="2" t="inlineStr">
        <is>
          <t>3</t>
        </is>
      </c>
      <c r="X366" s="2" t="inlineStr">
        <is>
          <t/>
        </is>
      </c>
      <c r="Y366" t="inlineStr">
        <is>
          <t>πράξη που έχει ολοκληρωθεί φυσικά ή υλοποιηθεί πλήρως και για την οποία έχουν καταβληθεί όλες οι σχετικές πληρωμές από τους δικαιούχους και έχει καταβληθεί στους δικαιούχους η αντίστοιχη δημόσια συνεισφορά</t>
        </is>
      </c>
      <c r="Z366" s="2" t="inlineStr">
        <is>
          <t>completed operation</t>
        </is>
      </c>
      <c r="AA366" s="2" t="inlineStr">
        <is>
          <t>3</t>
        </is>
      </c>
      <c r="AB366" s="2" t="inlineStr">
        <is>
          <t/>
        </is>
      </c>
      <c r="AC366" t="inlineStr">
        <is>
          <t>operation that has been physically completed or fully implemented and in respect of which all related payments have been made by beneficiaries and the corresponding public contribution has been paid to the beneficiaries</t>
        </is>
      </c>
      <c r="AD366" s="2" t="inlineStr">
        <is>
          <t>operación finalizada</t>
        </is>
      </c>
      <c r="AE366" s="2" t="inlineStr">
        <is>
          <t>3</t>
        </is>
      </c>
      <c r="AF366" s="2" t="inlineStr">
        <is>
          <t/>
        </is>
      </c>
      <c r="AG366" t="inlineStr">
        <is>
          <t>Operación que ha concluido materialmente o se ha ejecutado íntegramente y 
con respecto a la cual los beneficiarios han abonado todos los pagos 
relacionados y han percibido la correspondiente contribución pública.</t>
        </is>
      </c>
      <c r="AH366" s="2" t="inlineStr">
        <is>
          <t>lõpuleviidud tegevus</t>
        </is>
      </c>
      <c r="AI366" s="2" t="inlineStr">
        <is>
          <t>3</t>
        </is>
      </c>
      <c r="AJ366" s="2" t="inlineStr">
        <is>
          <t/>
        </is>
      </c>
      <c r="AK366" t="inlineStr">
        <is>
          <t>tegevus, mis on füüsiliselt lõpetatud või täielikult läbi viidud ning mille puhul on kõik vastavad maksed toetusesaaja poolt tehtud ja vastav avaliku sektori rahaline osalus toetusesaajatele välja makstud</t>
        </is>
      </c>
      <c r="AL366" s="2" t="inlineStr">
        <is>
          <t>päätökseen saatu toimi</t>
        </is>
      </c>
      <c r="AM366" s="2" t="inlineStr">
        <is>
          <t>3</t>
        </is>
      </c>
      <c r="AN366" s="2" t="inlineStr">
        <is>
          <t/>
        </is>
      </c>
      <c r="AO366" t="inlineStr">
        <is>
          <t>fyysisesti päätökseen saatettu tai kokonaisuudessaan toteutettu &lt;i&gt;toimi&lt;/i&gt; [ &lt;a href="/entry/result/2246071/all" id="ENTRY_TO_ENTRY_CONVERTER" target="_blank"&gt;IATE:2246071&lt;/a&gt; ], jonka osalta tuensaajat ovat maksaneet kaikki asiaankuuluvat maksut ja tuensaajille on maksettu vastaava julkinen rahoitusosuus</t>
        </is>
      </c>
      <c r="AP366" s="2" t="inlineStr">
        <is>
          <t>opération achevée</t>
        </is>
      </c>
      <c r="AQ366" s="2" t="inlineStr">
        <is>
          <t>3</t>
        </is>
      </c>
      <c r="AR366" s="2" t="inlineStr">
        <is>
          <t/>
        </is>
      </c>
      <c r="AS366" t="inlineStr">
        <is>
          <t>&lt;i&gt;opération&lt;/i&gt; [ &lt;a href="/entry/result/2246071/all" id="ENTRY_TO_ENTRY_CONVERTER" target="_blank"&gt;IATE:2246071&lt;/a&gt; ] ayant été matériellement achevée ou menée à terme et pour laquelle tous les paiements y afférents ont été effectués par les bénéficiaires et la participation publique correspondante a été payée aux bénéficiaires</t>
        </is>
      </c>
      <c r="AT366" s="2" t="inlineStr">
        <is>
          <t>oibríocht lánchríochnaithe</t>
        </is>
      </c>
      <c r="AU366" s="2" t="inlineStr">
        <is>
          <t>3</t>
        </is>
      </c>
      <c r="AV366" s="2" t="inlineStr">
        <is>
          <t/>
        </is>
      </c>
      <c r="AW366" t="inlineStr">
        <is>
          <t/>
        </is>
      </c>
      <c r="AX366" s="2" t="inlineStr">
        <is>
          <t>dovršena operacija</t>
        </is>
      </c>
      <c r="AY366" s="2" t="inlineStr">
        <is>
          <t>3</t>
        </is>
      </c>
      <c r="AZ366" s="2" t="inlineStr">
        <is>
          <t/>
        </is>
      </c>
      <c r="BA366" t="inlineStr">
        <is>
          <t>fizički dovršena ili u cijelosti provedena operacija za koju su korisnici izvršili sva potrebna plaćanja te za koju je korisnicima uplaćen odgovarajući javni doprinos</t>
        </is>
      </c>
      <c r="BB366" s="2" t="inlineStr">
        <is>
          <t>befejezett művelet</t>
        </is>
      </c>
      <c r="BC366" s="2" t="inlineStr">
        <is>
          <t>4</t>
        </is>
      </c>
      <c r="BD366" s="2" t="inlineStr">
        <is>
          <t/>
        </is>
      </c>
      <c r="BE366" t="inlineStr">
        <is>
          <t>fizikailag befejezett vagy maradéktalanul végrehajtott művelet, amely tekintetében a kedvezményezettek valamennyi kapcsolódó kifizetést teljesítették, és a közpénzből nyújtott megfelelő hozzájárulás kifizetésre került a kedvezményezetteknek</t>
        </is>
      </c>
      <c r="BF366" s="2" t="inlineStr">
        <is>
          <t>operazione completata</t>
        </is>
      </c>
      <c r="BG366" s="2" t="inlineStr">
        <is>
          <t>3</t>
        </is>
      </c>
      <c r="BH366" s="2" t="inlineStr">
        <is>
          <t/>
        </is>
      </c>
      <c r="BI366" t="inlineStr">
        <is>
          <t>operazione che è stata materialmente completata o pienamente realizzata e per la quale tutti i pagamenti previsti sono stati effettuati dai beneficiari e il contributo pubblico corrispondente è stato corrisposto ai beneficiari</t>
        </is>
      </c>
      <c r="BJ366" s="2" t="inlineStr">
        <is>
          <t>užbaigtas veiksmas</t>
        </is>
      </c>
      <c r="BK366" s="2" t="inlineStr">
        <is>
          <t>3</t>
        </is>
      </c>
      <c r="BL366" s="2" t="inlineStr">
        <is>
          <t/>
        </is>
      </c>
      <c r="BM366" t="inlineStr">
        <is>
          <t>fiziškai užbaigtas arba visiškai įgyvendintas veiksmas, dėl kurio paramos gavėjai yra atlikę visus susijusius mokėjimus ir gavę atitinkamą viešąjį įnašą</t>
        </is>
      </c>
      <c r="BN366" s="2" t="inlineStr">
        <is>
          <t>pabeigta darbība</t>
        </is>
      </c>
      <c r="BO366" s="2" t="inlineStr">
        <is>
          <t>3</t>
        </is>
      </c>
      <c r="BP366" s="2" t="inlineStr">
        <is>
          <t/>
        </is>
      </c>
      <c r="BQ366" t="inlineStr">
        <is>
          <t>darbība, kura ir fiziski pabeigta vai pilnībā īstenota un saistībā ar kuru atbalsta saņēmēji ir veikuši visus saistītos maksājumus un atbalsta saņēmējiem ir izmaksāts atbilstošais publiskais ieguldījums</t>
        </is>
      </c>
      <c r="BR366" s="2" t="inlineStr">
        <is>
          <t>operazzjoni kompluta</t>
        </is>
      </c>
      <c r="BS366" s="2" t="inlineStr">
        <is>
          <t>3</t>
        </is>
      </c>
      <c r="BT366" s="2" t="inlineStr">
        <is>
          <t/>
        </is>
      </c>
      <c r="BU366" t="inlineStr">
        <is>
          <t>operazzjoni li tlestiet fiżikament jew ġiet implimentata għalkollox u li fir-rigward tagħha saru l-pagamenti relatati kollha mill-benefiċjarji u l-kontribuzzjoni pubblika korrispondenti tħallset lill-benefiċjarji</t>
        </is>
      </c>
      <c r="BV366" s="2" t="inlineStr">
        <is>
          <t>voltooide concrete actie</t>
        </is>
      </c>
      <c r="BW366" s="2" t="inlineStr">
        <is>
          <t>3</t>
        </is>
      </c>
      <c r="BX366" s="2" t="inlineStr">
        <is>
          <t/>
        </is>
      </c>
      <c r="BY366" t="inlineStr">
        <is>
          <t>concrete actie die fysiek is voltooid of volledig ten uitvoer is gelegd en waarvoor de begunstigden alle betrokken betalingen hebben verricht en de betrokken overheidsbijdrage aan de begunstigden is betaald</t>
        </is>
      </c>
      <c r="BZ366" s="2" t="inlineStr">
        <is>
          <t>ukończona operacja</t>
        </is>
      </c>
      <c r="CA366" s="2" t="inlineStr">
        <is>
          <t>3</t>
        </is>
      </c>
      <c r="CB366" s="2" t="inlineStr">
        <is>
          <t/>
        </is>
      </c>
      <c r="CC366" t="inlineStr">
        <is>
          <t>operacja, która została fizycznie ukończona lub w pełni wdrożona i w odniesieniu do której beneficjenci dokonali wszystkich powiązanych płatności oraz otrzymali odpowiedni wkład publiczny</t>
        </is>
      </c>
      <c r="CD366" s="2" t="inlineStr">
        <is>
          <t>operação concluída</t>
        </is>
      </c>
      <c r="CE366" s="2" t="inlineStr">
        <is>
          <t>3</t>
        </is>
      </c>
      <c r="CF366" s="2" t="inlineStr">
        <is>
          <t/>
        </is>
      </c>
      <c r="CG366" t="inlineStr">
        <is>
          <t>&lt;a href="https://iate.europa.eu/entry/result/2246071/pt" target="_blank"&gt;Operação&lt;/a&gt; materialmente concluída ou totalmente executada em relação à qual todos os pagamentos em causa foram efetuados pelos beneficiários e a contribuição pública correspondente foi paga aos beneficiários.</t>
        </is>
      </c>
      <c r="CH366" s="2" t="inlineStr">
        <is>
          <t>operațiune finalizată</t>
        </is>
      </c>
      <c r="CI366" s="2" t="inlineStr">
        <is>
          <t>3</t>
        </is>
      </c>
      <c r="CJ366" s="2" t="inlineStr">
        <is>
          <t/>
        </is>
      </c>
      <c r="CK366" t="inlineStr">
        <is>
          <t>o operațiune care a fost finalizată fizic sau a fost implementată integral și în privința căreia toate plățile conexe au fost efectuate de către beneficiari, iar contribuția publică corespunzătoare a fost plătită beneficiarilor</t>
        </is>
      </c>
      <c r="CL366" s="2" t="inlineStr">
        <is>
          <t>dokončená operácia</t>
        </is>
      </c>
      <c r="CM366" s="2" t="inlineStr">
        <is>
          <t>3</t>
        </is>
      </c>
      <c r="CN366" s="2" t="inlineStr">
        <is>
          <t/>
        </is>
      </c>
      <c r="CO366" t="inlineStr">
        <is>
          <t>operácia, ktorá bola fyzicky dokončená alebo plne vykonaná a v súvislosti s ktorou prijímatelia vykonali všetky súvisiace platby a bol im vyplatený príslušný verejný príspevok</t>
        </is>
      </c>
      <c r="CP366" s="2" t="inlineStr">
        <is>
          <t>končana operacija</t>
        </is>
      </c>
      <c r="CQ366" s="2" t="inlineStr">
        <is>
          <t>3</t>
        </is>
      </c>
      <c r="CR366" s="2" t="inlineStr">
        <is>
          <t/>
        </is>
      </c>
      <c r="CS366" t="inlineStr">
        <is>
          <t>operacija, ki je bila fizično zaključena ali popolnoma izvedena, za katero so upravičenci izvršili vsa zadevna izplačila, njim pa je bil izplačan ustrezen javni prispevek</t>
        </is>
      </c>
      <c r="CT366" s="2" t="inlineStr">
        <is>
          <t>genomförd insats</t>
        </is>
      </c>
      <c r="CU366" s="2" t="inlineStr">
        <is>
          <t>3</t>
        </is>
      </c>
      <c r="CV366" s="2" t="inlineStr">
        <is>
          <t/>
        </is>
      </c>
      <c r="CW366" t="inlineStr">
        <is>
          <t>insats som har byggts färdigt eller genomförts fullt ut, och för vilken stödmottagarna genomfört alla utbetalningar och mottagit motsvarande offentliga bidrag</t>
        </is>
      </c>
    </row>
    <row r="367">
      <c r="A367" s="1" t="str">
        <f>HYPERLINK("https://iate.europa.eu/entry/result/1112962/all", "1112962")</f>
        <v>1112962</v>
      </c>
      <c r="B367" t="inlineStr">
        <is>
          <t>EUROPEAN UNION;FINANCE</t>
        </is>
      </c>
      <c r="C367" t="inlineStr">
        <is>
          <t>EUROPEAN UNION|EU finance|EU financing;FINANCE|financial institutions and credit|financial services</t>
        </is>
      </c>
      <c r="D367" t="inlineStr">
        <is>
          <t>yes</t>
        </is>
      </c>
      <c r="E367" t="inlineStr">
        <is>
          <t/>
        </is>
      </c>
      <c r="F367" s="2" t="inlineStr">
        <is>
          <t>финансов продукт</t>
        </is>
      </c>
      <c r="G367" s="2" t="inlineStr">
        <is>
          <t>4</t>
        </is>
      </c>
      <c r="H367" s="2" t="inlineStr">
        <is>
          <t/>
        </is>
      </c>
      <c r="I367" t="inlineStr">
        <is>
          <t/>
        </is>
      </c>
      <c r="J367" s="2" t="inlineStr">
        <is>
          <t>finanční produkt</t>
        </is>
      </c>
      <c r="K367" s="2" t="inlineStr">
        <is>
          <t>3</t>
        </is>
      </c>
      <c r="L367" s="2" t="inlineStr">
        <is>
          <t/>
        </is>
      </c>
      <c r="M367" t="inlineStr">
        <is>
          <t>jakékoli zboží nebo služby poskytované finanční institucí</t>
        </is>
      </c>
      <c r="N367" s="2" t="inlineStr">
        <is>
          <t>finansielt produkt</t>
        </is>
      </c>
      <c r="O367" s="2" t="inlineStr">
        <is>
          <t>3</t>
        </is>
      </c>
      <c r="P367" s="2" t="inlineStr">
        <is>
          <t/>
        </is>
      </c>
      <c r="Q367" t="inlineStr">
        <is>
          <t/>
        </is>
      </c>
      <c r="R367" s="2" t="inlineStr">
        <is>
          <t>Finanzprodukt</t>
        </is>
      </c>
      <c r="S367" s="2" t="inlineStr">
        <is>
          <t>3</t>
        </is>
      </c>
      <c r="T367" s="2" t="inlineStr">
        <is>
          <t/>
        </is>
      </c>
      <c r="U367" t="inlineStr">
        <is>
          <t/>
        </is>
      </c>
      <c r="V367" s="2" t="inlineStr">
        <is>
          <t>χρηματοπιστωτικό προϊόν|
χρηματοοικονομικό προϊόν</t>
        </is>
      </c>
      <c r="W367" s="2" t="inlineStr">
        <is>
          <t>3|
3</t>
        </is>
      </c>
      <c r="X367" s="2" t="inlineStr">
        <is>
          <t xml:space="preserve">|
</t>
        </is>
      </c>
      <c r="Y367" t="inlineStr">
        <is>
          <t>κάθε προϊόν ή υπηρεσία που παρέχεται από χρηματοπιστωτικό ίδρυμα</t>
        </is>
      </c>
      <c r="Z367" s="2" t="inlineStr">
        <is>
          <t>financial product</t>
        </is>
      </c>
      <c r="AA367" s="2" t="inlineStr">
        <is>
          <t>3</t>
        </is>
      </c>
      <c r="AB367" s="2" t="inlineStr">
        <is>
          <t/>
        </is>
      </c>
      <c r="AC367" t="inlineStr">
        <is>
          <t>any good or service provided by a financial institution</t>
        </is>
      </c>
      <c r="AD367" s="2" t="inlineStr">
        <is>
          <t>producto financiero</t>
        </is>
      </c>
      <c r="AE367" s="2" t="inlineStr">
        <is>
          <t>3</t>
        </is>
      </c>
      <c r="AF367" s="2" t="inlineStr">
        <is>
          <t/>
        </is>
      </c>
      <c r="AG367" t="inlineStr">
        <is>
          <t>Activo financiero &lt;a href="/entry/result/792615/all" id="ENTRY_TO_ENTRY_CONVERTER" target="_blank"&gt;IATE:792615&lt;/a&gt; creado para ser vendido a potenciales inversores.</t>
        </is>
      </c>
      <c r="AH367" s="2" t="inlineStr">
        <is>
          <t>finantstoode</t>
        </is>
      </c>
      <c r="AI367" s="2" t="inlineStr">
        <is>
          <t>3</t>
        </is>
      </c>
      <c r="AJ367" s="2" t="inlineStr">
        <is>
          <t/>
        </is>
      </c>
      <c r="AK367" t="inlineStr">
        <is>
          <t>omakapitali ja kvaasiomakapitali investeeringud, laenud ja tagatised, nagu need on määratletud [finantsmääruse] artiklis 2</t>
        </is>
      </c>
      <c r="AL367" s="2" t="inlineStr">
        <is>
          <t>rahoitustuote</t>
        </is>
      </c>
      <c r="AM367" s="2" t="inlineStr">
        <is>
          <t>3</t>
        </is>
      </c>
      <c r="AN367" s="2" t="inlineStr">
        <is>
          <t/>
        </is>
      </c>
      <c r="AO367" t="inlineStr">
        <is>
          <t/>
        </is>
      </c>
      <c r="AP367" s="2" t="inlineStr">
        <is>
          <t>produit financier</t>
        </is>
      </c>
      <c r="AQ367" s="2" t="inlineStr">
        <is>
          <t>3</t>
        </is>
      </c>
      <c r="AR367" s="2" t="inlineStr">
        <is>
          <t/>
        </is>
      </c>
      <c r="AS367" t="inlineStr">
        <is>
          <t>contrat qui peut se négocier sur les marchés de capitaux, et pouvant être catégorisé: &lt;br&gt;- soit selon une vision comptable (titres ou valeurs mobilières / opérations de bilan (prêts/emprunts de cash, opérations de change) / produits dérivés (hors bilan)&lt;br&gt;- soit selon une approche de risque, en fonction de la nature économique (produits de taux / actions / produits de change / dérivés de crédit / matières premières / produits structurés</t>
        </is>
      </c>
      <c r="AT367" s="2" t="inlineStr">
        <is>
          <t>táirge airgeadais</t>
        </is>
      </c>
      <c r="AU367" s="2" t="inlineStr">
        <is>
          <t>3</t>
        </is>
      </c>
      <c r="AV367" s="2" t="inlineStr">
        <is>
          <t/>
        </is>
      </c>
      <c r="AW367" t="inlineStr">
        <is>
          <t/>
        </is>
      </c>
      <c r="AX367" s="2" t="inlineStr">
        <is>
          <t>financijski proizvodi</t>
        </is>
      </c>
      <c r="AY367" s="2" t="inlineStr">
        <is>
          <t>2</t>
        </is>
      </c>
      <c r="AZ367" s="2" t="inlineStr">
        <is>
          <t/>
        </is>
      </c>
      <c r="BA367" t="inlineStr">
        <is>
          <t>proizvodi kojima se trguje na financijskim tržištima (npr. krediti, depoziti, kreditne kartice, platni promet)</t>
        </is>
      </c>
      <c r="BB367" s="2" t="inlineStr">
        <is>
          <t>pénzügyi termék</t>
        </is>
      </c>
      <c r="BC367" s="2" t="inlineStr">
        <is>
          <t>4</t>
        </is>
      </c>
      <c r="BD367" s="2" t="inlineStr">
        <is>
          <t/>
        </is>
      </c>
      <c r="BE367" t="inlineStr">
        <is>
          <t>pénzügyi intézmény [ &lt;a href="/entry/result/1442743/all" id="ENTRY_TO_ENTRY_CONVERTER" target="_blank"&gt;IATE:1442743&lt;/a&gt; ] által nyújtott áru vagy termék</t>
        </is>
      </c>
      <c r="BF367" s="2" t="inlineStr">
        <is>
          <t>prodotto finanziario</t>
        </is>
      </c>
      <c r="BG367" s="2" t="inlineStr">
        <is>
          <t>3</t>
        </is>
      </c>
      <c r="BH367" s="2" t="inlineStr">
        <is>
          <t/>
        </is>
      </c>
      <c r="BI367" t="inlineStr">
        <is>
          <t>investimenti azionari o quasi azionari, prestiti e garanzie, come definiti dal regolamento (UE, Euratom) 2018/1046 (regolamento finanziario)</t>
        </is>
      </c>
      <c r="BJ367" s="2" t="inlineStr">
        <is>
          <t>finansinis produktas</t>
        </is>
      </c>
      <c r="BK367" s="2" t="inlineStr">
        <is>
          <t>3</t>
        </is>
      </c>
      <c r="BL367" s="2" t="inlineStr">
        <is>
          <t/>
        </is>
      </c>
      <c r="BM367" t="inlineStr">
        <is>
          <t>finansų institucijos sukurtas produktas arba paslauga</t>
        </is>
      </c>
      <c r="BN367" s="2" t="inlineStr">
        <is>
          <t>finanšu produkts</t>
        </is>
      </c>
      <c r="BO367" s="2" t="inlineStr">
        <is>
          <t>3</t>
        </is>
      </c>
      <c r="BP367" s="2" t="inlineStr">
        <is>
          <t/>
        </is>
      </c>
      <c r="BQ367" t="inlineStr">
        <is>
          <t/>
        </is>
      </c>
      <c r="BR367" s="2" t="inlineStr">
        <is>
          <t>prodott finanzjarju</t>
        </is>
      </c>
      <c r="BS367" s="2" t="inlineStr">
        <is>
          <t>3</t>
        </is>
      </c>
      <c r="BT367" s="2" t="inlineStr">
        <is>
          <t/>
        </is>
      </c>
      <c r="BU367" t="inlineStr">
        <is>
          <t>kwalunkwe oġġett jew servizz provdut minn istituzzjoni finanzjarja</t>
        </is>
      </c>
      <c r="BV367" s="2" t="inlineStr">
        <is>
          <t>financieel product</t>
        </is>
      </c>
      <c r="BW367" s="2" t="inlineStr">
        <is>
          <t>3</t>
        </is>
      </c>
      <c r="BX367" s="2" t="inlineStr">
        <is>
          <t/>
        </is>
      </c>
      <c r="BY367" t="inlineStr">
        <is>
          <t>product dat of dienst die door een financiële instelling is verstrekt</t>
        </is>
      </c>
      <c r="BZ367" s="2" t="inlineStr">
        <is>
          <t>produkt finansowy</t>
        </is>
      </c>
      <c r="CA367" s="2" t="inlineStr">
        <is>
          <t>2</t>
        </is>
      </c>
      <c r="CB367" s="2" t="inlineStr">
        <is>
          <t/>
        </is>
      </c>
      <c r="CC367" t="inlineStr">
        <is>
          <t>wszystkie usługi, których podmiotem lub przedmiotem jest pieniądz, w tym produkty kredytowe, inwestycyjne, bankowe, emerytalne i ubezpieczeniowe</t>
        </is>
      </c>
      <c r="CD367" s="2" t="inlineStr">
        <is>
          <t>produto financeiro</t>
        </is>
      </c>
      <c r="CE367" s="2" t="inlineStr">
        <is>
          <t>3</t>
        </is>
      </c>
      <c r="CF367" s="2" t="inlineStr">
        <is>
          <t/>
        </is>
      </c>
      <c r="CG367" t="inlineStr">
        <is>
          <t/>
        </is>
      </c>
      <c r="CH367" s="2" t="inlineStr">
        <is>
          <t>produs financiar</t>
        </is>
      </c>
      <c r="CI367" s="2" t="inlineStr">
        <is>
          <t>2</t>
        </is>
      </c>
      <c r="CJ367" s="2" t="inlineStr">
        <is>
          <t/>
        </is>
      </c>
      <c r="CK367" t="inlineStr">
        <is>
          <t/>
        </is>
      </c>
      <c r="CL367" s="2" t="inlineStr">
        <is>
          <t>finančný produkt</t>
        </is>
      </c>
      <c r="CM367" s="2" t="inlineStr">
        <is>
          <t>3</t>
        </is>
      </c>
      <c r="CN367" s="2" t="inlineStr">
        <is>
          <t/>
        </is>
      </c>
      <c r="CO367" t="inlineStr">
        <is>
          <t>akýkoľvek tovar alebo služba poskytovaná finančnou inštitúciou</t>
        </is>
      </c>
      <c r="CP367" s="2" t="inlineStr">
        <is>
          <t>finančni produkt</t>
        </is>
      </c>
      <c r="CQ367" s="2" t="inlineStr">
        <is>
          <t>3</t>
        </is>
      </c>
      <c r="CR367" s="2" t="inlineStr">
        <is>
          <t/>
        </is>
      </c>
      <c r="CS367" t="inlineStr">
        <is>
          <t/>
        </is>
      </c>
      <c r="CT367" s="2" t="inlineStr">
        <is>
          <t>finansiell produkt</t>
        </is>
      </c>
      <c r="CU367" s="2" t="inlineStr">
        <is>
          <t>3</t>
        </is>
      </c>
      <c r="CV367" s="2" t="inlineStr">
        <is>
          <t/>
        </is>
      </c>
      <c r="CW367" t="inlineStr">
        <is>
          <t/>
        </is>
      </c>
    </row>
    <row r="368">
      <c r="A368" s="1" t="str">
        <f>HYPERLINK("https://iate.europa.eu/entry/result/3578126/all", "3578126")</f>
        <v>3578126</v>
      </c>
      <c r="B368" t="inlineStr">
        <is>
          <t>EUROPEAN UNION</t>
        </is>
      </c>
      <c r="C368" t="inlineStr">
        <is>
          <t>EUROPEAN UNION|EU finance|EU financing</t>
        </is>
      </c>
      <c r="D368" t="inlineStr">
        <is>
          <t>yes</t>
        </is>
      </c>
      <c r="E368" t="inlineStr">
        <is>
          <t/>
        </is>
      </c>
      <c r="F368" s="2" t="inlineStr">
        <is>
          <t>сериозен недостатък</t>
        </is>
      </c>
      <c r="G368" s="2" t="inlineStr">
        <is>
          <t>3</t>
        </is>
      </c>
      <c r="H368" s="2" t="inlineStr">
        <is>
          <t/>
        </is>
      </c>
      <c r="I368" t="inlineStr">
        <is>
          <t>недостатък в ефективното функциониране на системата за управление и контрол на дадена програма, по отношение на който са необходими значителни подобрения в системите за управление и контрол</t>
        </is>
      </c>
      <c r="J368" s="2" t="inlineStr">
        <is>
          <t>závažný nedostatek</t>
        </is>
      </c>
      <c r="K368" s="2" t="inlineStr">
        <is>
          <t>3</t>
        </is>
      </c>
      <c r="L368" s="2" t="inlineStr">
        <is>
          <t/>
        </is>
      </c>
      <c r="M368" t="inlineStr">
        <is>
          <t>nedostatek v účinném fungování systému řízení a kontroly programu, který vyžaduje podstatné vylepšení tohoto systému</t>
        </is>
      </c>
      <c r="N368" s="2" t="inlineStr">
        <is>
          <t>alvorlig mangel</t>
        </is>
      </c>
      <c r="O368" s="2" t="inlineStr">
        <is>
          <t>3</t>
        </is>
      </c>
      <c r="P368" s="2" t="inlineStr">
        <is>
          <t/>
        </is>
      </c>
      <c r="Q368" t="inlineStr">
        <is>
          <t>mangel, der er til hinder for, at et programs forvaltnings- og kontrolsystem fungerer effektivt, og som kræver væsentlige forbedringer i forvaltnings- og kontrolsystemerne</t>
        </is>
      </c>
      <c r="R368" s="2" t="inlineStr">
        <is>
          <t>gravierender Mangel</t>
        </is>
      </c>
      <c r="S368" s="2" t="inlineStr">
        <is>
          <t>3</t>
        </is>
      </c>
      <c r="T368" s="2" t="inlineStr">
        <is>
          <t/>
        </is>
      </c>
      <c r="U368" t="inlineStr">
        <is>
          <t>Mangel am wirksamen Funktionieren des Verwaltungs- und Kontrollsystems eines Programms, der erhebliche Verbesserungen am Verwaltungs- und Kontrollsysteme erforderlich macht</t>
        </is>
      </c>
      <c r="V368" s="2" t="inlineStr">
        <is>
          <t>σοβαρή ανεπάρκεια</t>
        </is>
      </c>
      <c r="W368" s="2" t="inlineStr">
        <is>
          <t>3</t>
        </is>
      </c>
      <c r="X368" s="2" t="inlineStr">
        <is>
          <t/>
        </is>
      </c>
      <c r="Y368" t="inlineStr">
        <is>
          <t>ανεπάρκεια όσον αφορά την αποτελεσματική λειτουργία του συστήματος διαχείρισης και ελέγχου ενός προγράμματος για το οποίο απαιτούνται σημαντικές βελτιώσεις όσον αφορά τα συστήματα διαχείρισης και ελέγχου</t>
        </is>
      </c>
      <c r="Z368" s="2" t="inlineStr">
        <is>
          <t>serious deficiency|
serious deficiency in the effective functioning of a management and control system</t>
        </is>
      </c>
      <c r="AA368" s="2" t="inlineStr">
        <is>
          <t>3|
1</t>
        </is>
      </c>
      <c r="AB368" s="2" t="inlineStr">
        <is>
          <t xml:space="preserve">|
</t>
        </is>
      </c>
      <c r="AC368" t="inlineStr">
        <is>
          <t>&lt;div&gt;deficiency in the effective functioning of the management and control 
system of a programme for which significant improvements in the 
management and control systems are required&lt;br&gt;&lt;/div&gt;</t>
        </is>
      </c>
      <c r="AD368" s="2" t="inlineStr">
        <is>
          <t>deficiencia grave</t>
        </is>
      </c>
      <c r="AE368" s="2" t="inlineStr">
        <is>
          <t>3</t>
        </is>
      </c>
      <c r="AF368" s="2" t="inlineStr">
        <is>
          <t/>
        </is>
      </c>
      <c r="AG368" t="inlineStr">
        <is>
          <t>Deficiencia en el funcionamiento efectivo del sistema de gestión y 
control de un programa que hace necesarias mejoras significativas de 
dichos sistemas.</t>
        </is>
      </c>
      <c r="AH368" s="2" t="inlineStr">
        <is>
          <t>tõsine puudus</t>
        </is>
      </c>
      <c r="AI368" s="2" t="inlineStr">
        <is>
          <t>3</t>
        </is>
      </c>
      <c r="AJ368" s="2" t="inlineStr">
        <is>
          <t/>
        </is>
      </c>
      <c r="AK368" t="inlineStr">
        <is>
          <t>programmi juhtimis- ja kontrollisüsteemi tulemusliku toimimise puudus, mille korvamiseks on vaja juhtimis- ja kontrollisüsteemi märkimisväärselt täiustada</t>
        </is>
      </c>
      <c r="AL368" s="2" t="inlineStr">
        <is>
          <t>vakava puute</t>
        </is>
      </c>
      <c r="AM368" s="2" t="inlineStr">
        <is>
          <t>3</t>
        </is>
      </c>
      <c r="AN368" s="2" t="inlineStr">
        <is>
          <t/>
        </is>
      </c>
      <c r="AO368" t="inlineStr">
        <is>
          <t>seikka, joka estää ohjelman hallinnointi- ja valvontajärjestelmän tehokkaan toiminnan ja edellyttää hallinnointi- ja valvontajärjestelmiin tehtäviä huomattavia parannuksia</t>
        </is>
      </c>
      <c r="AP368" s="2" t="inlineStr">
        <is>
          <t>insuffisance grave</t>
        </is>
      </c>
      <c r="AQ368" s="2" t="inlineStr">
        <is>
          <t>3</t>
        </is>
      </c>
      <c r="AR368" s="2" t="inlineStr">
        <is>
          <t/>
        </is>
      </c>
      <c r="AS368" t="inlineStr">
        <is>
          <t>insuffisance dans le bon fonctionnement du système de gestion et de contrôle d’un programme, qui appelle des améliorations notables des systèmes de gestion et de contrôle</t>
        </is>
      </c>
      <c r="AT368" s="2" t="inlineStr">
        <is>
          <t>easnamh tromchúiseach</t>
        </is>
      </c>
      <c r="AU368" s="2" t="inlineStr">
        <is>
          <t>3</t>
        </is>
      </c>
      <c r="AV368" s="2" t="inlineStr">
        <is>
          <t/>
        </is>
      </c>
      <c r="AW368" t="inlineStr">
        <is>
          <t/>
        </is>
      </c>
      <c r="AX368" s="2" t="inlineStr">
        <is>
          <t>ozbiljan nedostatak</t>
        </is>
      </c>
      <c r="AY368" s="2" t="inlineStr">
        <is>
          <t>3</t>
        </is>
      </c>
      <c r="AZ368" s="2" t="inlineStr">
        <is>
          <t/>
        </is>
      </c>
      <c r="BA368" t="inlineStr">
        <is>
          <t>nedostatak u djelotvornom funkcioniranju sustava upravljanja i kontrole programa za koji su potrebna znatna poboljšanja sustava upravljanja i kontrole</t>
        </is>
      </c>
      <c r="BB368" s="2" t="inlineStr">
        <is>
          <t>súlyos hiányosság</t>
        </is>
      </c>
      <c r="BC368" s="2" t="inlineStr">
        <is>
          <t>3</t>
        </is>
      </c>
      <c r="BD368" s="2" t="inlineStr">
        <is>
          <t/>
        </is>
      </c>
      <c r="BE368" t="inlineStr">
        <is>
          <t>olyan hiányosság valamely program irányítási és kontrollrendszerének megfelelő működésében, amelyhez az irányítási és kontrollrendszerben jelentős fejlesztések szükségesek</t>
        </is>
      </c>
      <c r="BF368" s="2" t="inlineStr">
        <is>
          <t>carenza grave</t>
        </is>
      </c>
      <c r="BG368" s="2" t="inlineStr">
        <is>
          <t>3</t>
        </is>
      </c>
      <c r="BH368" s="2" t="inlineStr">
        <is>
          <t/>
        </is>
      </c>
      <c r="BI368" t="inlineStr">
        <is>
          <t>nel quadro dell'efficace funzionamento di un sistema di gestione e di controllo, carenza per la quale risultano necessari miglioramenti sostanziali nel sistema la cui esistenza è incompatibile con un revisione contabile senza rilievi sul funzionamento del sistema di gestione e di controllo</t>
        </is>
      </c>
      <c r="BJ368" s="2" t="inlineStr">
        <is>
          <t>didelis trūkumas</t>
        </is>
      </c>
      <c r="BK368" s="2" t="inlineStr">
        <is>
          <t>3</t>
        </is>
      </c>
      <c r="BL368" s="2" t="inlineStr">
        <is>
          <t/>
        </is>
      </c>
      <c r="BM368" t="inlineStr">
        <is>
          <t>programos valdymo ir kontrolės sistemos efektyvaus veikimo trūkumas, dėl kurio reikia labai pagerinti valdymo ir kontrolės sistemas</t>
        </is>
      </c>
      <c r="BN368" s="2" t="inlineStr">
        <is>
          <t>būtisks trūkums</t>
        </is>
      </c>
      <c r="BO368" s="2" t="inlineStr">
        <is>
          <t>3</t>
        </is>
      </c>
      <c r="BP368" s="2" t="inlineStr">
        <is>
          <t/>
        </is>
      </c>
      <c r="BQ368" t="inlineStr">
        <is>
          <t>tāds trūkums programmas pārvaldības un kontroles sistēmas efektīvā darbībā, attiecībā uz kuru ir vajadzīgi būtiski pārvaldības un kontroles sistēmu uzlabojumi</t>
        </is>
      </c>
      <c r="BR368" s="2" t="inlineStr">
        <is>
          <t>defiċjenza serja</t>
        </is>
      </c>
      <c r="BS368" s="2" t="inlineStr">
        <is>
          <t>3</t>
        </is>
      </c>
      <c r="BT368" s="2" t="inlineStr">
        <is>
          <t/>
        </is>
      </c>
      <c r="BU368" t="inlineStr">
        <is>
          <t>defiċjenza fil-funzjonament kif suppost fis-sistema ta' ġestjoni u kontroll ta' programm fejn titjib sinifikanti huwa meħtieġ fis-sistema ta' ġestjoni u kontroll</t>
        </is>
      </c>
      <c r="BV368" s="2" t="inlineStr">
        <is>
          <t>ernstige tekortkoming</t>
        </is>
      </c>
      <c r="BW368" s="2" t="inlineStr">
        <is>
          <t>3</t>
        </is>
      </c>
      <c r="BX368" s="2" t="inlineStr">
        <is>
          <t/>
        </is>
      </c>
      <c r="BY368" t="inlineStr">
        <is>
          <t>tekortkoming in de effectieve werking van het beheer- en controlesysteem van een programma waarvoor aanzienlijke verbeteringen in beheer- en controlesystemen nodig zijn</t>
        </is>
      </c>
      <c r="BZ368" s="2" t="inlineStr">
        <is>
          <t>poważne uchybienie</t>
        </is>
      </c>
      <c r="CA368" s="2" t="inlineStr">
        <is>
          <t>3</t>
        </is>
      </c>
      <c r="CB368" s="2" t="inlineStr">
        <is>
          <t/>
        </is>
      </c>
      <c r="CC368" t="inlineStr">
        <is>
          <t>uchybienie w skutecznym funkcjonowaniu systemu zarządzania i kontroli danego programu, w odniesieniu do którego konieczne są znaczne udoskonalenia systemów zarządzania i kontroli</t>
        </is>
      </c>
      <c r="CD368" s="2" t="inlineStr">
        <is>
          <t>deficiência grave</t>
        </is>
      </c>
      <c r="CE368" s="2" t="inlineStr">
        <is>
          <t>3</t>
        </is>
      </c>
      <c r="CF368" s="2" t="inlineStr">
        <is>
          <t/>
        </is>
      </c>
      <c r="CG368" t="inlineStr">
        <is>
          <t>No âmbito do &lt;a href="https://iate.europa.eu/entry/result/3578182/pt" target="_blank"&gt;Regulamento Disposições Comuns 2021-2027&lt;/a&gt;, deficiência no bom funcionamento do sistema de gestão e controlo de um programa, que exige melhorias significativas desse sistema.</t>
        </is>
      </c>
      <c r="CH368" s="2" t="inlineStr">
        <is>
          <t>deficiență gravă</t>
        </is>
      </c>
      <c r="CI368" s="2" t="inlineStr">
        <is>
          <t>3</t>
        </is>
      </c>
      <c r="CJ368" s="2" t="inlineStr">
        <is>
          <t/>
        </is>
      </c>
      <c r="CK368" t="inlineStr">
        <is>
          <t>o deficiență în funcționarea cu eficacitate a sistemului de gestiune și control al unui program, pentru care sunt necesare îmbunătățiri semnificative ale sistemelor de gestiune și control</t>
        </is>
      </c>
      <c r="CL368" s="2" t="inlineStr">
        <is>
          <t>závažný nedostatok</t>
        </is>
      </c>
      <c r="CM368" s="2" t="inlineStr">
        <is>
          <t>3</t>
        </is>
      </c>
      <c r="CN368" s="2" t="inlineStr">
        <is>
          <t/>
        </is>
      </c>
      <c r="CO368" t="inlineStr">
        <is>
          <t>nedostatok v rámci účinného fungovania systému riadenia a kontroly programu, v súvislosti s ktorým sa vyžaduje výrazné zlepšenie v systémoch riadenia a kontroly</t>
        </is>
      </c>
      <c r="CP368" s="2" t="inlineStr">
        <is>
          <t>resna pomanjkljivost</t>
        </is>
      </c>
      <c r="CQ368" s="2" t="inlineStr">
        <is>
          <t>3</t>
        </is>
      </c>
      <c r="CR368" s="2" t="inlineStr">
        <is>
          <t/>
        </is>
      </c>
      <c r="CS368" t="inlineStr">
        <is>
          <t>&lt;div&gt;pomanjkljivost v uspešnem delovanju sistema upravljanja in nadzora programa, pri katerem so potrebne bistvene izboljšave v sistemih upravljanja in nadzora&lt;br&gt;&lt;/div&gt;</t>
        </is>
      </c>
      <c r="CT368" s="2" t="inlineStr">
        <is>
          <t>allvarlig brist</t>
        </is>
      </c>
      <c r="CU368" s="2" t="inlineStr">
        <is>
          <t>3</t>
        </is>
      </c>
      <c r="CV368" s="2" t="inlineStr">
        <is>
          <t/>
        </is>
      </c>
      <c r="CW368" t="inlineStr">
        <is>
          <t>brist i hur ett programs förvaltnings- och kontrollsystem fungerar, som innebär att det behövs betydande förbättringar av systemet och att något eller några av de centrala kraven 2, 4, 5, 9, 12, 13 och 15 i bilaga X till förslaget till förordning om gemensamma bestämmelser eller minst två av de övriga centrala kraven bedöms höra till kategori 3 och 4 i den bilagan</t>
        </is>
      </c>
    </row>
    <row r="369">
      <c r="A369" s="1" t="str">
        <f>HYPERLINK("https://iate.europa.eu/entry/result/3561328/all", "3561328")</f>
        <v>3561328</v>
      </c>
      <c r="B369" t="inlineStr">
        <is>
          <t>EUROPEAN UNION;ECONOMICS;FINANCE</t>
        </is>
      </c>
      <c r="C369" t="inlineStr">
        <is>
          <t>EUROPEAN UNION|EU finance;ECONOMICS|regions and regional policy;FINANCE|financing and investment</t>
        </is>
      </c>
      <c r="D369" t="inlineStr">
        <is>
          <t>yes</t>
        </is>
      </c>
      <c r="E369" t="inlineStr">
        <is>
          <t/>
        </is>
      </c>
      <c r="F369" s="2" t="inlineStr">
        <is>
          <t>операция на ПЧП</t>
        </is>
      </c>
      <c r="G369" s="2" t="inlineStr">
        <is>
          <t>3</t>
        </is>
      </c>
      <c r="H369" s="2" t="inlineStr">
        <is>
          <t/>
        </is>
      </c>
      <c r="I369" t="inlineStr">
        <is>
          <t>операция, изпълнена или предвидена за изпълнение в рамките на публично-частно партньорство</t>
        </is>
      </c>
      <c r="J369" s="2" t="inlineStr">
        <is>
          <t>operace prováděná v partnerství veřejného a soukromého sektoru</t>
        </is>
      </c>
      <c r="K369" s="2" t="inlineStr">
        <is>
          <t>3</t>
        </is>
      </c>
      <c r="L369" s="2" t="inlineStr">
        <is>
          <t/>
        </is>
      </c>
      <c r="M369" t="inlineStr">
        <is>
          <t>operace, která se provádí v rámci partnerství mezi veřejnými orgány 
a soukromým sektorem v souladu s dohodou o partnerství veřejného 
a soukromého sektoru a jejímž cílem je poskytovat veřejné služby 
prostřednictvím sdílení rizik na základě sdílení odborných znalostí 
soukromého sektoru nebo poskytování dalších zdrojů kapitálu nebo obojího</t>
        </is>
      </c>
      <c r="N369" s="2" t="inlineStr">
        <is>
          <t>OPP-operation</t>
        </is>
      </c>
      <c r="O369" s="2" t="inlineStr">
        <is>
          <t>3</t>
        </is>
      </c>
      <c r="P369" s="2" t="inlineStr">
        <is>
          <t/>
        </is>
      </c>
      <c r="Q369" t="inlineStr">
        <is>
          <t>operation, som gennemføres eller planlægges gennemført under en OPP-struktur</t>
        </is>
      </c>
      <c r="R369" s="2" t="inlineStr">
        <is>
          <t>ÖPP-Vorhaben</t>
        </is>
      </c>
      <c r="S369" s="2" t="inlineStr">
        <is>
          <t>3</t>
        </is>
      </c>
      <c r="T369" s="2" t="inlineStr">
        <is>
          <t/>
        </is>
      </c>
      <c r="U369" t="inlineStr">
        <is>
          <t>Vorhaben, welches im Rahmen einer öffentlich-privaten Partnerschaftsstruktur durchgeführt wird oder durchgeführt werden soll</t>
        </is>
      </c>
      <c r="V369" s="2" t="inlineStr">
        <is>
          <t>πράξη ΣΔΙΤ</t>
        </is>
      </c>
      <c r="W369" s="2" t="inlineStr">
        <is>
          <t>3</t>
        </is>
      </c>
      <c r="X369" s="2" t="inlineStr">
        <is>
          <t/>
        </is>
      </c>
      <c r="Y369" t="inlineStr">
        <is>
          <t>πράξη που εφαρμόζεται στο πλαίσιο συνεργασίας μεταξύ δημόσιων φορέων και του ιδιωτικού τομέα σύμφωνα με συμφωνία &lt;i&gt;ΣΔΙΤ&lt;/i&gt; [ &lt;a href="/entry/result/896484/all" id="ENTRY_TO_ENTRY_CONVERTER" target="_blank"&gt;IATE:896484&lt;/a&gt; ]</t>
        </is>
      </c>
      <c r="Z369" s="2" t="inlineStr">
        <is>
          <t>PPP operation|
public-private partnership operation</t>
        </is>
      </c>
      <c r="AA369" s="2" t="inlineStr">
        <is>
          <t>3|
1</t>
        </is>
      </c>
      <c r="AB369" s="2" t="inlineStr">
        <is>
          <t xml:space="preserve">|
</t>
        </is>
      </c>
      <c r="AC369" t="inlineStr">
        <is>
          <t>operation which is implemented under a partnership between public bodies
 and the private sector in line with a PPP agreement, and which aims to 
provide public services through risk sharing by the pooling of either 
private sector expertise or additional sources of capital or both</t>
        </is>
      </c>
      <c r="AD369" s="2" t="inlineStr">
        <is>
          <t>operación de asociación público-privada</t>
        </is>
      </c>
      <c r="AE369" s="2" t="inlineStr">
        <is>
          <t>3</t>
        </is>
      </c>
      <c r="AF369" s="2" t="inlineStr">
        <is>
          <t/>
        </is>
      </c>
      <c r="AG369" t="inlineStr">
        <is>
          <t>Operación
que se ejecuta o que se prevé ejecutar en el marco de una estructura de
asociación público-privada.</t>
        </is>
      </c>
      <c r="AH369" s="2" t="inlineStr">
        <is>
          <t>avaliku ja erasektori partnerlustegevus</t>
        </is>
      </c>
      <c r="AI369" s="2" t="inlineStr">
        <is>
          <t>3</t>
        </is>
      </c>
      <c r="AJ369" s="2" t="inlineStr">
        <is>
          <t/>
        </is>
      </c>
      <c r="AK369" t="inlineStr">
        <is>
          <t>tegevus, mida viiakse läbi või mis on mõeldud läbiviimiseks avaliku ja erasektori partnerluse raames</t>
        </is>
      </c>
      <c r="AL369" s="2" t="inlineStr">
        <is>
          <t>julkisen ja yksityisen sektorin kumppanuustoimi|
julkisen ja yksityisen sektorin kumppanuuteen perustuva toimi|
julkisen ja yksityisen sektorin yhteishanke</t>
        </is>
      </c>
      <c r="AM369" s="2" t="inlineStr">
        <is>
          <t>3|
3|
3</t>
        </is>
      </c>
      <c r="AN369" s="2" t="inlineStr">
        <is>
          <t xml:space="preserve">preferred|
|
</t>
        </is>
      </c>
      <c r="AO369" t="inlineStr">
        <is>
          <t>julkisen ja yksityisen sektorin yhteinen toimi, joka toteutetaan tai joka on tarkoitus toteuttaa erityisen kumppanuusrakenteen puitteissa</t>
        </is>
      </c>
      <c r="AP369" s="2" t="inlineStr">
        <is>
          <t>opération PPP</t>
        </is>
      </c>
      <c r="AQ369" s="2" t="inlineStr">
        <is>
          <t>3</t>
        </is>
      </c>
      <c r="AR369" s="2" t="inlineStr">
        <is>
          <t/>
        </is>
      </c>
      <c r="AS369" t="inlineStr">
        <is>
          <t>opération mise en œuvre ou destinée à être mise en œuvre dans le cadre d'une structure de partenariat public-privé</t>
        </is>
      </c>
      <c r="AT369" s="2" t="inlineStr">
        <is>
          <t>oibríocht CPP</t>
        </is>
      </c>
      <c r="AU369" s="2" t="inlineStr">
        <is>
          <t>3</t>
        </is>
      </c>
      <c r="AV369" s="2" t="inlineStr">
        <is>
          <t/>
        </is>
      </c>
      <c r="AW369" t="inlineStr">
        <is>
          <t/>
        </is>
      </c>
      <c r="AX369" s="2" t="inlineStr">
        <is>
          <t>operacija JPP-a</t>
        </is>
      </c>
      <c r="AY369" s="2" t="inlineStr">
        <is>
          <t>3</t>
        </is>
      </c>
      <c r="AZ369" s="2" t="inlineStr">
        <is>
          <t/>
        </is>
      </c>
      <c r="BA369" t="inlineStr">
        <is>
          <t>operacija koja se provodi ili se namjerava provesti u sklopu strukture javno-privatnog partnerstva</t>
        </is>
      </c>
      <c r="BB369" s="2" t="inlineStr">
        <is>
          <t>PPP-művelet</t>
        </is>
      </c>
      <c r="BC369" s="2" t="inlineStr">
        <is>
          <t>4</t>
        </is>
      </c>
      <c r="BD369" s="2" t="inlineStr">
        <is>
          <t/>
        </is>
      </c>
      <c r="BE369" t="inlineStr">
        <is>
          <t>olyan művelet, amelyet közjogi szervek és a magánszektor közötti partnerség keretében, PPP-megállapodással összhangban hajtanak végre, és amelynek célja, hogy a magánszektor szakértelmének vagy további tőkeforrásoknak, vagy mindkettőnek az összevonásával megvalósuló kockázatmegosztás révén nyújtson közszolgáltatásokat</t>
        </is>
      </c>
      <c r="BF369" s="2" t="inlineStr">
        <is>
          <t>operazione PPP</t>
        </is>
      </c>
      <c r="BG369" s="2" t="inlineStr">
        <is>
          <t>3</t>
        </is>
      </c>
      <c r="BH369" s="2" t="inlineStr">
        <is>
          <t/>
        </is>
      </c>
      <c r="BI369" t="inlineStr">
        <is>
          <t>operazione attuata, o che si intende attuare, nell'ambito di una struttura di partenariato un accordo scritto tra un organismo pubblico beneficiario e il partner privato approvato dall'autorità di gestione, o da un organismo intermedio, aperto specificatamente per detenere fondi che saranno erogati dopo il periodo di ammissibilità, esclusivampubblico-privato</t>
        </is>
      </c>
      <c r="BJ369" s="2" t="inlineStr">
        <is>
          <t>viešojo ir privačiojo sektorių partnerystės veiksmas</t>
        </is>
      </c>
      <c r="BK369" s="2" t="inlineStr">
        <is>
          <t>3</t>
        </is>
      </c>
      <c r="BL369" s="2" t="inlineStr">
        <is>
          <t/>
        </is>
      </c>
      <c r="BM369" t="inlineStr">
        <is>
          <t>vykdant viešojo ir privačiojo sektorių partnerystę įgyvendinamas veiksmas, kuriuo siekiama teikti viešąsias paslaugas dalijantis rizika, sutelkiant privačiojo sektoriaus kompetenciją arba papildomų kapitalo šaltinių</t>
        </is>
      </c>
      <c r="BN369" s="2" t="inlineStr">
        <is>
          <t>PPP darbība</t>
        </is>
      </c>
      <c r="BO369" s="2" t="inlineStr">
        <is>
          <t>3</t>
        </is>
      </c>
      <c r="BP369" s="2" t="inlineStr">
        <is>
          <t/>
        </is>
      </c>
      <c r="BQ369" t="inlineStr">
        <is>
          <t>darbība, kuru īsteno vai ir paredzēts īstenot saskaņā ar publiskā un privātā sektora partnerības struktūru</t>
        </is>
      </c>
      <c r="BR369" s="2" t="inlineStr">
        <is>
          <t>operazzjoni PPP</t>
        </is>
      </c>
      <c r="BS369" s="2" t="inlineStr">
        <is>
          <t>3</t>
        </is>
      </c>
      <c r="BT369" s="2" t="inlineStr">
        <is>
          <t/>
        </is>
      </c>
      <c r="BU369" t="inlineStr">
        <is>
          <t>operazzjoni li tiġi implimentata jew li hi maħsuba biex tiġi implimentata skont struttura ta' sħubija pubblika-privata</t>
        </is>
      </c>
      <c r="BV369" s="2" t="inlineStr">
        <is>
          <t>concrete PPP-actie</t>
        </is>
      </c>
      <c r="BW369" s="2" t="inlineStr">
        <is>
          <t>3</t>
        </is>
      </c>
      <c r="BX369" s="2" t="inlineStr">
        <is>
          <t/>
        </is>
      </c>
      <c r="BY369" t="inlineStr">
        <is>
          <t>concrete actie die binnen een PPP-structuur wordt uitgevoerd of bedoeld is om daarbinnen te worden uitgevoerd</t>
        </is>
      </c>
      <c r="BZ369" s="2" t="inlineStr">
        <is>
          <t>operacja PPP</t>
        </is>
      </c>
      <c r="CA369" s="2" t="inlineStr">
        <is>
          <t>3</t>
        </is>
      </c>
      <c r="CB369" s="2" t="inlineStr">
        <is>
          <t/>
        </is>
      </c>
      <c r="CC369" t="inlineStr">
        <is>
          <t>operacja, która realizowana jest lub ma być realizowana w ramach struktury partnerstwa publiczno-prywatnego</t>
        </is>
      </c>
      <c r="CD369" s="2" t="inlineStr">
        <is>
          <t>operação PPP</t>
        </is>
      </c>
      <c r="CE369" s="2" t="inlineStr">
        <is>
          <t>3</t>
        </is>
      </c>
      <c r="CF369" s="2" t="inlineStr">
        <is>
          <t/>
        </is>
      </c>
      <c r="CG369" t="inlineStr">
        <is>
          <t>&lt;a href="https://iate.europa.eu/entry/result/2246071/pt" target="_blank"&gt;Operação&lt;/a&gt; executada ao abrigo de uma parceria entre organismos públicos e o setor privado nos termos de um acordo de parceria público-privada (PPP), a qual tem por objetivo prestar serviços públicos através da partilha de riscos, pondo em comum conhecimentos especializados do setor privado, ou fontes de capital adicionais, ou ambos.</t>
        </is>
      </c>
      <c r="CH369" s="2" t="inlineStr">
        <is>
          <t>operațiune PPP</t>
        </is>
      </c>
      <c r="CI369" s="2" t="inlineStr">
        <is>
          <t>3</t>
        </is>
      </c>
      <c r="CJ369" s="2" t="inlineStr">
        <is>
          <t/>
        </is>
      </c>
      <c r="CK369" t="inlineStr">
        <is>
          <t>o operațiune care este pusă în aplicare sau urmează să fie pusă în aplicare în cadrul unei structuri de parteneriat public-privat</t>
        </is>
      </c>
      <c r="CL369" s="2" t="inlineStr">
        <is>
          <t>operácia verejno-súkromného partnerstva</t>
        </is>
      </c>
      <c r="CM369" s="2" t="inlineStr">
        <is>
          <t>3</t>
        </is>
      </c>
      <c r="CN369" s="2" t="inlineStr">
        <is>
          <t/>
        </is>
      </c>
      <c r="CO369" t="inlineStr">
        <is>
          <t>operácia, ktorá sa uskutočňuje alebo sa má uskutočniť v rámci štruktúry verejno-súkromného partnerstva</t>
        </is>
      </c>
      <c r="CP369" s="2" t="inlineStr">
        <is>
          <t>operacija javno-zasebnega partnerstva</t>
        </is>
      </c>
      <c r="CQ369" s="2" t="inlineStr">
        <is>
          <t>3</t>
        </is>
      </c>
      <c r="CR369" s="2" t="inlineStr">
        <is>
          <t/>
        </is>
      </c>
      <c r="CS369" t="inlineStr">
        <is>
          <t>operacija, ki se izvaja ali naj bi se izvajala v okviru strukture javno-zasebnih partnerstev</t>
        </is>
      </c>
      <c r="CT369" s="2" t="inlineStr">
        <is>
          <t>insats inom ramen för offentlig-privata partnerskap</t>
        </is>
      </c>
      <c r="CU369" s="2" t="inlineStr">
        <is>
          <t>3</t>
        </is>
      </c>
      <c r="CV369" s="2" t="inlineStr">
        <is>
          <t/>
        </is>
      </c>
      <c r="CW369" t="inlineStr">
        <is>
          <t>insats som genomförs eller är avsedd att genomföras inom ramen för en offentlig-privat partnerskapsstruktur</t>
        </is>
      </c>
    </row>
    <row r="370">
      <c r="A370" s="1" t="str">
        <f>HYPERLINK("https://iate.europa.eu/entry/result/1071751/all", "1071751")</f>
        <v>1071751</v>
      </c>
      <c r="B370" t="inlineStr">
        <is>
          <t>FINANCE</t>
        </is>
      </c>
      <c r="C370" t="inlineStr">
        <is>
          <t>FINANCE|financial institutions and credit|credit</t>
        </is>
      </c>
      <c r="D370" t="inlineStr">
        <is>
          <t>yes</t>
        </is>
      </c>
      <c r="E370" t="inlineStr">
        <is>
          <t/>
        </is>
      </c>
      <c r="F370" s="2" t="inlineStr">
        <is>
          <t>кредитор</t>
        </is>
      </c>
      <c r="G370" s="2" t="inlineStr">
        <is>
          <t>3</t>
        </is>
      </c>
      <c r="H370" s="2" t="inlineStr">
        <is>
          <t/>
        </is>
      </c>
      <c r="I370" t="inlineStr">
        <is>
          <t/>
        </is>
      </c>
      <c r="J370" s="2" t="inlineStr">
        <is>
          <t>věřitel</t>
        </is>
      </c>
      <c r="K370" s="2" t="inlineStr">
        <is>
          <t>3</t>
        </is>
      </c>
      <c r="L370" s="2" t="inlineStr">
        <is>
          <t/>
        </is>
      </c>
      <c r="M370" t="inlineStr">
        <is>
          <t/>
        </is>
      </c>
      <c r="N370" s="2" t="inlineStr">
        <is>
          <t>kreditor|
kreditgiver</t>
        </is>
      </c>
      <c r="O370" s="2" t="inlineStr">
        <is>
          <t>3|
3</t>
        </is>
      </c>
      <c r="P370" s="2" t="inlineStr">
        <is>
          <t xml:space="preserve">|
</t>
        </is>
      </c>
      <c r="Q370" t="inlineStr">
        <is>
          <t/>
        </is>
      </c>
      <c r="R370" s="2" t="inlineStr">
        <is>
          <t>Kreditgeber|
Kreditgeber</t>
        </is>
      </c>
      <c r="S370" s="2" t="inlineStr">
        <is>
          <t>3|
3</t>
        </is>
      </c>
      <c r="T370" s="2" t="inlineStr">
        <is>
          <t xml:space="preserve">|
</t>
        </is>
      </c>
      <c r="U370" t="inlineStr">
        <is>
          <t>natürliche oder juristische Person, die in Ausübung ihrer gewerblichen oder beruflichen Tätigkeit einen Kredit gewährt</t>
        </is>
      </c>
      <c r="V370" s="2" t="inlineStr">
        <is>
          <t>πιστωτής|
πιστωτικός φορέας</t>
        </is>
      </c>
      <c r="W370" s="2" t="inlineStr">
        <is>
          <t>3|
3</t>
        </is>
      </c>
      <c r="X370" s="2" t="inlineStr">
        <is>
          <t xml:space="preserve">|
</t>
        </is>
      </c>
      <c r="Y370" t="inlineStr">
        <is>
          <t>κάθε φυσικό ή νομικό πρόσωπο ή ομάδα φυσικών ή νομικών προσώπων που χορηγεί πίστωση στο πλαίσιο της εμπορικής,επιχειρηματικής ή επαγγελματικής του δραστηριότητας</t>
        </is>
      </c>
      <c r="Z370" s="2" t="inlineStr">
        <is>
          <t>creditor|
credit giver</t>
        </is>
      </c>
      <c r="AA370" s="2" t="inlineStr">
        <is>
          <t>3|
1</t>
        </is>
      </c>
      <c r="AB370" s="2" t="inlineStr">
        <is>
          <t xml:space="preserve">|
</t>
        </is>
      </c>
      <c r="AC370" t="inlineStr">
        <is>
          <t>entity (person or institution) that extends credit by giving another entity permission to borrow money if it is paid back at a later date</t>
        </is>
      </c>
      <c r="AD370" s="2" t="inlineStr">
        <is>
          <t>otorgador de crédito|
entidad acreedora</t>
        </is>
      </c>
      <c r="AE370" s="2" t="inlineStr">
        <is>
          <t>3|
3</t>
        </is>
      </c>
      <c r="AF370" s="2" t="inlineStr">
        <is>
          <t xml:space="preserve">|
</t>
        </is>
      </c>
      <c r="AG370" t="inlineStr">
        <is>
          <t>Persona que concede crédito.</t>
        </is>
      </c>
      <c r="AH370" s="2" t="inlineStr">
        <is>
          <t>võlausaldaja|
krediidiandja</t>
        </is>
      </c>
      <c r="AI370" s="2" t="inlineStr">
        <is>
          <t>3|
3</t>
        </is>
      </c>
      <c r="AJ370" s="2" t="inlineStr">
        <is>
          <t xml:space="preserve">|
</t>
        </is>
      </c>
      <c r="AK370" t="inlineStr">
        <is>
          <t>füüsiline või juriidiline isik, kes annab või lubab anda krediiti oma kaubandus-, äri- või kutsetegevuse raames</t>
        </is>
      </c>
      <c r="AL370" s="2" t="inlineStr">
        <is>
          <t>lainanantaja|
luotonantaja</t>
        </is>
      </c>
      <c r="AM370" s="2" t="inlineStr">
        <is>
          <t>3|
3</t>
        </is>
      </c>
      <c r="AN370" s="2" t="inlineStr">
        <is>
          <t xml:space="preserve">|
</t>
        </is>
      </c>
      <c r="AO370" t="inlineStr">
        <is>
          <t>"taloudellisen sopimuksen osapuoli, jolla on saatavia toiselta osapuolelta"</t>
        </is>
      </c>
      <c r="AP370" s="2" t="inlineStr">
        <is>
          <t>créditeur|
prêteur</t>
        </is>
      </c>
      <c r="AQ370" s="2" t="inlineStr">
        <is>
          <t>3|
3</t>
        </is>
      </c>
      <c r="AR370" s="2" t="inlineStr">
        <is>
          <t xml:space="preserve">|
</t>
        </is>
      </c>
      <c r="AS370" t="inlineStr">
        <is>
          <t>toute personne physique ou morale ou tout groupement de ces personnes qui consent un crédit dans le cadre de l'exercice de ses activités commerciales ou professionnelles</t>
        </is>
      </c>
      <c r="AT370" s="2" t="inlineStr">
        <is>
          <t>creidiúnaí|
tabharthóir creidmheasa</t>
        </is>
      </c>
      <c r="AU370" s="2" t="inlineStr">
        <is>
          <t>3|
3</t>
        </is>
      </c>
      <c r="AV370" s="2" t="inlineStr">
        <is>
          <t xml:space="preserve">|
</t>
        </is>
      </c>
      <c r="AW370" t="inlineStr">
        <is>
          <t/>
        </is>
      </c>
      <c r="AX370" t="inlineStr">
        <is>
          <t/>
        </is>
      </c>
      <c r="AY370" t="inlineStr">
        <is>
          <t/>
        </is>
      </c>
      <c r="AZ370" t="inlineStr">
        <is>
          <t/>
        </is>
      </c>
      <c r="BA370" t="inlineStr">
        <is>
          <t/>
        </is>
      </c>
      <c r="BB370" s="2" t="inlineStr">
        <is>
          <t>hitelező</t>
        </is>
      </c>
      <c r="BC370" s="2" t="inlineStr">
        <is>
          <t>4</t>
        </is>
      </c>
      <c r="BD370" s="2" t="inlineStr">
        <is>
          <t/>
        </is>
      </c>
      <c r="BE370" t="inlineStr">
        <is>
          <t>pénzt kamatfizetés ellenében határozott időre kölcsönadó személy vagy intézmény</t>
        </is>
      </c>
      <c r="BF370" s="2" t="inlineStr">
        <is>
          <t>creditore|
concedente credito</t>
        </is>
      </c>
      <c r="BG370" s="2" t="inlineStr">
        <is>
          <t>3|
3</t>
        </is>
      </c>
      <c r="BH370" s="2" t="inlineStr">
        <is>
          <t xml:space="preserve">preferred|
</t>
        </is>
      </c>
      <c r="BI370" t="inlineStr">
        <is>
          <t>persona fisica o giuridica che eroga un prestito a un debitore, con il vincolo di un rimborso futuro</t>
        </is>
      </c>
      <c r="BJ370" s="2" t="inlineStr">
        <is>
          <t>kreditorius</t>
        </is>
      </c>
      <c r="BK370" s="2" t="inlineStr">
        <is>
          <t>3</t>
        </is>
      </c>
      <c r="BL370" s="2" t="inlineStr">
        <is>
          <t/>
        </is>
      </c>
      <c r="BM370" t="inlineStr">
        <is>
          <t>juridinis ar fizinis asmuo, kuris skolina pinigus kitam juridiniam ar fiziniam asmeniui su sąlyga, kad pinigai bus grąžinti vėliau sutartu laiku</t>
        </is>
      </c>
      <c r="BN370" s="2" t="inlineStr">
        <is>
          <t>aizdevējs</t>
        </is>
      </c>
      <c r="BO370" s="2" t="inlineStr">
        <is>
          <t>2</t>
        </is>
      </c>
      <c r="BP370" s="2" t="inlineStr">
        <is>
          <t/>
        </is>
      </c>
      <c r="BQ370" t="inlineStr">
        <is>
          <t>juridiska vai fiziska persona, kas dod kredītu, atļaujot citai personai aizņemties naudu ar noteikumu, ka to vēlāk atmaksā</t>
        </is>
      </c>
      <c r="BR370" s="2" t="inlineStr">
        <is>
          <t>kreditur</t>
        </is>
      </c>
      <c r="BS370" s="2" t="inlineStr">
        <is>
          <t>4</t>
        </is>
      </c>
      <c r="BT370" s="2" t="inlineStr">
        <is>
          <t/>
        </is>
      </c>
      <c r="BU370" t="inlineStr">
        <is>
          <t>entità (persuna jew istituzzjoni) li toħroġ kreditu billi tagħti lil entità oħra permess tissellef kapital bil-kundizzjoni li jitħallas f'data aktar tard</t>
        </is>
      </c>
      <c r="BV370" s="2" t="inlineStr">
        <is>
          <t>kredietgever</t>
        </is>
      </c>
      <c r="BW370" s="2" t="inlineStr">
        <is>
          <t>3</t>
        </is>
      </c>
      <c r="BX370" s="2" t="inlineStr">
        <is>
          <t/>
        </is>
      </c>
      <c r="BY370" t="inlineStr">
        <is>
          <t>een natuurlijk persoon of rechtspersoon of een groep van dergelijke personen, die in het kader van de uitoefening van een bedrijf of beroep krediet verleent</t>
        </is>
      </c>
      <c r="BZ370" s="2" t="inlineStr">
        <is>
          <t>kredytodawca</t>
        </is>
      </c>
      <c r="CA370" s="2" t="inlineStr">
        <is>
          <t>3</t>
        </is>
      </c>
      <c r="CB370" s="2" t="inlineStr">
        <is>
          <t/>
        </is>
      </c>
      <c r="CC370" t="inlineStr">
        <is>
          <t>osoba fizyczna lub prawna, która udziela kredytu lub daje przyrzeczenie udzielenia kredytu w ramach wykonywanej przez siebie działalności handlowej, gospodarczej lub zawodowej</t>
        </is>
      </c>
      <c r="CD370" s="2" t="inlineStr">
        <is>
          <t>credor</t>
        </is>
      </c>
      <c r="CE370" s="2" t="inlineStr">
        <is>
          <t>3</t>
        </is>
      </c>
      <c r="CF370" s="2" t="inlineStr">
        <is>
          <t/>
        </is>
      </c>
      <c r="CG370" t="inlineStr">
        <is>
          <t>Quem empresta o capital.</t>
        </is>
      </c>
      <c r="CH370" s="2" t="inlineStr">
        <is>
          <t>creditor</t>
        </is>
      </c>
      <c r="CI370" s="2" t="inlineStr">
        <is>
          <t>3</t>
        </is>
      </c>
      <c r="CJ370" s="2" t="inlineStr">
        <is>
          <t/>
        </is>
      </c>
      <c r="CK370" t="inlineStr">
        <is>
          <t>Titular al unui drept de creanță; persoană sau instituție care a acordat cuiva un credit</t>
        </is>
      </c>
      <c r="CL370" s="2" t="inlineStr">
        <is>
          <t>veriteľ</t>
        </is>
      </c>
      <c r="CM370" s="2" t="inlineStr">
        <is>
          <t>3</t>
        </is>
      </c>
      <c r="CN370" s="2" t="inlineStr">
        <is>
          <t/>
        </is>
      </c>
      <c r="CO370" t="inlineStr">
        <is>
          <t>subjekt (osoba alebo inštitúcia), ktorý poskytuje úver tak, že inému subjektu povolí vypožičať si peniaze, ak sú tieto splatené k neskoršiemu dátumu</t>
        </is>
      </c>
      <c r="CP370" t="inlineStr">
        <is>
          <t/>
        </is>
      </c>
      <c r="CQ370" t="inlineStr">
        <is>
          <t/>
        </is>
      </c>
      <c r="CR370" t="inlineStr">
        <is>
          <t/>
        </is>
      </c>
      <c r="CS370" t="inlineStr">
        <is>
          <t/>
        </is>
      </c>
      <c r="CT370" s="2" t="inlineStr">
        <is>
          <t>borgenär|
långivare|
kreditgivare|
kreditor</t>
        </is>
      </c>
      <c r="CU370" s="2" t="inlineStr">
        <is>
          <t>3|
3|
3|
3</t>
        </is>
      </c>
      <c r="CV370" s="2" t="inlineStr">
        <is>
          <t xml:space="preserve">|
|
|
</t>
        </is>
      </c>
      <c r="CW370" t="inlineStr">
        <is>
          <t>den som lämnar kredit (lån) till annan</t>
        </is>
      </c>
    </row>
    <row r="371">
      <c r="A371" s="1" t="str">
        <f>HYPERLINK("https://iate.europa.eu/entry/result/2245437/all", "2245437")</f>
        <v>2245437</v>
      </c>
      <c r="B371" t="inlineStr">
        <is>
          <t>EUROPEAN UNION;LAW</t>
        </is>
      </c>
      <c r="C371" t="inlineStr">
        <is>
          <t>EUROPEAN UNION|European construction|European Union;LAW|international law|international law</t>
        </is>
      </c>
      <c r="D371" t="inlineStr">
        <is>
          <t>yes</t>
        </is>
      </c>
      <c r="E371" t="inlineStr">
        <is>
          <t/>
        </is>
      </c>
      <c r="F371" s="2" t="inlineStr">
        <is>
          <t>Европейски ден на морето|
Европейски морски ден</t>
        </is>
      </c>
      <c r="G371" s="2" t="inlineStr">
        <is>
          <t>3|
3</t>
        </is>
      </c>
      <c r="H371" s="2" t="inlineStr">
        <is>
          <t xml:space="preserve">|
</t>
        </is>
      </c>
      <c r="I371" t="inlineStr">
        <is>
          <t/>
        </is>
      </c>
      <c r="J371" s="2" t="inlineStr">
        <is>
          <t>Evropský námořní den</t>
        </is>
      </c>
      <c r="K371" s="2" t="inlineStr">
        <is>
          <t>3</t>
        </is>
      </c>
      <c r="L371" s="2" t="inlineStr">
        <is>
          <t/>
        </is>
      </c>
      <c r="M371" t="inlineStr">
        <is>
          <t/>
        </is>
      </c>
      <c r="N371" s="2" t="inlineStr">
        <is>
          <t>havets dag i Europa</t>
        </is>
      </c>
      <c r="O371" s="2" t="inlineStr">
        <is>
          <t>3</t>
        </is>
      </c>
      <c r="P371" s="2" t="inlineStr">
        <is>
          <t/>
        </is>
      </c>
      <c r="Q371" t="inlineStr">
        <is>
          <t/>
        </is>
      </c>
      <c r="R371" s="2" t="inlineStr">
        <is>
          <t>Europäischer Tag der Meere</t>
        </is>
      </c>
      <c r="S371" s="2" t="inlineStr">
        <is>
          <t>3</t>
        </is>
      </c>
      <c r="T371" s="2" t="inlineStr">
        <is>
          <t/>
        </is>
      </c>
      <c r="U371" t="inlineStr">
        <is>
          <t/>
        </is>
      </c>
      <c r="V371" s="2" t="inlineStr">
        <is>
          <t>Ευρωπαϊκή Ημέρα για τη Θάλασσα</t>
        </is>
      </c>
      <c r="W371" s="2" t="inlineStr">
        <is>
          <t>4</t>
        </is>
      </c>
      <c r="X371" s="2" t="inlineStr">
        <is>
          <t/>
        </is>
      </c>
      <c r="Y371" t="inlineStr">
        <is>
          <t>ημέρα αφιερωμένη στη θάλασσα η οποία εορτάζεται ετησίως, από το 2008, με σκοπό την αύξηση της ευαισθητοποίησης και δημοσιότητας όσον αφορά τη σημασία των ωκεανών, της δυναμικής θαλάσσιας οικονομίας και της πλούσιας ευρωπαϊκής θαλάσσιας κληρονομιάς καθώς και της &lt;i&gt;ολοκληρωμένης θαλάσσιας πολιτικής&lt;/i&gt; [ &lt;a href="/entry/result/3515945/all" id="ENTRY_TO_ENTRY_CONVERTER" target="_blank"&gt;IATE:3515945&lt;/a&gt; ]</t>
        </is>
      </c>
      <c r="Z371" s="2" t="inlineStr">
        <is>
          <t>European Maritime Day</t>
        </is>
      </c>
      <c r="AA371" s="2" t="inlineStr">
        <is>
          <t>3</t>
        </is>
      </c>
      <c r="AB371" s="2" t="inlineStr">
        <is>
          <t/>
        </is>
      </c>
      <c r="AC371" t="inlineStr">
        <is>
          <t>day celebrated annually which aims to raise awareness of maritime stakeholders and the general public on the added value of the EU &lt;i&gt;Integrated Maritime Policy&lt;/i&gt; [ &lt;a href="/entry/result/3515945/all" id="ENTRY_TO_ENTRY_CONVERTER" target="_blank"&gt;IATE:3515945&lt;/a&gt; ]</t>
        </is>
      </c>
      <c r="AD371" s="2" t="inlineStr">
        <is>
          <t>Día Marítimo Europeo</t>
        </is>
      </c>
      <c r="AE371" s="2" t="inlineStr">
        <is>
          <t>2</t>
        </is>
      </c>
      <c r="AF371" s="2" t="inlineStr">
        <is>
          <t/>
        </is>
      </c>
      <c r="AG371" t="inlineStr">
        <is>
          <t>Día proclamado por la Unión Europea para destacar la crucial función que los océanos y mares desempeñan en la vida cotidiana no solo de los habitantes de las zonas costeras, sino de todos los ciudadanos de la UE, así como su contribución al crecimiento sostenible y al empleo en toda Europa.</t>
        </is>
      </c>
      <c r="AH371" s="2" t="inlineStr">
        <is>
          <t>Euroopa merenduspäev</t>
        </is>
      </c>
      <c r="AI371" s="2" t="inlineStr">
        <is>
          <t>3</t>
        </is>
      </c>
      <c r="AJ371" s="2" t="inlineStr">
        <is>
          <t/>
        </is>
      </c>
      <c r="AK371" t="inlineStr">
        <is>
          <t/>
        </is>
      </c>
      <c r="AL371" s="2" t="inlineStr">
        <is>
          <t>Euroopan meripäivä</t>
        </is>
      </c>
      <c r="AM371" s="2" t="inlineStr">
        <is>
          <t>3</t>
        </is>
      </c>
      <c r="AN371" s="2" t="inlineStr">
        <is>
          <t/>
        </is>
      </c>
      <c r="AO371" t="inlineStr">
        <is>
          <t>vuosittain 20. päivänä toukokuuta juhlistettava päivä, jonka tiimoilta järjestetään tietoisuutta lisääviä ja verkottumista edistäviä toimia</t>
        </is>
      </c>
      <c r="AP371" s="2" t="inlineStr">
        <is>
          <t>Journée maritime européenne|
Journée européenne de la mer</t>
        </is>
      </c>
      <c r="AQ371" s="2" t="inlineStr">
        <is>
          <t>4|
3</t>
        </is>
      </c>
      <c r="AR371" s="2" t="inlineStr">
        <is>
          <t>preferred|
admitted</t>
        </is>
      </c>
      <c r="AS371" t="inlineStr">
        <is>
          <t>journée dont l'objectif est de sensibiliser le grand public à l'importance des mers et des océans qui bordent l'Europe</t>
        </is>
      </c>
      <c r="AT371" s="2" t="inlineStr">
        <is>
          <t>Lá Eorpach na Mara</t>
        </is>
      </c>
      <c r="AU371" s="2" t="inlineStr">
        <is>
          <t>3</t>
        </is>
      </c>
      <c r="AV371" s="2" t="inlineStr">
        <is>
          <t/>
        </is>
      </c>
      <c r="AW371" t="inlineStr">
        <is>
          <t/>
        </is>
      </c>
      <c r="AX371" s="2" t="inlineStr">
        <is>
          <t>Europski dan pomorstva</t>
        </is>
      </c>
      <c r="AY371" s="2" t="inlineStr">
        <is>
          <t>3</t>
        </is>
      </c>
      <c r="AZ371" s="2" t="inlineStr">
        <is>
          <t/>
        </is>
      </c>
      <c r="BA371" t="inlineStr">
        <is>
          <t/>
        </is>
      </c>
      <c r="BB371" s="2" t="inlineStr">
        <is>
          <t>Tengerek Európai Napja</t>
        </is>
      </c>
      <c r="BC371" s="2" t="inlineStr">
        <is>
          <t>3</t>
        </is>
      </c>
      <c r="BD371" s="2" t="inlineStr">
        <is>
          <t/>
        </is>
      </c>
      <c r="BE371" t="inlineStr">
        <is>
          <t/>
        </is>
      </c>
      <c r="BF371" s="2" t="inlineStr">
        <is>
          <t>Giornata europea dei mari|
Giornata europea del mare</t>
        </is>
      </c>
      <c r="BG371" s="2" t="inlineStr">
        <is>
          <t>3|
3</t>
        </is>
      </c>
      <c r="BH371" s="2" t="inlineStr">
        <is>
          <t xml:space="preserve">preferred|
</t>
        </is>
      </c>
      <c r="BI371" t="inlineStr">
        <is>
          <t>iniziativa annuale volta a sensibilizzare le persone sulle opportunità offerte dal settore marittimo e dalla politica marittima integrata [ &lt;a href="/entry/result/3515945/all" id="ENTRY_TO_ENTRY_CONVERTER" target="_blank"&gt;IATE:3515945&lt;/a&gt; ]</t>
        </is>
      </c>
      <c r="BJ371" s="2" t="inlineStr">
        <is>
          <t>Europos jūrų diena</t>
        </is>
      </c>
      <c r="BK371" s="2" t="inlineStr">
        <is>
          <t>3</t>
        </is>
      </c>
      <c r="BL371" s="2" t="inlineStr">
        <is>
          <t/>
        </is>
      </c>
      <c r="BM371" t="inlineStr">
        <is>
          <t>diena, minima kasmet gegužės 20 d. visoje Europoje, siekiant atkreipti dėmesį į jūrų sektorius ir remti integruotą požiūrį į jūrų reikalus</t>
        </is>
      </c>
      <c r="BN371" s="2" t="inlineStr">
        <is>
          <t>Eiropas Jūras diena</t>
        </is>
      </c>
      <c r="BO371" s="2" t="inlineStr">
        <is>
          <t>3</t>
        </is>
      </c>
      <c r="BP371" s="2" t="inlineStr">
        <is>
          <t/>
        </is>
      </c>
      <c r="BQ371" t="inlineStr">
        <is>
          <t/>
        </is>
      </c>
      <c r="BR371" s="2" t="inlineStr">
        <is>
          <t>Jum Marittimu Ewropew</t>
        </is>
      </c>
      <c r="BS371" s="2" t="inlineStr">
        <is>
          <t>3</t>
        </is>
      </c>
      <c r="BT371" s="2" t="inlineStr">
        <is>
          <t/>
        </is>
      </c>
      <c r="BU371" t="inlineStr">
        <is>
          <t>ġurnata ċċelebrata kull sena li għandha l-għan tqajjem kuxjenza dwar il-valur miżjud tal-&lt;i&gt;Politika Marittima Integrata&lt;/i&gt; [ &lt;a href="/entry/result/3515945/all" id="ENTRY_TO_ENTRY_CONVERTER" target="_blank"&gt;IATE:3515945&lt;/a&gt; ] tal-UE mal-partijiet konċernati interessati f'affarijiet marittimi u mal-pubbliku ġenerali</t>
        </is>
      </c>
      <c r="BV371" s="2" t="inlineStr">
        <is>
          <t>Europese Dag van de Zee|
Europese Maritieme Dag</t>
        </is>
      </c>
      <c r="BW371" s="2" t="inlineStr">
        <is>
          <t>3|
3</t>
        </is>
      </c>
      <c r="BX371" s="2" t="inlineStr">
        <is>
          <t xml:space="preserve">|
</t>
        </is>
      </c>
      <c r="BY371" t="inlineStr">
        <is>
          <t>dag om maritieme belanghebbenden en het grote publiek bewust te maken van de toegevoegde waarde van het geïntegreerd maritiem beleid van de EU</t>
        </is>
      </c>
      <c r="BZ371" s="2" t="inlineStr">
        <is>
          <t>Europejski Dzień Morza</t>
        </is>
      </c>
      <c r="CA371" s="2" t="inlineStr">
        <is>
          <t>3</t>
        </is>
      </c>
      <c r="CB371" s="2" t="inlineStr">
        <is>
          <t/>
        </is>
      </c>
      <c r="CC371" t="inlineStr">
        <is>
          <t>przypadający corocznie w dniu 20 maja dzień, którego obchody mają na celu podkreślenie ekologicznego oraz ekonomicznego znaczenia mórz i oceanów dla mieszkańców Unii Europejskiej</t>
        </is>
      </c>
      <c r="CD371" s="2" t="inlineStr">
        <is>
          <t>Dia Europeu do Mar</t>
        </is>
      </c>
      <c r="CE371" s="2" t="inlineStr">
        <is>
          <t>3</t>
        </is>
      </c>
      <c r="CF371" s="2" t="inlineStr">
        <is>
          <t/>
        </is>
      </c>
      <c r="CG371" t="inlineStr">
        <is>
          <t>Data escolhida pelas instituições europeias a fim de celebrar as realizações e o potencial dos oceanos e dos mares europeus.</t>
        </is>
      </c>
      <c r="CH371" s="2" t="inlineStr">
        <is>
          <t>Ziua Maritimă Europeană</t>
        </is>
      </c>
      <c r="CI371" s="2" t="inlineStr">
        <is>
          <t>3</t>
        </is>
      </c>
      <c r="CJ371" s="2" t="inlineStr">
        <is>
          <t/>
        </is>
      </c>
      <c r="CK371" t="inlineStr">
        <is>
          <t/>
        </is>
      </c>
      <c r="CL371" s="2" t="inlineStr">
        <is>
          <t>Európsky námorný deň</t>
        </is>
      </c>
      <c r="CM371" s="2" t="inlineStr">
        <is>
          <t>3</t>
        </is>
      </c>
      <c r="CN371" s="2" t="inlineStr">
        <is>
          <t/>
        </is>
      </c>
      <c r="CO371" t="inlineStr">
        <is>
          <t/>
        </is>
      </c>
      <c r="CP371" s="2" t="inlineStr">
        <is>
          <t>evropski dan pomorstva</t>
        </is>
      </c>
      <c r="CQ371" s="2" t="inlineStr">
        <is>
          <t>3</t>
        </is>
      </c>
      <c r="CR371" s="2" t="inlineStr">
        <is>
          <t/>
        </is>
      </c>
      <c r="CS371" t="inlineStr">
        <is>
          <t/>
        </is>
      </c>
      <c r="CT371" s="2" t="inlineStr">
        <is>
          <t>Havets dag i Europa</t>
        </is>
      </c>
      <c r="CU371" s="2" t="inlineStr">
        <is>
          <t>3</t>
        </is>
      </c>
      <c r="CV371" s="2" t="inlineStr">
        <is>
          <t/>
        </is>
      </c>
      <c r="CW371" t="inlineStr">
        <is>
          <t/>
        </is>
      </c>
    </row>
    <row r="372">
      <c r="A372" s="1" t="str">
        <f>HYPERLINK("https://iate.europa.eu/entry/result/1380168/all", "1380168")</f>
        <v>1380168</v>
      </c>
      <c r="B372" t="inlineStr">
        <is>
          <t>EUROPEAN UNION</t>
        </is>
      </c>
      <c r="C372" t="inlineStr">
        <is>
          <t>EUROPEAN UNION|EU finance|Community budget</t>
        </is>
      </c>
      <c r="D372" t="inlineStr">
        <is>
          <t>yes</t>
        </is>
      </c>
      <c r="E372" t="inlineStr">
        <is>
          <t/>
        </is>
      </c>
      <c r="F372" s="2" t="inlineStr">
        <is>
          <t>поправка в бюджета|
коригиращ бюджет</t>
        </is>
      </c>
      <c r="G372" s="2" t="inlineStr">
        <is>
          <t>3|
4</t>
        </is>
      </c>
      <c r="H372" s="2" t="inlineStr">
        <is>
          <t>|
preferred</t>
        </is>
      </c>
      <c r="I372" t="inlineStr">
        <is>
          <t>Коригиращият бюджет е формата, под която, след приемане на отчетите за съответната бюджетна година, в гласувания за следващата година бюджет се записват всички отклонения (салда) от прогнозните стойности.</t>
        </is>
      </c>
      <c r="J372" s="2" t="inlineStr">
        <is>
          <t>opravný rozpočet|
OR</t>
        </is>
      </c>
      <c r="K372" s="2" t="inlineStr">
        <is>
          <t>3|
3</t>
        </is>
      </c>
      <c r="L372" s="2" t="inlineStr">
        <is>
          <t xml:space="preserve">|
</t>
        </is>
      </c>
      <c r="M372" t="inlineStr">
        <is>
          <t/>
        </is>
      </c>
      <c r="N372" s="2" t="inlineStr">
        <is>
          <t>ændringsbudget</t>
        </is>
      </c>
      <c r="O372" s="2" t="inlineStr">
        <is>
          <t>3</t>
        </is>
      </c>
      <c r="P372" s="2" t="inlineStr">
        <is>
          <t/>
        </is>
      </c>
      <c r="Q372" t="inlineStr">
        <is>
          <t/>
        </is>
      </c>
      <c r="R372" s="2" t="inlineStr">
        <is>
          <t>Berichtigungshaushaltsplan|
BH</t>
        </is>
      </c>
      <c r="S372" s="2" t="inlineStr">
        <is>
          <t>3|
3</t>
        </is>
      </c>
      <c r="T372" s="2" t="inlineStr">
        <is>
          <t xml:space="preserve">|
</t>
        </is>
      </c>
      <c r="U372" t="inlineStr">
        <is>
          <t>(I) Unter unvermeidlichen, außergewöhnlichen oder unvorhersehbaren Umständen kann die Kommission Vorentwürfe von Berichtigungshaushaltsplänen vorlegen. Die unter denselben Umständen wie in Unterabsatz 1 vorgelegten Anträge der anderen Organe und Einrichtungen auf Vorlage von Berichtigungshaushaltsplänen werden der Kommission zugeleitet.</t>
        </is>
      </c>
      <c r="V372" s="2" t="inlineStr">
        <is>
          <t>διορθωτικός προϋπολογισμός|
ΔΠ</t>
        </is>
      </c>
      <c r="W372" s="2" t="inlineStr">
        <is>
          <t>4|
3</t>
        </is>
      </c>
      <c r="X372" s="2" t="inlineStr">
        <is>
          <t xml:space="preserve">|
</t>
        </is>
      </c>
      <c r="Y372" t="inlineStr">
        <is>
          <t/>
        </is>
      </c>
      <c r="Z372" s="2" t="inlineStr">
        <is>
          <t>amending budget|
amended budget|
AB</t>
        </is>
      </c>
      <c r="AA372" s="2" t="inlineStr">
        <is>
          <t>3|
1|
3</t>
        </is>
      </c>
      <c r="AB372" s="2" t="inlineStr">
        <is>
          <t xml:space="preserve">|
|
</t>
        </is>
      </c>
      <c r="AC372" t="inlineStr">
        <is>
          <t>supplementary budget proposed by the European Commission to amend an existing budget in the event of unavoidable, exceptional or unforseen circumstances</t>
        </is>
      </c>
      <c r="AD372" s="2" t="inlineStr">
        <is>
          <t>presupuesto rectificativo|
PR</t>
        </is>
      </c>
      <c r="AE372" s="2" t="inlineStr">
        <is>
          <t>3|
3</t>
        </is>
      </c>
      <c r="AF372" s="2" t="inlineStr">
        <is>
          <t xml:space="preserve">|
</t>
        </is>
      </c>
      <c r="AG372" t="inlineStr">
        <is>
          <t>Instrumentos [de la Unión] que permiten subsanar deficiencias de la ejecución presupuestaria durante el ejercicio correspondiente […], presentados en caso de circunstancias inevitables, excepcionales o imprevistas, posteriores a la aprobación del presupuesto.</t>
        </is>
      </c>
      <c r="AH372" s="2" t="inlineStr">
        <is>
          <t>paranduseelarve|
PE</t>
        </is>
      </c>
      <c r="AI372" s="2" t="inlineStr">
        <is>
          <t>3|
4</t>
        </is>
      </c>
      <c r="AJ372" s="2" t="inlineStr">
        <is>
          <t xml:space="preserve">|
</t>
        </is>
      </c>
      <c r="AK372" t="inlineStr">
        <is>
          <t/>
        </is>
      </c>
      <c r="AL372" s="2" t="inlineStr">
        <is>
          <t>lisätalousarvio</t>
        </is>
      </c>
      <c r="AM372" s="2" t="inlineStr">
        <is>
          <t>3</t>
        </is>
      </c>
      <c r="AN372" s="2" t="inlineStr">
        <is>
          <t/>
        </is>
      </c>
      <c r="AO372" t="inlineStr">
        <is>
          <t/>
        </is>
      </c>
      <c r="AP372" s="2" t="inlineStr">
        <is>
          <t>budget rectificatif|
BR</t>
        </is>
      </c>
      <c r="AQ372" s="2" t="inlineStr">
        <is>
          <t>3|
3</t>
        </is>
      </c>
      <c r="AR372" s="2" t="inlineStr">
        <is>
          <t xml:space="preserve">|
</t>
        </is>
      </c>
      <c r="AS372" t="inlineStr">
        <is>
          <t/>
        </is>
      </c>
      <c r="AT372" s="2" t="inlineStr">
        <is>
          <t>buiséad leasaitheach</t>
        </is>
      </c>
      <c r="AU372" s="2" t="inlineStr">
        <is>
          <t>3</t>
        </is>
      </c>
      <c r="AV372" s="2" t="inlineStr">
        <is>
          <t/>
        </is>
      </c>
      <c r="AW372" t="inlineStr">
        <is>
          <t/>
        </is>
      </c>
      <c r="AX372" s="2" t="inlineStr">
        <is>
          <t>izmjena proračuna</t>
        </is>
      </c>
      <c r="AY372" s="2" t="inlineStr">
        <is>
          <t>3</t>
        </is>
      </c>
      <c r="AZ372" s="2" t="inlineStr">
        <is>
          <t/>
        </is>
      </c>
      <c r="BA372" t="inlineStr">
        <is>
          <t/>
        </is>
      </c>
      <c r="BB372" s="2" t="inlineStr">
        <is>
          <t>költségvetés-módosítás</t>
        </is>
      </c>
      <c r="BC372" s="2" t="inlineStr">
        <is>
          <t>4</t>
        </is>
      </c>
      <c r="BD372" s="2" t="inlineStr">
        <is>
          <t/>
        </is>
      </c>
      <c r="BE372" t="inlineStr">
        <is>
          <t>Minden egyes pénzügyi év beszámolójának bemutatása után a becslésektől való bármely eltérésnek a következő pénzügyi év költségvetésében kell szerepelnie egy kizárólag az érintett eltérésre vonatkozó költségvetés-módosítás útján.... A költségvetést és a költségvetés-módosításokat végleges formájukban az Európai Parlament elnöke hirdeti ki az Európai Unió Hivatalos Lapjában....</t>
        </is>
      </c>
      <c r="BF372" s="2" t="inlineStr">
        <is>
          <t>bilancio rettificativo|
BR</t>
        </is>
      </c>
      <c r="BG372" s="2" t="inlineStr">
        <is>
          <t>3|
3</t>
        </is>
      </c>
      <c r="BH372" s="2" t="inlineStr">
        <is>
          <t xml:space="preserve">|
</t>
        </is>
      </c>
      <c r="BI372" t="inlineStr">
        <is>
          <t/>
        </is>
      </c>
      <c r="BJ372" s="2" t="inlineStr">
        <is>
          <t>taisomasis biudžetas</t>
        </is>
      </c>
      <c r="BK372" s="2" t="inlineStr">
        <is>
          <t>3</t>
        </is>
      </c>
      <c r="BL372" s="2" t="inlineStr">
        <is>
          <t/>
        </is>
      </c>
      <c r="BM372" t="inlineStr">
        <is>
          <t/>
        </is>
      </c>
      <c r="BN372" s="2" t="inlineStr">
        <is>
          <t>budžeta grozījums</t>
        </is>
      </c>
      <c r="BO372" s="2" t="inlineStr">
        <is>
          <t>3</t>
        </is>
      </c>
      <c r="BP372" s="2" t="inlineStr">
        <is>
          <t/>
        </is>
      </c>
      <c r="BQ372" t="inlineStr">
        <is>
          <t/>
        </is>
      </c>
      <c r="BR372" s="2" t="inlineStr">
        <is>
          <t>baġit emendatorju|
BE</t>
        </is>
      </c>
      <c r="BS372" s="2" t="inlineStr">
        <is>
          <t>3|
3</t>
        </is>
      </c>
      <c r="BT372" s="2" t="inlineStr">
        <is>
          <t xml:space="preserve">|
</t>
        </is>
      </c>
      <c r="BU372" t="inlineStr">
        <is>
          <t/>
        </is>
      </c>
      <c r="BV372" s="2" t="inlineStr">
        <is>
          <t>gewijzigde begroting|
GB</t>
        </is>
      </c>
      <c r="BW372" s="2" t="inlineStr">
        <is>
          <t>3|
3</t>
        </is>
      </c>
      <c r="BX372" s="2" t="inlineStr">
        <is>
          <t xml:space="preserve">|
</t>
        </is>
      </c>
      <c r="BY372" t="inlineStr">
        <is>
          <t/>
        </is>
      </c>
      <c r="BZ372" s="2" t="inlineStr">
        <is>
          <t>budżet korygujący|
BK</t>
        </is>
      </c>
      <c r="CA372" s="2" t="inlineStr">
        <is>
          <t>3|
3</t>
        </is>
      </c>
      <c r="CB372" s="2" t="inlineStr">
        <is>
          <t xml:space="preserve">|
</t>
        </is>
      </c>
      <c r="CC372" t="inlineStr">
        <is>
          <t/>
        </is>
      </c>
      <c r="CD372" s="2" t="inlineStr">
        <is>
          <t>orçamento retificativo</t>
        </is>
      </c>
      <c r="CE372" s="2" t="inlineStr">
        <is>
          <t>3</t>
        </is>
      </c>
      <c r="CF372" s="2" t="inlineStr">
        <is>
          <t/>
        </is>
      </c>
      <c r="CG372" t="inlineStr">
        <is>
          <t/>
        </is>
      </c>
      <c r="CH372" s="2" t="inlineStr">
        <is>
          <t>buget rectificativ</t>
        </is>
      </c>
      <c r="CI372" s="2" t="inlineStr">
        <is>
          <t>3</t>
        </is>
      </c>
      <c r="CJ372" s="2" t="inlineStr">
        <is>
          <t/>
        </is>
      </c>
      <c r="CK372" t="inlineStr">
        <is>
          <t/>
        </is>
      </c>
      <c r="CL372" s="2" t="inlineStr">
        <is>
          <t>opravný rozpočet|
OR</t>
        </is>
      </c>
      <c r="CM372" s="2" t="inlineStr">
        <is>
          <t>3|
2</t>
        </is>
      </c>
      <c r="CN372" s="2" t="inlineStr">
        <is>
          <t xml:space="preserve">|
</t>
        </is>
      </c>
      <c r="CO372" t="inlineStr">
        <is>
          <t>doplnkový rozpočet, ktorý Európska komisia navrhuje s cieľom zmeniť existujúci rozpočet v prípade nepredvídateľných, nevyhnutných a výnimočných okolností</t>
        </is>
      </c>
      <c r="CP372" s="2" t="inlineStr">
        <is>
          <t>sprememba proračuna</t>
        </is>
      </c>
      <c r="CQ372" s="2" t="inlineStr">
        <is>
          <t>3</t>
        </is>
      </c>
      <c r="CR372" s="2" t="inlineStr">
        <is>
          <t/>
        </is>
      </c>
      <c r="CS372" t="inlineStr">
        <is>
          <t/>
        </is>
      </c>
      <c r="CT372" s="2" t="inlineStr">
        <is>
          <t>ändringsbudget</t>
        </is>
      </c>
      <c r="CU372" s="2" t="inlineStr">
        <is>
          <t>3</t>
        </is>
      </c>
      <c r="CV372" s="2" t="inlineStr">
        <is>
          <t/>
        </is>
      </c>
      <c r="CW372" t="inlineStr">
        <is>
          <t/>
        </is>
      </c>
    </row>
    <row r="373">
      <c r="A373" s="1" t="str">
        <f>HYPERLINK("https://iate.europa.eu/entry/result/3577063/all", "3577063")</f>
        <v>3577063</v>
      </c>
      <c r="B373" t="inlineStr">
        <is>
          <t>EUROPEAN UNION</t>
        </is>
      </c>
      <c r="C373" t="inlineStr">
        <is>
          <t>EUROPEAN UNION|European construction|enlargement of the Union</t>
        </is>
      </c>
      <c r="D373" t="inlineStr">
        <is>
          <t>yes</t>
        </is>
      </c>
      <c r="E373" t="inlineStr">
        <is>
          <t/>
        </is>
      </c>
      <c r="F373" s="2" t="inlineStr">
        <is>
          <t>потенциален кандидат</t>
        </is>
      </c>
      <c r="G373" s="2" t="inlineStr">
        <is>
          <t>3</t>
        </is>
      </c>
      <c r="H373" s="2" t="inlineStr">
        <is>
          <t/>
        </is>
      </c>
      <c r="I373" t="inlineStr">
        <is>
          <t>територия, която участва в &lt;em&gt;процеса на стабилизиране и асоцииране&lt;/em&gt; [ &lt;a href="https://iate.europa.eu/entry/result/924583/all" target="_blank"&gt;924583&lt;/a&gt; ], но все още няма статут на кандидат за членство в &lt;em&gt;Европейския съюз&lt;/em&gt; [ &lt;a href="https://iate.europa.eu/entry/result/878841/all" target="_blank"&gt;878841&lt;/a&gt; ]</t>
        </is>
      </c>
      <c r="J373" s="2" t="inlineStr">
        <is>
          <t>potenciální kandidát</t>
        </is>
      </c>
      <c r="K373" s="2" t="inlineStr">
        <is>
          <t>3</t>
        </is>
      </c>
      <c r="L373" s="2" t="inlineStr">
        <is>
          <t/>
        </is>
      </c>
      <c r="M373" t="inlineStr">
        <is>
          <t>subjekt zapojený do &lt;i&gt;procesu stabilizace a přidružení&lt;/i&gt; [ &lt;a href="/entry/result/924583/all" id="ENTRY_TO_ENTRY_CONVERTER" target="_blank"&gt;IATE:924583&lt;/a&gt; ] s cílem stát se členem &lt;i&gt;Evropské unie&lt;/i&gt; [ &lt;a href="/entry/result/878841/all" id="ENTRY_TO_ENTRY_CONVERTER" target="_blank"&gt;IATE:878841&lt;/a&gt; ]</t>
        </is>
      </c>
      <c r="N373" s="2" t="inlineStr">
        <is>
          <t>potentiel kandidat</t>
        </is>
      </c>
      <c r="O373" s="2" t="inlineStr">
        <is>
          <t>3</t>
        </is>
      </c>
      <c r="P373" s="2" t="inlineStr">
        <is>
          <t/>
        </is>
      </c>
      <c r="Q373" t="inlineStr">
        <is>
          <t>enhed, som deltager i stabiliserings- og associeringsprocessen med henblik på at opnå EU-medlemsskab, og som endnu ikke er anerkendt som kandidat</t>
        </is>
      </c>
      <c r="R373" s="2" t="inlineStr">
        <is>
          <t>potenzieller Kandidat</t>
        </is>
      </c>
      <c r="S373" s="2" t="inlineStr">
        <is>
          <t>3</t>
        </is>
      </c>
      <c r="T373" s="2" t="inlineStr">
        <is>
          <t/>
        </is>
      </c>
      <c r="U373" t="inlineStr">
        <is>
          <t/>
        </is>
      </c>
      <c r="V373" s="2" t="inlineStr">
        <is>
          <t>δυνάμει υποψήφιος|
δυνάμει υποψήφιο μέλος</t>
        </is>
      </c>
      <c r="W373" s="2" t="inlineStr">
        <is>
          <t>3|
4</t>
        </is>
      </c>
      <c r="X373" s="2" t="inlineStr">
        <is>
          <t xml:space="preserve">|
</t>
        </is>
      </c>
      <c r="Y373" t="inlineStr">
        <is>
          <t>οντότητα που συμμετέχει στη &lt;a href="https://iate.europa.eu/entry/result/924583/all" target="_blank"&gt;διαδικασία σταθεροποίησης και σύνδεσης&lt;/a&gt; για την προσχώρηση στην Ευρωπαϊκή Ένωση</t>
        </is>
      </c>
      <c r="Z373" s="2" t="inlineStr">
        <is>
          <t>potential candidate</t>
        </is>
      </c>
      <c r="AA373" s="2" t="inlineStr">
        <is>
          <t>3</t>
        </is>
      </c>
      <c r="AB373" s="2" t="inlineStr">
        <is>
          <t/>
        </is>
      </c>
      <c r="AC373" t="inlineStr">
        <is>
          <t>entity involved in a &lt;i&gt;stabilisation and association process&lt;/i&gt; [ &lt;a href="/entry/result/924583/all" id="ENTRY_TO_ENTRY_CONVERTER" target="_blank"&gt;IATE:924583&lt;/a&gt; ] for joining the &lt;i&gt;European Union&lt;/i&gt; [ &lt;a href="/entry/result/878841/all" id="ENTRY_TO_ENTRY_CONVERTER" target="_blank"&gt;IATE:878841&lt;/a&gt; ]</t>
        </is>
      </c>
      <c r="AD373" s="2" t="inlineStr">
        <is>
          <t>candidato potencial</t>
        </is>
      </c>
      <c r="AE373" s="2" t="inlineStr">
        <is>
          <t>3</t>
        </is>
      </c>
      <c r="AF373" s="2" t="inlineStr">
        <is>
          <t/>
        </is>
      </c>
      <c r="AG373" t="inlineStr">
        <is>
          <t>Entidad que participa en el proceso de estabilización y asociación pero a la que no se reconoce aún el estatus de candidato.</t>
        </is>
      </c>
      <c r="AH373" s="2" t="inlineStr">
        <is>
          <t>potentsiaalne kandidaatpiirkond</t>
        </is>
      </c>
      <c r="AI373" s="2" t="inlineStr">
        <is>
          <t>3</t>
        </is>
      </c>
      <c r="AJ373" s="2" t="inlineStr">
        <is>
          <t/>
        </is>
      </c>
      <c r="AK373" t="inlineStr">
        <is>
          <t/>
        </is>
      </c>
      <c r="AL373" s="2" t="inlineStr">
        <is>
          <t>mahdollinen ehdokas</t>
        </is>
      </c>
      <c r="AM373" s="2" t="inlineStr">
        <is>
          <t>3</t>
        </is>
      </c>
      <c r="AN373" s="2" t="inlineStr">
        <is>
          <t/>
        </is>
      </c>
      <c r="AO373" t="inlineStr">
        <is>
          <t>yhteisö, joka osallistuu vakautus- ja assosiaatioprosessiin Euroopan unioniin liittymiseksi</t>
        </is>
      </c>
      <c r="AP373" s="2" t="inlineStr">
        <is>
          <t>candidat potentiel</t>
        </is>
      </c>
      <c r="AQ373" s="2" t="inlineStr">
        <is>
          <t>3</t>
        </is>
      </c>
      <c r="AR373" s="2" t="inlineStr">
        <is>
          <t/>
        </is>
      </c>
      <c r="AS373" t="inlineStr">
        <is>
          <t>entité participant au processus de stabilisation et d'association qui n'est pas encore reconnue comme candidate à l'adhésion à l'UE</t>
        </is>
      </c>
      <c r="AT373" s="2" t="inlineStr">
        <is>
          <t>iarrthóir ionchasach</t>
        </is>
      </c>
      <c r="AU373" s="2" t="inlineStr">
        <is>
          <t>3</t>
        </is>
      </c>
      <c r="AV373" s="2" t="inlineStr">
        <is>
          <t/>
        </is>
      </c>
      <c r="AW373" t="inlineStr">
        <is>
          <t/>
        </is>
      </c>
      <c r="AX373" s="2" t="inlineStr">
        <is>
          <t>potencijalni kandidat</t>
        </is>
      </c>
      <c r="AY373" s="2" t="inlineStr">
        <is>
          <t>3</t>
        </is>
      </c>
      <c r="AZ373" s="2" t="inlineStr">
        <is>
          <t/>
        </is>
      </c>
      <c r="BA373" t="inlineStr">
        <is>
          <t/>
        </is>
      </c>
      <c r="BB373" s="2" t="inlineStr">
        <is>
          <t>potenciális tagjelölt</t>
        </is>
      </c>
      <c r="BC373" s="2" t="inlineStr">
        <is>
          <t>4</t>
        </is>
      </c>
      <c r="BD373" s="2" t="inlineStr">
        <is>
          <t/>
        </is>
      </c>
      <c r="BE373" t="inlineStr">
        <is>
          <t>olyan ország, amely várhatóan EU-tagságot kérelmezhet</t>
        </is>
      </c>
      <c r="BF373" s="2" t="inlineStr">
        <is>
          <t>candidato potenziale</t>
        </is>
      </c>
      <c r="BG373" s="2" t="inlineStr">
        <is>
          <t>3</t>
        </is>
      </c>
      <c r="BH373" s="2" t="inlineStr">
        <is>
          <t/>
        </is>
      </c>
      <c r="BI373" t="inlineStr">
        <is>
          <t>entità con cui è stato avviato un processo di stabilizzazione e di associazione [ &lt;a href="/entry/result/924583/all" id="ENTRY_TO_ENTRY_CONVERTER" target="_blank"&gt;IATE:924583&lt;/a&gt; ] ai fini dell’adesione all'Unione europea</t>
        </is>
      </c>
      <c r="BJ373" s="2" t="inlineStr">
        <is>
          <t>potencialus kandidatas</t>
        </is>
      </c>
      <c r="BK373" s="2" t="inlineStr">
        <is>
          <t>3</t>
        </is>
      </c>
      <c r="BL373" s="2" t="inlineStr">
        <is>
          <t/>
        </is>
      </c>
      <c r="BM373" t="inlineStr">
        <is>
          <t>subjektas, dalyvaujantis stabilizacijos ir asociacijos procese ( &lt;a href="/entry/result/924583/all" id="ENTRY_TO_ENTRY_CONVERTER" target="_blank"&gt;IATE:924583&lt;/a&gt; ) tam, kad galėtų įstoti į ES</t>
        </is>
      </c>
      <c r="BN373" s="2" t="inlineStr">
        <is>
          <t>potenciāla kandidāte</t>
        </is>
      </c>
      <c r="BO373" s="2" t="inlineStr">
        <is>
          <t>2</t>
        </is>
      </c>
      <c r="BP373" s="2" t="inlineStr">
        <is>
          <t/>
        </is>
      </c>
      <c r="BQ373" t="inlineStr">
        <is>
          <t/>
        </is>
      </c>
      <c r="BR373" s="2" t="inlineStr">
        <is>
          <t>kandidat potenzjali</t>
        </is>
      </c>
      <c r="BS373" s="2" t="inlineStr">
        <is>
          <t>3</t>
        </is>
      </c>
      <c r="BT373" s="2" t="inlineStr">
        <is>
          <t/>
        </is>
      </c>
      <c r="BU373" t="inlineStr">
        <is>
          <t>entità involuta fil-proċess ta' stabilizzazzjoni u assoċjazzjoni għas-sħubija [ &lt;a href="/entry/result/924583/all" id="ENTRY_TO_ENTRY_CONVERTER" target="_blank"&gt;IATE:924583&lt;/a&gt; ] fl-Unjoni Ewropea [ &lt;a href="/entry/result/878841/all" id="ENTRY_TO_ENTRY_CONVERTER" target="_blank"&gt;IATE:878841&lt;/a&gt; ]</t>
        </is>
      </c>
      <c r="BV373" s="2" t="inlineStr">
        <is>
          <t>potentiële kandidaat</t>
        </is>
      </c>
      <c r="BW373" s="2" t="inlineStr">
        <is>
          <t>3</t>
        </is>
      </c>
      <c r="BX373" s="2" t="inlineStr">
        <is>
          <t/>
        </is>
      </c>
      <c r="BY373" t="inlineStr">
        <is>
          <t>entiteit die betrokken is bij een stabilisatie- en associatieproces voor toetreding tot de Europese Unie</t>
        </is>
      </c>
      <c r="BZ373" s="2" t="inlineStr">
        <is>
          <t>potencjalny kandydat</t>
        </is>
      </c>
      <c r="CA373" s="2" t="inlineStr">
        <is>
          <t>3</t>
        </is>
      </c>
      <c r="CB373" s="2" t="inlineStr">
        <is>
          <t/>
        </is>
      </c>
      <c r="CC373" t="inlineStr">
        <is>
          <t>kraj, który w przyszłości może ubiegać się o członkostwo w Unii Europejskiej</t>
        </is>
      </c>
      <c r="CD373" s="2" t="inlineStr">
        <is>
          <t>candidato potencial</t>
        </is>
      </c>
      <c r="CE373" s="2" t="inlineStr">
        <is>
          <t>3</t>
        </is>
      </c>
      <c r="CF373" s="2" t="inlineStr">
        <is>
          <t/>
        </is>
      </c>
      <c r="CG373" t="inlineStr">
        <is>
          <t>Entidade que participa no processo de estabilização e de associação, mas que ainda não candidato à adesão à União Europeia.</t>
        </is>
      </c>
      <c r="CH373" s="2" t="inlineStr">
        <is>
          <t>candidat potențial</t>
        </is>
      </c>
      <c r="CI373" s="2" t="inlineStr">
        <is>
          <t>3</t>
        </is>
      </c>
      <c r="CJ373" s="2" t="inlineStr">
        <is>
          <t/>
        </is>
      </c>
      <c r="CK373" t="inlineStr">
        <is>
          <t/>
        </is>
      </c>
      <c r="CL373" s="2" t="inlineStr">
        <is>
          <t>potenciálny kandidát</t>
        </is>
      </c>
      <c r="CM373" s="2" t="inlineStr">
        <is>
          <t>3</t>
        </is>
      </c>
      <c r="CN373" s="2" t="inlineStr">
        <is>
          <t/>
        </is>
      </c>
      <c r="CO373" t="inlineStr">
        <is>
          <t>krajina zapojená do procesu stabilizácie a pridruženia s cieľom stať sa členským štátom Európskej únie</t>
        </is>
      </c>
      <c r="CP373" s="2" t="inlineStr">
        <is>
          <t>potencialna kandidatka</t>
        </is>
      </c>
      <c r="CQ373" s="2" t="inlineStr">
        <is>
          <t>3</t>
        </is>
      </c>
      <c r="CR373" s="2" t="inlineStr">
        <is>
          <t/>
        </is>
      </c>
      <c r="CS373" t="inlineStr">
        <is>
          <t/>
        </is>
      </c>
      <c r="CT373" s="2" t="inlineStr">
        <is>
          <t>potentiell kandidat</t>
        </is>
      </c>
      <c r="CU373" s="2" t="inlineStr">
        <is>
          <t>3</t>
        </is>
      </c>
      <c r="CV373" s="2" t="inlineStr">
        <is>
          <t/>
        </is>
      </c>
      <c r="CW373" t="inlineStr">
        <is>
          <t>enhet som deltar i stabiliserings- och associeringsprocessen för att ansöka om EU-medlemsskap</t>
        </is>
      </c>
    </row>
    <row r="374">
      <c r="A374" s="1" t="str">
        <f>HYPERLINK("https://iate.europa.eu/entry/result/3516542/all", "3516542")</f>
        <v>3516542</v>
      </c>
      <c r="B374" t="inlineStr">
        <is>
          <t>EDUCATION AND COMMUNICATIONS</t>
        </is>
      </c>
      <c r="C374" t="inlineStr">
        <is>
          <t>EDUCATION AND COMMUNICATIONS|education</t>
        </is>
      </c>
      <c r="D374" t="inlineStr">
        <is>
          <t>yes</t>
        </is>
      </c>
      <c r="E374" t="inlineStr">
        <is>
          <t/>
        </is>
      </c>
      <c r="F374" s="2" t="inlineStr">
        <is>
          <t>продължаващо професионално образование и обучение|
ППОО</t>
        </is>
      </c>
      <c r="G374" s="2" t="inlineStr">
        <is>
          <t>3|
3</t>
        </is>
      </c>
      <c r="H374" s="2" t="inlineStr">
        <is>
          <t xml:space="preserve">|
</t>
        </is>
      </c>
      <c r="I374" t="inlineStr">
        <is>
          <t>&lt;p&gt;образование или обучение, което се придобива след първоначалното образование или след започването на работа и което дава възможност на работната сила да:&lt;/p&gt;&lt;p&gt;- подобри или осъвремени знанията и/или уменията си,&lt;/p&gt;&lt;p&gt;- да придобие нови умения,&lt;/p&gt;&lt;p&gt;- да продължи личностното или професионалното си развитие&lt;/p&gt;</t>
        </is>
      </c>
      <c r="J374" s="2" t="inlineStr">
        <is>
          <t>další odborné vzdělávání a příprava|
další OVP</t>
        </is>
      </c>
      <c r="K374" s="2" t="inlineStr">
        <is>
          <t>3|
3</t>
        </is>
      </c>
      <c r="L374" s="2" t="inlineStr">
        <is>
          <t xml:space="preserve">|
</t>
        </is>
      </c>
      <c r="M374" t="inlineStr">
        <is>
          <t>odborné vzdělávání nebo příprava po opuštění systému počátečního vzdělávání nebo po vstupu do pracovního života s cílem pomoci jednotlivcům&lt;br&gt;– zlepšit nebo aktualizovat vědomosti a/nebo způsobilosti;&lt;br&gt;– získat nové způsobilosti pro kariérní postup nebo pro změnu pracovního zařazení/rekvalifikaci;&lt;br&gt;– pokračovat v osobním nebo profesním růstu</t>
        </is>
      </c>
      <c r="N374" s="2" t="inlineStr">
        <is>
          <t>erhvervsrettet efter- og videreuddannelse</t>
        </is>
      </c>
      <c r="O374" s="2" t="inlineStr">
        <is>
          <t>3</t>
        </is>
      </c>
      <c r="P374" s="2" t="inlineStr">
        <is>
          <t/>
        </is>
      </c>
      <c r="Q374" t="inlineStr">
        <is>
          <t/>
        </is>
      </c>
      <c r="R374" s="2" t="inlineStr">
        <is>
          <t>berufliche Weiterbildungsmaßnahmen</t>
        </is>
      </c>
      <c r="S374" s="2" t="inlineStr">
        <is>
          <t>2</t>
        </is>
      </c>
      <c r="T374" s="2" t="inlineStr">
        <is>
          <t/>
        </is>
      </c>
      <c r="U374" t="inlineStr">
        <is>
          <t>Jede Form von Bildung und Ausbildung, die nach Abschluss der Erstausbildung – oder nach dem Eintritt ins Berufsleben – absolviert wird und dem Einzelnen helfen soll: die eigenen Kenntnisse und/oder Kompetenzen zu verbessern oder zu aktualisieren; mit Blick auf beruflichen Aufstieg oder Umschulung neue Kompetenzen zu erwerben; sich persönlich oder beruflich zu perfektionieren</t>
        </is>
      </c>
      <c r="V374" s="2" t="inlineStr">
        <is>
          <t>συνεχιζόμενη επαγγελματική εκπαίδευσηκαι κατάρτιση</t>
        </is>
      </c>
      <c r="W374" s="2" t="inlineStr">
        <is>
          <t>3</t>
        </is>
      </c>
      <c r="X374" s="2" t="inlineStr">
        <is>
          <t/>
        </is>
      </c>
      <c r="Y374" t="inlineStr">
        <is>
          <t/>
        </is>
      </c>
      <c r="Z374" s="2" t="inlineStr">
        <is>
          <t>continuing vocational education and training|
CVET|
continuing VET|
continuous vocational education and training</t>
        </is>
      </c>
      <c r="AA374" s="2" t="inlineStr">
        <is>
          <t>3|
3|
3|
3</t>
        </is>
      </c>
      <c r="AB374" s="2" t="inlineStr">
        <is>
          <t xml:space="preserve">|
|
|
</t>
        </is>
      </c>
      <c r="AC374" t="inlineStr">
        <is>
          <t>education or training after initial education or entry into working life, aimed to help individuals to: &lt;br&gt; - improve or update their knowledge and/or skills; &lt;br&gt;- acquire new skills for career move or retraining; &lt;br&gt;- continue their personal or professional development</t>
        </is>
      </c>
      <c r="AD374" s="2" t="inlineStr">
        <is>
          <t>educación y formación profesional continua|
EFPC</t>
        </is>
      </c>
      <c r="AE374" s="2" t="inlineStr">
        <is>
          <t>3|
3</t>
        </is>
      </c>
      <c r="AF374" s="2" t="inlineStr">
        <is>
          <t xml:space="preserve">|
</t>
        </is>
      </c>
      <c r="AG374" t="inlineStr">
        <is>
          <t>Educación o formación impartida después de la educación inicial o de la incorporación a la vida laboral con el fin de ayudar a las personas a mejorar o actualizar sus conocimientos o sus capacidades, o a adquirir otros nuevos que faciliten la evolución de su carrera o su desarrollo personal o profesional.</t>
        </is>
      </c>
      <c r="AH374" s="2" t="inlineStr">
        <is>
          <t>jätkuv kutseõpe|
jätku-kutseõpe</t>
        </is>
      </c>
      <c r="AI374" s="2" t="inlineStr">
        <is>
          <t>3|
3</t>
        </is>
      </c>
      <c r="AJ374" s="2" t="inlineStr">
        <is>
          <t xml:space="preserve">|
</t>
        </is>
      </c>
      <c r="AK374" t="inlineStr">
        <is>
          <t>pärast esmase hariduse omandamist või tööturule jõudmist omandatud haridus või koolitus, mis aitab üksikisikutel:&lt;br&gt;- parandada või kaasajastada oma teadmisi ja/või pädevusi;&lt;br&gt;- omandada uusi pädevusi tööalaseks arenguks või ümberõppeks; &lt;br&gt;- jätkata personaalset või erialast arengut</t>
        </is>
      </c>
      <c r="AL374" s="2" t="inlineStr">
        <is>
          <t>ammatillinen jatkokoulutus</t>
        </is>
      </c>
      <c r="AM374" s="2" t="inlineStr">
        <is>
          <t>3</t>
        </is>
      </c>
      <c r="AN374" s="2" t="inlineStr">
        <is>
          <t/>
        </is>
      </c>
      <c r="AO374" t="inlineStr">
        <is>
          <t>koulutus, joka lisää osaamista vastaamaan uusia, vaativampia tehtäviä tai jolla voidaan hankkia muodollinen kelpoisuus uusiin tehtäviin</t>
        </is>
      </c>
      <c r="AP374" s="2" t="inlineStr">
        <is>
          <t>enseignement et formation professionnels continus|
EFPC|
enseignement professionnel continu</t>
        </is>
      </c>
      <c r="AQ374" s="2" t="inlineStr">
        <is>
          <t>3|
3|
3</t>
        </is>
      </c>
      <c r="AR374" s="2" t="inlineStr">
        <is>
          <t xml:space="preserve">|
|
</t>
        </is>
      </c>
      <c r="AS374" t="inlineStr">
        <is>
          <t>toute activité de formation ou d'enseignement entreprise après la sortie du système éducatif initial, ou après l'entrée dans la vie active, et permettant à l'individu d'améliorer ou de mettre à jour ses connaissances et/ou compétences, d'acquérir de nouvelles compétences, dans la perspective d'une promotion socioprofessionnelle ou d'un reclassement / d'une reconversion, de poursuivre son développement personnel ou professionnel</t>
        </is>
      </c>
      <c r="AT374" t="inlineStr">
        <is>
          <t/>
        </is>
      </c>
      <c r="AU374" t="inlineStr">
        <is>
          <t/>
        </is>
      </c>
      <c r="AV374" t="inlineStr">
        <is>
          <t/>
        </is>
      </c>
      <c r="AW374" t="inlineStr">
        <is>
          <t/>
        </is>
      </c>
      <c r="AX374" s="2" t="inlineStr">
        <is>
          <t>trajno strukovno obrazovanje i osposobljavanje|
CVET</t>
        </is>
      </c>
      <c r="AY374" s="2" t="inlineStr">
        <is>
          <t>3|
3</t>
        </is>
      </c>
      <c r="AZ374" s="2" t="inlineStr">
        <is>
          <t xml:space="preserve">|
</t>
        </is>
      </c>
      <c r="BA374" t="inlineStr">
        <is>
          <t>osposobljavanje ili obrazovanje nakon završetka početnog ili nakon ulaska u radnu službu koje služi za unapređivanje i nadgradnju znanja i/ili vještina</t>
        </is>
      </c>
      <c r="BB374" s="2" t="inlineStr">
        <is>
          <t>szakmai továbbképzés|
szakmai felnőttoktatás és -képzés</t>
        </is>
      </c>
      <c r="BC374" s="2" t="inlineStr">
        <is>
          <t>4|
3</t>
        </is>
      </c>
      <c r="BD374" s="2" t="inlineStr">
        <is>
          <t xml:space="preserve">|
</t>
        </is>
      </c>
      <c r="BE374" t="inlineStr">
        <is>
          <t>egy korábban megszerzett képesítést követő képzés, amely a megszerzett tudás és/vagy készségek bővítésére, frissítésére irányul</t>
        </is>
      </c>
      <c r="BF374" s="2" t="inlineStr">
        <is>
          <t>istruzione e formazione professionale continua|
CVET|
IFP continua</t>
        </is>
      </c>
      <c r="BG374" s="2" t="inlineStr">
        <is>
          <t>3|
3|
3</t>
        </is>
      </c>
      <c r="BH374" s="2" t="inlineStr">
        <is>
          <t xml:space="preserve">|
|
</t>
        </is>
      </c>
      <c r="BI374" t="inlineStr">
        <is>
          <t>istruzione o formazione successiva all'istruzione e alla formazione professionale iniziale o all'ingresso nella vita lavorativa</t>
        </is>
      </c>
      <c r="BJ374" s="2" t="inlineStr">
        <is>
          <t>tęstinis profesinis mokymas|
tęstinis profesinis rengimas|
tęstinis profesinis rengimas ir mokymas</t>
        </is>
      </c>
      <c r="BK374" s="2" t="inlineStr">
        <is>
          <t>3|
3|
3</t>
        </is>
      </c>
      <c r="BL374" s="2" t="inlineStr">
        <is>
          <t xml:space="preserve">|
|
</t>
        </is>
      </c>
      <c r="BM374" t="inlineStr">
        <is>
          <t>mokymas ir mokymasis po pirminio profesinio rengimo, kad asmuo galėtų prisitaikyti prie profesinės veiklos pokyčių, tobulėti ir persikvalifikuoti</t>
        </is>
      </c>
      <c r="BN374" s="2" t="inlineStr">
        <is>
          <t>tālākā profesionālā izglītība un apmācība</t>
        </is>
      </c>
      <c r="BO374" s="2" t="inlineStr">
        <is>
          <t>2</t>
        </is>
      </c>
      <c r="BP374" s="2" t="inlineStr">
        <is>
          <t/>
        </is>
      </c>
      <c r="BQ374" t="inlineStr">
        <is>
          <t/>
        </is>
      </c>
      <c r="BR374" s="2" t="inlineStr">
        <is>
          <t>edukazzjoni u taħriġ vokazzjonali kontinwi|
CVET</t>
        </is>
      </c>
      <c r="BS374" s="2" t="inlineStr">
        <is>
          <t>3|
3</t>
        </is>
      </c>
      <c r="BT374" s="2" t="inlineStr">
        <is>
          <t xml:space="preserve">|
</t>
        </is>
      </c>
      <c r="BU374" t="inlineStr">
        <is>
          <t>edukazzjoni jew taħriġ li jingħataw wara l-edukazzjoni inizjali jew wara d-dħul fid-dinja tax-xogħol, bil-għan li jgħinu lill-individwi biex: &lt;br&gt; - itejbu jew jaġġornaw l-għarfien u/jew il-ħiliet tagħhom; &lt;br&gt; - jiksbu ħiliet ġodda għal bidla fil-karriera tagħhom jew biex jitħarrġu mill-ġdid; &lt;br&gt; - ikomplu jiżviluppaw minn lat personali jew professjonali</t>
        </is>
      </c>
      <c r="BV374" s="2" t="inlineStr">
        <is>
          <t>postinitieel beroepsonderwijs|
postinitieel beroepsonderwijs en postinitiële beroepsopleiding|
CVET|
voortgezet beroepsonderwijs en voortgezette beroepsopleiding</t>
        </is>
      </c>
      <c r="BW374" s="2" t="inlineStr">
        <is>
          <t>3|
3|
3|
3</t>
        </is>
      </c>
      <c r="BX374" s="2" t="inlineStr">
        <is>
          <t xml:space="preserve">|
|
|
</t>
        </is>
      </c>
      <c r="BY374" t="inlineStr">
        <is>
          <t>onderwijs en opleiding na het initieel onderwijs of de initiële opleiding of na toetreding tot de arbeidsmarkt met als doel personen te helpen:&lt;br&gt;- hun kennis en/of vaardigheden te verbeteren of te actualiseren;&lt;br&gt;- nieuwe vaardigheden te verwerven voor een nieuwe carrièrefase of voor herscholing;&lt;br&gt;- hun persoonlijke of professionele ontwikkeling voort te zetten</t>
        </is>
      </c>
      <c r="BZ374" s="2" t="inlineStr">
        <is>
          <t>ustawiczne kształcenie i szkolenie zawodowe|
CVET</t>
        </is>
      </c>
      <c r="CA374" s="2" t="inlineStr">
        <is>
          <t>3|
3</t>
        </is>
      </c>
      <c r="CB374" s="2" t="inlineStr">
        <is>
          <t xml:space="preserve">|
</t>
        </is>
      </c>
      <c r="CC374" t="inlineStr">
        <is>
          <t>kształcenie i szkolenie osób po okresie nauczania wstępnego lub po ich wejściu w życie zawodowe, prowadzone w celu umożliwienia im:&lt;br&gt;&lt;p&gt;- doskonalenia lub aktualizacji wiedzy i/lub umiejętności;&lt;/p&gt;&lt;p&gt;- nabycia nowych umiejętności z myślą o zmianie ścieżki kariery zawodowej lub przekwalifikowaniu; &lt;/p&gt;&lt;p&gt;- kontynuacji rozwoju osobowego lub zawodowego&lt;/p&gt;</t>
        </is>
      </c>
      <c r="CD374" s="2" t="inlineStr">
        <is>
          <t>educação e formação profissional contínua|
EFPC</t>
        </is>
      </c>
      <c r="CE374" s="2" t="inlineStr">
        <is>
          <t>3|
3</t>
        </is>
      </c>
      <c r="CF374" s="2" t="inlineStr">
        <is>
          <t xml:space="preserve">|
</t>
        </is>
      </c>
      <c r="CG374" t="inlineStr">
        <is>
          <t/>
        </is>
      </c>
      <c r="CH374" s="2" t="inlineStr">
        <is>
          <t>educație și formare profesională continuă</t>
        </is>
      </c>
      <c r="CI374" s="2" t="inlineStr">
        <is>
          <t>3</t>
        </is>
      </c>
      <c r="CJ374" s="2" t="inlineStr">
        <is>
          <t/>
        </is>
      </c>
      <c r="CK374" t="inlineStr">
        <is>
          <t/>
        </is>
      </c>
      <c r="CL374" s="2" t="inlineStr">
        <is>
          <t>ďalšie odborné vzdelávanie a príprava|
ďalšie OVP</t>
        </is>
      </c>
      <c r="CM374" s="2" t="inlineStr">
        <is>
          <t>3|
3</t>
        </is>
      </c>
      <c r="CN374" s="2" t="inlineStr">
        <is>
          <t xml:space="preserve">|
</t>
        </is>
      </c>
      <c r="CO374" t="inlineStr">
        <is>
          <t/>
        </is>
      </c>
      <c r="CP374" s="2" t="inlineStr">
        <is>
          <t>nadaljnje poklicno izobraževanje in usposabljanje</t>
        </is>
      </c>
      <c r="CQ374" s="2" t="inlineStr">
        <is>
          <t>3</t>
        </is>
      </c>
      <c r="CR374" s="2" t="inlineStr">
        <is>
          <t/>
        </is>
      </c>
      <c r="CS374" t="inlineStr">
        <is>
          <t/>
        </is>
      </c>
      <c r="CT374" s="2" t="inlineStr">
        <is>
          <t>fortsatt yrkesutbildning</t>
        </is>
      </c>
      <c r="CU374" s="2" t="inlineStr">
        <is>
          <t>3</t>
        </is>
      </c>
      <c r="CV374" s="2" t="inlineStr">
        <is>
          <t/>
        </is>
      </c>
      <c r="CW374" t="inlineStr">
        <is>
          <t/>
        </is>
      </c>
    </row>
    <row r="375">
      <c r="A375" s="1" t="str">
        <f>HYPERLINK("https://iate.europa.eu/entry/result/1117996/all", "1117996")</f>
        <v>1117996</v>
      </c>
      <c r="B375" t="inlineStr">
        <is>
          <t>FINANCE</t>
        </is>
      </c>
      <c r="C375" t="inlineStr">
        <is>
          <t>FINANCE|financial institutions and credit|banking</t>
        </is>
      </c>
      <c r="D375" t="inlineStr">
        <is>
          <t>yes</t>
        </is>
      </c>
      <c r="E375" t="inlineStr">
        <is>
          <t/>
        </is>
      </c>
      <c r="F375" s="2" t="inlineStr">
        <is>
          <t>банкова група</t>
        </is>
      </c>
      <c r="G375" s="2" t="inlineStr">
        <is>
          <t>4</t>
        </is>
      </c>
      <c r="H375" s="2" t="inlineStr">
        <is>
          <t/>
        </is>
      </c>
      <c r="I375" t="inlineStr">
        <is>
          <t/>
        </is>
      </c>
      <c r="J375" s="2" t="inlineStr">
        <is>
          <t>bankovní skupina</t>
        </is>
      </c>
      <c r="K375" s="2" t="inlineStr">
        <is>
          <t>3</t>
        </is>
      </c>
      <c r="L375" s="2" t="inlineStr">
        <is>
          <t/>
        </is>
      </c>
      <c r="M375" t="inlineStr">
        <is>
          <t>skupina finančních subjektů, která působí 
jako jediný hospodářský subjekt ovládaný ze společného zdroje povolenou 
úvěrovou institucí nebo finanční holdingovou společností v souladu 
s nařízením (EU) č. 575/2013 a na kterou se vztahuje účetní konsolidace 
v souladu s mezinárodním standardem účetního výkaznictví (IFRS) 10</t>
        </is>
      </c>
      <c r="N375" t="inlineStr">
        <is>
          <t/>
        </is>
      </c>
      <c r="O375" t="inlineStr">
        <is>
          <t/>
        </is>
      </c>
      <c r="P375" t="inlineStr">
        <is>
          <t/>
        </is>
      </c>
      <c r="Q375" t="inlineStr">
        <is>
          <t/>
        </is>
      </c>
      <c r="R375" s="2" t="inlineStr">
        <is>
          <t>Bankengruppe</t>
        </is>
      </c>
      <c r="S375" s="2" t="inlineStr">
        <is>
          <t>3</t>
        </is>
      </c>
      <c r="T375" s="2" t="inlineStr">
        <is>
          <t/>
        </is>
      </c>
      <c r="U375" t="inlineStr">
        <is>
          <t/>
        </is>
      </c>
      <c r="V375" s="2" t="inlineStr">
        <is>
          <t>τραπεζικός όμιλος</t>
        </is>
      </c>
      <c r="W375" s="2" t="inlineStr">
        <is>
          <t>3</t>
        </is>
      </c>
      <c r="X375" s="2" t="inlineStr">
        <is>
          <t/>
        </is>
      </c>
      <c r="Y375" t="inlineStr">
        <is>
          <t>όμιλος χρηματοπιστωτικών οντοτήτων οι οποίες λειτουργούν ως ενιαία οικονομική οντότητα υπό τον κοινό έλεγχο πιστωτικού ιδρύματος που διαθέτει άδεια λειτουργίας ή χρηματοδοτικής εταιρείας συμμετοχών σύμφωνα με τον κανονισμό (ΕΕ) αριθ. 575/2013 και υπόκεινται σε λογιστική ενοποίηση σύμφωνα με το Διεθνές Πρότυπο Χρηματοοικονομικής Αναφοράς (ΔΠΧΑ) 10</t>
        </is>
      </c>
      <c r="Z375" s="2" t="inlineStr">
        <is>
          <t>banking group</t>
        </is>
      </c>
      <c r="AA375" s="2" t="inlineStr">
        <is>
          <t>3</t>
        </is>
      </c>
      <c r="AB375" s="2" t="inlineStr">
        <is>
          <t/>
        </is>
      </c>
      <c r="AC375" t="inlineStr">
        <is>
          <t>a group of financial entities that functions as a single economic entity through a common source of control by an authorised credit institution or financial holding company in accordance with Regulation (EU) No 575/2013 and which are subject to accounting consolidation in accordance with International Financial Reporting Standard (IFRS) 10</t>
        </is>
      </c>
      <c r="AD375" s="2" t="inlineStr">
        <is>
          <t>grupo bancario|
grupo</t>
        </is>
      </c>
      <c r="AE375" s="2" t="inlineStr">
        <is>
          <t>3|
2</t>
        </is>
      </c>
      <c r="AF375" s="2" t="inlineStr">
        <is>
          <t xml:space="preserve">|
</t>
        </is>
      </c>
      <c r="AG375" t="inlineStr">
        <is>
          <t>1) "El «grupo bancario» incluye la sociedad de cartera, el banco y sus sucursales y las filiales, asociadas y empresas conjuntas, sean nacionales o extranjeras."&lt;br&gt;2) Una empresa matriz y sus filiales.</t>
        </is>
      </c>
      <c r="AH375" t="inlineStr">
        <is>
          <t/>
        </is>
      </c>
      <c r="AI375" t="inlineStr">
        <is>
          <t/>
        </is>
      </c>
      <c r="AJ375" t="inlineStr">
        <is>
          <t/>
        </is>
      </c>
      <c r="AK375" t="inlineStr">
        <is>
          <t/>
        </is>
      </c>
      <c r="AL375" s="2" t="inlineStr">
        <is>
          <t>pankkiryhmittymä|
pankkiryhmä|
pankkikonserni</t>
        </is>
      </c>
      <c r="AM375" s="2" t="inlineStr">
        <is>
          <t>3|
3|
3</t>
        </is>
      </c>
      <c r="AN375" s="2" t="inlineStr">
        <is>
          <t xml:space="preserve">|
|
</t>
        </is>
      </c>
      <c r="AO375" t="inlineStr">
        <is>
          <t>finanssialan yhteisöjen ryhmittymä, joka toimii yhtenä taloudellisena yhteisönä toimiluvan saaneen luottolaitoksen tai rahoitusalan holdingyhtiön harjoittaman yhteisen määräysvallan johdosta asetuksen (EU) N:o 575/2013 mukaisesti ja johon sovelletaan kirjanpidon konsolidointia kansainvälisen tilinpäätösstandardin (IFRS) 10 mukaisesti</t>
        </is>
      </c>
      <c r="AP375" s="2" t="inlineStr">
        <is>
          <t>groupe bancaire</t>
        </is>
      </c>
      <c r="AQ375" s="2" t="inlineStr">
        <is>
          <t>3</t>
        </is>
      </c>
      <c r="AR375" s="2" t="inlineStr">
        <is>
          <t/>
        </is>
      </c>
      <c r="AS375" t="inlineStr">
        <is>
          <t/>
        </is>
      </c>
      <c r="AT375" t="inlineStr">
        <is>
          <t/>
        </is>
      </c>
      <c r="AU375" t="inlineStr">
        <is>
          <t/>
        </is>
      </c>
      <c r="AV375" t="inlineStr">
        <is>
          <t/>
        </is>
      </c>
      <c r="AW375" t="inlineStr">
        <is>
          <t/>
        </is>
      </c>
      <c r="AX375" t="inlineStr">
        <is>
          <t/>
        </is>
      </c>
      <c r="AY375" t="inlineStr">
        <is>
          <t/>
        </is>
      </c>
      <c r="AZ375" t="inlineStr">
        <is>
          <t/>
        </is>
      </c>
      <c r="BA375" t="inlineStr">
        <is>
          <t/>
        </is>
      </c>
      <c r="BB375" t="inlineStr">
        <is>
          <t/>
        </is>
      </c>
      <c r="BC375" t="inlineStr">
        <is>
          <t/>
        </is>
      </c>
      <c r="BD375" t="inlineStr">
        <is>
          <t/>
        </is>
      </c>
      <c r="BE375" t="inlineStr">
        <is>
          <t/>
        </is>
      </c>
      <c r="BF375" s="2" t="inlineStr">
        <is>
          <t>gruppo bancario</t>
        </is>
      </c>
      <c r="BG375" s="2" t="inlineStr">
        <is>
          <t>3</t>
        </is>
      </c>
      <c r="BH375" s="2" t="inlineStr">
        <is>
          <t/>
        </is>
      </c>
      <c r="BI375" t="inlineStr">
        <is>
          <t/>
        </is>
      </c>
      <c r="BJ375" s="2" t="inlineStr">
        <is>
          <t>bankų grupė</t>
        </is>
      </c>
      <c r="BK375" s="2" t="inlineStr">
        <is>
          <t>3</t>
        </is>
      </c>
      <c r="BL375" s="2" t="inlineStr">
        <is>
          <t/>
        </is>
      </c>
      <c r="BM375" t="inlineStr">
        <is>
          <t>finansų subjektų, kurie veikia kaip vienas ekonominis subjektas per leidimą gavusios kredito įstaigos arba finansų kontroliuojančiosios bendrovės bendrą kontrolės šaltinį pagal Reglamentą (ES) Nr. 575/2013 ir kuriems taikomas apskaitos konsolidavimas pagal 10-tąjį tarptautinį finansinės atskaitomybės standartą (TFAS), grupė</t>
        </is>
      </c>
      <c r="BN375" t="inlineStr">
        <is>
          <t/>
        </is>
      </c>
      <c r="BO375" t="inlineStr">
        <is>
          <t/>
        </is>
      </c>
      <c r="BP375" t="inlineStr">
        <is>
          <t/>
        </is>
      </c>
      <c r="BQ375" t="inlineStr">
        <is>
          <t/>
        </is>
      </c>
      <c r="BR375" t="inlineStr">
        <is>
          <t/>
        </is>
      </c>
      <c r="BS375" t="inlineStr">
        <is>
          <t/>
        </is>
      </c>
      <c r="BT375" t="inlineStr">
        <is>
          <t/>
        </is>
      </c>
      <c r="BU375" t="inlineStr">
        <is>
          <t/>
        </is>
      </c>
      <c r="BV375" s="2" t="inlineStr">
        <is>
          <t>bankgroep</t>
        </is>
      </c>
      <c r="BW375" s="2" t="inlineStr">
        <is>
          <t>3</t>
        </is>
      </c>
      <c r="BX375" s="2" t="inlineStr">
        <is>
          <t/>
        </is>
      </c>
      <c r="BY375" t="inlineStr">
        <is>
          <t/>
        </is>
      </c>
      <c r="BZ375" s="2" t="inlineStr">
        <is>
          <t>grupa bankowa</t>
        </is>
      </c>
      <c r="CA375" s="2" t="inlineStr">
        <is>
          <t>3</t>
        </is>
      </c>
      <c r="CB375" s="2" t="inlineStr">
        <is>
          <t/>
        </is>
      </c>
      <c r="CC375" t="inlineStr">
        <is>
          <t>grupa podmiotów finansowych, które funkcjonują jako jeden podmiot gospodarczy z uwagi na wspólne źródło kontroli przez uprawnioną instytucję kredytową lub finansową spółkę holdingową zgodnie z rozporządzeniem (UE) nr 575/2013 i które podlegają konsolidacji rachunkowości zgodnie z Międzynarodowym Standardem Sprawozdawczości Finansowej (MSSF) 10</t>
        </is>
      </c>
      <c r="CD375" s="2" t="inlineStr">
        <is>
          <t>grupo bancário</t>
        </is>
      </c>
      <c r="CE375" s="2" t="inlineStr">
        <is>
          <t>3</t>
        </is>
      </c>
      <c r="CF375" s="2" t="inlineStr">
        <is>
          <t/>
        </is>
      </c>
      <c r="CG375" t="inlineStr">
        <is>
          <t/>
        </is>
      </c>
      <c r="CH375" s="2" t="inlineStr">
        <is>
          <t>grup bancar</t>
        </is>
      </c>
      <c r="CI375" s="2" t="inlineStr">
        <is>
          <t>3</t>
        </is>
      </c>
      <c r="CJ375" s="2" t="inlineStr">
        <is>
          <t/>
        </is>
      </c>
      <c r="CK375" t="inlineStr">
        <is>
          <t>grup de entități financiare care funcționează ca o entitate economică unică prin intermediul unei surse comune de control printr-o instituție de credit autorizată sau o societate financiară holding autorizată, în conformitate cu Regulamentul (UE) nr. 575/2013 și care face obiectul consolidării contabile în conformitate cu Standardul internațional de raportare financiară (IFRS) 10</t>
        </is>
      </c>
      <c r="CL375" t="inlineStr">
        <is>
          <t/>
        </is>
      </c>
      <c r="CM375" t="inlineStr">
        <is>
          <t/>
        </is>
      </c>
      <c r="CN375" t="inlineStr">
        <is>
          <t/>
        </is>
      </c>
      <c r="CO375" t="inlineStr">
        <is>
          <t/>
        </is>
      </c>
      <c r="CP375" s="2" t="inlineStr">
        <is>
          <t>bančna skupina</t>
        </is>
      </c>
      <c r="CQ375" s="2" t="inlineStr">
        <is>
          <t>3</t>
        </is>
      </c>
      <c r="CR375" s="2" t="inlineStr">
        <is>
          <t/>
        </is>
      </c>
      <c r="CS375" t="inlineStr">
        <is>
          <t>skupina, znotraj katere ima vsaj ena družba položaj: &lt;div&gt;– kreditne institucije, ki je nadrejena ali udeležena v vsaj eni drugi kreditni ali finančni instituciji, &lt;/div&gt;&lt;div&gt;– kreditne institucije, ki je z drugo kreditno ali finančno institucijo povezana s skupnim vodenjem, &lt;/div&gt;&lt;div&gt;– nadrejenega finančnega holdinga, ki mu je podrejena vsaj ena kreditna institucija ali &lt;/div&gt;&lt;div&gt;– nadrejenega mešanega finančnega holdinga, ki mu je podrejena vsaj ena kreditna institucija&lt;/div&gt;</t>
        </is>
      </c>
      <c r="CT375" s="2" t="inlineStr">
        <is>
          <t>bankkoncern|
bankgrupp</t>
        </is>
      </c>
      <c r="CU375" s="2" t="inlineStr">
        <is>
          <t>3|
3</t>
        </is>
      </c>
      <c r="CV375" s="2" t="inlineStr">
        <is>
          <t xml:space="preserve">|
</t>
        </is>
      </c>
      <c r="CW375" t="inlineStr">
        <is>
          <t>grupp finansiella enheter som fungerar som en enda ekonomisk enhet eftersom de kontrolleras gemensamt av ett auktoriserat kreditinstitut eller finansbolag i enlighet med förordning (EU) nr 575/2013 och som omfattas av sammanställd redovisning i enlighet med IFRS-standard 10 (13),</t>
        </is>
      </c>
    </row>
    <row r="376">
      <c r="A376" s="1" t="str">
        <f>HYPERLINK("https://iate.europa.eu/entry/result/3568594/all", "3568594")</f>
        <v>3568594</v>
      </c>
      <c r="B376" t="inlineStr">
        <is>
          <t>POLITICS;EUROPEAN UNION;LAW;FINANCE</t>
        </is>
      </c>
      <c r="C376" t="inlineStr">
        <is>
          <t>POLITICS|politics and public safety|public safety;EUROPEAN UNION|European Union law|EU act;LAW|criminal law;FINANCE|financial institutions and credit;FINANCE|free movement of capital|free movement of capital</t>
        </is>
      </c>
      <c r="D376" t="inlineStr">
        <is>
          <t>yes</t>
        </is>
      </c>
      <c r="E376" t="inlineStr">
        <is>
          <t/>
        </is>
      </c>
      <c r="F376" t="inlineStr">
        <is>
          <t/>
        </is>
      </c>
      <c r="G376" t="inlineStr">
        <is>
          <t/>
        </is>
      </c>
      <c r="H376" t="inlineStr">
        <is>
          <t/>
        </is>
      </c>
      <c r="I376" t="inlineStr">
        <is>
          <t/>
        </is>
      </c>
      <c r="J376" s="2" t="inlineStr">
        <is>
          <t>směrnice (EU) 2015/849 o předcházení využívání finančního systému k praní peněz nebo financování terorismu|
čtvrtá směrnice o boji proti praní peněz</t>
        </is>
      </c>
      <c r="K376" s="2" t="inlineStr">
        <is>
          <t>3|
3</t>
        </is>
      </c>
      <c r="L376" s="2" t="inlineStr">
        <is>
          <t xml:space="preserve">|
</t>
        </is>
      </c>
      <c r="M376" t="inlineStr">
        <is>
          <t/>
        </is>
      </c>
      <c r="N376" s="2" t="inlineStr">
        <is>
          <t>Direktiv (EU) 2015/849 om forebyggende foranstaltninger mod anvendelse af det finansielle system til hvidvask af penge eller finansiering af terrorisme|
fjerde hvidvaskdirektiv|
fjerde direktiv om bekæmpelse af hvidvask af penge</t>
        </is>
      </c>
      <c r="O376" s="2" t="inlineStr">
        <is>
          <t>4|
4|
4</t>
        </is>
      </c>
      <c r="P376" s="2" t="inlineStr">
        <is>
          <t xml:space="preserve">|
|
</t>
        </is>
      </c>
      <c r="Q376" t="inlineStr">
        <is>
          <t/>
        </is>
      </c>
      <c r="R376" s="2" t="inlineStr">
        <is>
          <t>Richtlinie (EU) 2015/849 zur Verhinderung der Nutzung des Finanzsystems zum Zwecke der Geldwäsche und der Terrorismusfinanzierung|
vierte Richtlinie zur Bekämpfung der Geldwäsche|
vierte Richtlinie gegen Geldwäsche|
vierte Geldwäscherichtlinie</t>
        </is>
      </c>
      <c r="S376" s="2" t="inlineStr">
        <is>
          <t>3|
3|
3|
3</t>
        </is>
      </c>
      <c r="T376" s="2" t="inlineStr">
        <is>
          <t xml:space="preserve">|
|
|
</t>
        </is>
      </c>
      <c r="U376" t="inlineStr">
        <is>
          <t/>
        </is>
      </c>
      <c r="V376" s="2" t="inlineStr">
        <is>
          <t>Οδηγία (ΕΕ) 2015/849 του Ευρωπαϊκού Κοινοβουλίου και του Συμβουλίου, της 20ής Μαΐου 2015, σχετικά με την πρόληψη της χρησιμοποίησης του χρηματοπιστωτικού συστήματος για τη νομιμοποίηση εσόδων από παράνομες δραστηριότητες ή για τη χρηματοδότηση της τρομοκρατίας, την τροποποίηση του κανονισμού (ΕΕ) αριθ. 648/2012 του Ευρωπαϊκού Κοινοβουλίου και του Συμβουλίου, και την κατάργηση της οδηγίας 2005/60/ΕΚ του Ευρωπαϊκού Κοινοβουλίου και του Συμβουλίου και της οδηγίας 2006/70/ΕΚ της Επιτροπής</t>
        </is>
      </c>
      <c r="W376" s="2" t="inlineStr">
        <is>
          <t>3</t>
        </is>
      </c>
      <c r="X376" s="2" t="inlineStr">
        <is>
          <t/>
        </is>
      </c>
      <c r="Y376" t="inlineStr">
        <is>
          <t/>
        </is>
      </c>
      <c r="Z376" s="2" t="inlineStr">
        <is>
          <t>Fourth Anti-Money Laundering Directive|
Fourth EU Anti-Money Laundering Directive|
Fourth European Union Anti-Money Laundering Directive|
4th Anti-Money Laundering Directive|
4th EU Anti-Money Laundering Directive|
4th European Union Anti-Money Laundering Directive|
Fourth AML Directive|
4th AML Directive|
4th EU AML Directive|
Fourth EU AML Directive|
Fourth European Union AML Directive|
4th European Union AML Directive|
AMLD4|
Fourth AMLD|
4th AMLD|
4th EU AMLD|
4th European Union AMLD|
Fourth European Union AMLD|
Fourth EU AMLD|
4AMLD|
Directive (EU) 2015/849 on the prevention of the use of the financial system for the purposes of money laundering or terrorist financing</t>
        </is>
      </c>
      <c r="AA376" s="2" t="inlineStr">
        <is>
          <t>3|
1|
1|
1|
1|
1|
3|
1|
1|
1|
1|
1|
3|
1|
1|
1|
1|
1|
1|
3|
4</t>
        </is>
      </c>
      <c r="AB376" s="2" t="inlineStr">
        <is>
          <t xml:space="preserve">|
|
|
|
|
|
|
|
|
|
|
|
|
|
|
|
|
|
|
|
</t>
        </is>
      </c>
      <c r="AC376" t="inlineStr">
        <is>
          <t>---</t>
        </is>
      </c>
      <c r="AD376" t="inlineStr">
        <is>
          <t/>
        </is>
      </c>
      <c r="AE376" t="inlineStr">
        <is>
          <t/>
        </is>
      </c>
      <c r="AF376" t="inlineStr">
        <is>
          <t/>
        </is>
      </c>
      <c r="AG376" t="inlineStr">
        <is>
          <t/>
        </is>
      </c>
      <c r="AH376" s="2" t="inlineStr">
        <is>
          <t>Euroopa Parlamendi ja nõukogu direktiiv (EL) 2015/849, mis käsitleb finantssüsteemi rahapesu või terrorismi rahastamise eesmärgil kasutamise tõkestamist|
neljas rahapesuvastane direktiiv</t>
        </is>
      </c>
      <c r="AI376" s="2" t="inlineStr">
        <is>
          <t>3|
3</t>
        </is>
      </c>
      <c r="AJ376" s="2" t="inlineStr">
        <is>
          <t xml:space="preserve">|
</t>
        </is>
      </c>
      <c r="AK376" t="inlineStr">
        <is>
          <t/>
        </is>
      </c>
      <c r="AL376" s="2" t="inlineStr">
        <is>
          <t>neljäs rahanpesunvastainen direktiivi|
direktiivi (EU) 2015/849 rahoitusjärjestelmän käytön estämisestä rahanpesuun tai terrorismin rahoitukseen</t>
        </is>
      </c>
      <c r="AM376" s="2" t="inlineStr">
        <is>
          <t>3|
3</t>
        </is>
      </c>
      <c r="AN376" s="2" t="inlineStr">
        <is>
          <t xml:space="preserve">|
</t>
        </is>
      </c>
      <c r="AO376" t="inlineStr">
        <is>
          <t>---</t>
        </is>
      </c>
      <c r="AP376" s="2" t="inlineStr">
        <is>
          <t>quatrième directive anti-blanchiment|
quatrième directive sur la lutte contre le blanchiment des capitaux|
Directive (UE) 2015/849 du Parlement Européen et du Conseil du 20 mai 2015 relative à la prévention de l'utilisation du système financier aux fins du blanchiment de capitaux ou du financement du terrorisme</t>
        </is>
      </c>
      <c r="AQ376" s="2" t="inlineStr">
        <is>
          <t>3|
3|
3</t>
        </is>
      </c>
      <c r="AR376" s="2" t="inlineStr">
        <is>
          <t xml:space="preserve">|
|
</t>
        </is>
      </c>
      <c r="AS376" t="inlineStr">
        <is>
          <t/>
        </is>
      </c>
      <c r="AT376" s="2" t="inlineStr">
        <is>
          <t>Treoir (AE) 2015/849 maidir le cosc a chur le húsáid an chórais airgeadais chun críoch sciúrtha airgid agus maoinithe sceimhlitheoireachta|
an Ceathrú Treoir maidir leis an Sciúradh Airgid a Chomhrac|
AMLD</t>
        </is>
      </c>
      <c r="AU376" s="2" t="inlineStr">
        <is>
          <t>3|
3|
3</t>
        </is>
      </c>
      <c r="AV376" s="2" t="inlineStr">
        <is>
          <t xml:space="preserve">|
|
</t>
        </is>
      </c>
      <c r="AW376" t="inlineStr">
        <is>
          <t/>
        </is>
      </c>
      <c r="AX376" t="inlineStr">
        <is>
          <t/>
        </is>
      </c>
      <c r="AY376" t="inlineStr">
        <is>
          <t/>
        </is>
      </c>
      <c r="AZ376" t="inlineStr">
        <is>
          <t/>
        </is>
      </c>
      <c r="BA376" t="inlineStr">
        <is>
          <t/>
        </is>
      </c>
      <c r="BB376" s="2" t="inlineStr">
        <is>
          <t>negyedik pénzmosási irányelv</t>
        </is>
      </c>
      <c r="BC376" s="2" t="inlineStr">
        <is>
          <t>3</t>
        </is>
      </c>
      <c r="BD376" s="2" t="inlineStr">
        <is>
          <t/>
        </is>
      </c>
      <c r="BE376" t="inlineStr">
        <is>
          <t>Az alábbi jogszabály: Az Európai Parlament és a Tanács (EU) 2015/849 irányelve (2015. május 20.) a pénzügyi rendszerek pénzmosás vagy terrorizmusfinanszírozás céljára való felhasználásának megelőzéséről, a 648/2012/EU európai parlamenti és tanácsi rendelet módosításáról, valamint a 2005/60/EK európai parlamenti és tanácsi irányelv és a 2006/70/EK bizottsági irányelv hatályon kívül helyezéséről</t>
        </is>
      </c>
      <c r="BF376" s="2" t="inlineStr">
        <is>
          <t>quarta direttiva antiriciclaggio|
direttiva (UE) 2015/849 relativa alla prevenzione dell'uso del sistema finanziario a fini di riciclaggio o finanziamento del terrorismo|
IV direttiva antiriciclaggio</t>
        </is>
      </c>
      <c r="BG376" s="2" t="inlineStr">
        <is>
          <t>3|
3|
2</t>
        </is>
      </c>
      <c r="BH376" s="2" t="inlineStr">
        <is>
          <t xml:space="preserve">|
|
</t>
        </is>
      </c>
      <c r="BI376" t="inlineStr">
        <is>
          <t>atto legislativo che abroga la terza direttiva antiriclaggio [ &lt;a href="/entry/result/3526739/all" id="ENTRY_TO_ENTRY_CONVERTER" target="_blank"&gt;IATE:3526739&lt;/a&gt; ] e mira a impedire l'utilizzo del sistema finanziario dell'Unione per fini di riciclaggio e di finanziamento del terrorismo</t>
        </is>
      </c>
      <c r="BJ376" s="2" t="inlineStr">
        <is>
          <t>Direktyva (ES) 2015/849 dėl finansų sistemos naudojimo pinigų plovimui ar teroristų finansavimui prevencijos|
Ketvirtoji kovos su pinigų plovimu direktyva</t>
        </is>
      </c>
      <c r="BK376" s="2" t="inlineStr">
        <is>
          <t>3|
3</t>
        </is>
      </c>
      <c r="BL376" s="2" t="inlineStr">
        <is>
          <t xml:space="preserve">|
</t>
        </is>
      </c>
      <c r="BM376" t="inlineStr">
        <is>
          <t/>
        </is>
      </c>
      <c r="BN376" s="2" t="inlineStr">
        <is>
          <t>Eiropas Parlamenta un Padomes Direktīva (ES) 2015/849 par to, lai nepieļautu finanšu sistēmas izmantošanu nelikumīgi iegūtu līdzekļu legalizēšanai vai teroristu finansēšanai|
Ceturtā direktīva par nelikumīgi iegūtu līdzekļu legalizācijas novēršanu</t>
        </is>
      </c>
      <c r="BO376" s="2" t="inlineStr">
        <is>
          <t>4|
3</t>
        </is>
      </c>
      <c r="BP376" s="2" t="inlineStr">
        <is>
          <t xml:space="preserve">|
</t>
        </is>
      </c>
      <c r="BQ376" t="inlineStr">
        <is>
          <t/>
        </is>
      </c>
      <c r="BR376" s="2" t="inlineStr">
        <is>
          <t>Direttiva (UE) 2015/849 tal-Parlament Ewropew u tal-Kunsill tal-20 ta' Mejju 2015 dwar il-prevenzjoni tal-użu tas-sistema finanzjarja għall-finijiet tal-ħasil tal-flus jew il-finanzjament tat-terroriżmu, li temenda r-Regolament (UE) Nru 648/2012 tal-Parlament Ewropew u tal-Kunsill, u li tħassar id-Direttiva 2005/60/KE tal-Parlament Ewropew u tal-Kunsill u d-Direttiva tal-Kummissjoni 2006/70/KE|
ir-Raba’ Direttiva kontra l-Ħasil tal-Flus</t>
        </is>
      </c>
      <c r="BS376" s="2" t="inlineStr">
        <is>
          <t>3|
3</t>
        </is>
      </c>
      <c r="BT376" s="2" t="inlineStr">
        <is>
          <t xml:space="preserve">|
</t>
        </is>
      </c>
      <c r="BU376" t="inlineStr">
        <is>
          <t/>
        </is>
      </c>
      <c r="BV376" s="2" t="inlineStr">
        <is>
          <t>vierde antiwitwasrichtlijn|
vierde witwasrichtlijn|
vierde AML-richtlijn|
Richtlijn (EU) 2015/849 inzake de voorkoming van het gebruik van het financiële stelsel voor het witwassen van geld of terrorismefinanciering</t>
        </is>
      </c>
      <c r="BW376" s="2" t="inlineStr">
        <is>
          <t>3|
3|
3|
4</t>
        </is>
      </c>
      <c r="BX376" s="2" t="inlineStr">
        <is>
          <t xml:space="preserve">|
|
|
</t>
        </is>
      </c>
      <c r="BY376" t="inlineStr">
        <is>
          <t/>
        </is>
      </c>
      <c r="BZ376" s="2" t="inlineStr">
        <is>
          <t>dyrektywa Parlamentu Europejskiego i Rady (UE) 2015/849 z dnia 20 maja 2015 r. w sprawie zapobiegania wykorzystywaniu systemu finansowego do prania pieniędzy lub finansowania terroryzmu, zmieniająca rozporządzenie Parlamentu Europejskiego i Rady (UE) nr 648/2012 i uchylająca dyrektywę Parlamentu Europejskiego i Rady 2005/60/WE oraz dyrektywę Komisji 2006/70/WE|
czwarta dyrektywa w sprawie przeciwdziałania praniu pieniędzy</t>
        </is>
      </c>
      <c r="CA376" s="2" t="inlineStr">
        <is>
          <t>4|
3</t>
        </is>
      </c>
      <c r="CB376" s="2" t="inlineStr">
        <is>
          <t xml:space="preserve">|
</t>
        </is>
      </c>
      <c r="CC376" t="inlineStr">
        <is>
          <t/>
        </is>
      </c>
      <c r="CD376" s="2" t="inlineStr">
        <is>
          <t>Diretiva (UE) 2015/849 relativa à prevenção da utilização do sistema financeiro para efeitos de branqueamento de capitais ou de financiamento do terrorismo|
Quarta Diretiva Branqueamento de Capitais|
4.ª Diretiva Antibranqueamento de Capitais|
4 DABC</t>
        </is>
      </c>
      <c r="CE376" s="2" t="inlineStr">
        <is>
          <t>3|
3|
3|
3</t>
        </is>
      </c>
      <c r="CF376" s="2" t="inlineStr">
        <is>
          <t xml:space="preserve">|
|
|
</t>
        </is>
      </c>
      <c r="CG376" t="inlineStr">
        <is>
          <t/>
        </is>
      </c>
      <c r="CH376" s="2" t="inlineStr">
        <is>
          <t>Directiva (UE) 2015/849 privind prevenirea utilizării sistemului financiar în scopul spălării banilor sau finanțării terorismului|
A patra directivă privind combaterea spălării banilor|
A patra DCSB</t>
        </is>
      </c>
      <c r="CI376" s="2" t="inlineStr">
        <is>
          <t>3|
3|
3</t>
        </is>
      </c>
      <c r="CJ376" s="2" t="inlineStr">
        <is>
          <t xml:space="preserve">|
|
</t>
        </is>
      </c>
      <c r="CK376" t="inlineStr">
        <is>
          <t/>
        </is>
      </c>
      <c r="CL376" s="2" t="inlineStr">
        <is>
          <t>smernica Európskeho parlamentu a Rady (EÚ) 2015/849 z 20. mája 2015 o predchádzaní využívaniu finančného systému na účely prania špinavých peňazí alebo financovania terorizmu, ktorou sa mení nariadenie Európskeho parlamentu a Rady (EÚ) č. 648/2012 a zrušuje smernica Európskeho parlamentu a Rady 2005/60/ES a smernica Komisie 2006/70/ES|
štvrtá smernica o boji proti praniu špinavých peňazí</t>
        </is>
      </c>
      <c r="CM376" s="2" t="inlineStr">
        <is>
          <t>4|
3</t>
        </is>
      </c>
      <c r="CN376" s="2" t="inlineStr">
        <is>
          <t xml:space="preserve">|
</t>
        </is>
      </c>
      <c r="CO376" t="inlineStr">
        <is>
          <t/>
        </is>
      </c>
      <c r="CP376" s="2" t="inlineStr">
        <is>
          <t>Direktiva (EU) 2015/849 o preprečevanju uporabe finančnega sistema za pranje denarja ali financiranje terorizma|
četrta direktiva o preprečevanju pranja denarja</t>
        </is>
      </c>
      <c r="CQ376" s="2" t="inlineStr">
        <is>
          <t>3|
3</t>
        </is>
      </c>
      <c r="CR376" s="2" t="inlineStr">
        <is>
          <t xml:space="preserve">|
</t>
        </is>
      </c>
      <c r="CS376" t="inlineStr">
        <is>
          <t/>
        </is>
      </c>
      <c r="CT376" s="2" t="inlineStr">
        <is>
          <t>fjärde penningtvättsdirektivet</t>
        </is>
      </c>
      <c r="CU376" s="2" t="inlineStr">
        <is>
          <t>3</t>
        </is>
      </c>
      <c r="CV376" s="2" t="inlineStr">
        <is>
          <t/>
        </is>
      </c>
      <c r="CW376" t="inlineStr">
        <is>
          <t/>
        </is>
      </c>
    </row>
    <row r="377">
      <c r="A377" s="1" t="str">
        <f>HYPERLINK("https://iate.europa.eu/entry/result/795599/all", "795599")</f>
        <v>795599</v>
      </c>
      <c r="B377" t="inlineStr">
        <is>
          <t>FINANCE;BUSINESS AND COMPETITION</t>
        </is>
      </c>
      <c r="C377" t="inlineStr">
        <is>
          <t>FINANCE|financial institutions and credit;BUSINESS AND COMPETITION|management|financial management</t>
        </is>
      </c>
      <c r="D377" t="inlineStr">
        <is>
          <t>yes</t>
        </is>
      </c>
      <c r="E377" t="inlineStr">
        <is>
          <t/>
        </is>
      </c>
      <c r="F377" s="2" t="inlineStr">
        <is>
          <t>капиталов инструмент</t>
        </is>
      </c>
      <c r="G377" s="2" t="inlineStr">
        <is>
          <t>3</t>
        </is>
      </c>
      <c r="H377" s="2" t="inlineStr">
        <is>
          <t/>
        </is>
      </c>
      <c r="I377" t="inlineStr">
        <is>
          <t/>
        </is>
      </c>
      <c r="J377" s="2" t="inlineStr">
        <is>
          <t>kapitálový nástroj</t>
        </is>
      </c>
      <c r="K377" s="2" t="inlineStr">
        <is>
          <t>3</t>
        </is>
      </c>
      <c r="L377" s="2" t="inlineStr">
        <is>
          <t/>
        </is>
      </c>
      <c r="M377" t="inlineStr">
        <is>
          <t/>
        </is>
      </c>
      <c r="N377" s="2" t="inlineStr">
        <is>
          <t>kapitalinstrument</t>
        </is>
      </c>
      <c r="O377" s="2" t="inlineStr">
        <is>
          <t>3</t>
        </is>
      </c>
      <c r="P377" s="2" t="inlineStr">
        <is>
          <t/>
        </is>
      </c>
      <c r="Q377" t="inlineStr">
        <is>
          <t/>
        </is>
      </c>
      <c r="R377" s="2" t="inlineStr">
        <is>
          <t>Kapitalinstrument</t>
        </is>
      </c>
      <c r="S377" s="2" t="inlineStr">
        <is>
          <t>3</t>
        </is>
      </c>
      <c r="T377" s="2" t="inlineStr">
        <is>
          <t/>
        </is>
      </c>
      <c r="U377" t="inlineStr">
        <is>
          <t/>
        </is>
      </c>
      <c r="V377" s="2" t="inlineStr">
        <is>
          <t>κεφαλαιακό μέσο</t>
        </is>
      </c>
      <c r="W377" s="2" t="inlineStr">
        <is>
          <t>3</t>
        </is>
      </c>
      <c r="X377" s="2" t="inlineStr">
        <is>
          <t/>
        </is>
      </c>
      <c r="Y377" t="inlineStr">
        <is>
          <t/>
        </is>
      </c>
      <c r="Z377" s="2" t="inlineStr">
        <is>
          <t>capital instrument</t>
        </is>
      </c>
      <c r="AA377" s="2" t="inlineStr">
        <is>
          <t>3</t>
        </is>
      </c>
      <c r="AB377" s="2" t="inlineStr">
        <is>
          <t/>
        </is>
      </c>
      <c r="AC377" t="inlineStr">
        <is>
          <t>Security in the form of shares, bonds, etc. which a company sells in order to finance its operations</t>
        </is>
      </c>
      <c r="AD377" s="2" t="inlineStr">
        <is>
          <t>instrumento de capital</t>
        </is>
      </c>
      <c r="AE377" s="2" t="inlineStr">
        <is>
          <t>3</t>
        </is>
      </c>
      <c r="AF377" s="2" t="inlineStr">
        <is>
          <t/>
        </is>
      </c>
      <c r="AG377" t="inlineStr">
        <is>
          <t>Cualquier tíítulo, en forma de acción, obligación u otros, que una empresa vende para captar fondos operativos.</t>
        </is>
      </c>
      <c r="AH377" s="2" t="inlineStr">
        <is>
          <t>kapitaliinstrument</t>
        </is>
      </c>
      <c r="AI377" s="2" t="inlineStr">
        <is>
          <t>3</t>
        </is>
      </c>
      <c r="AJ377" s="2" t="inlineStr">
        <is>
          <t/>
        </is>
      </c>
      <c r="AK377" t="inlineStr">
        <is>
          <t/>
        </is>
      </c>
      <c r="AL377" s="2" t="inlineStr">
        <is>
          <t>pääomainstrumentti</t>
        </is>
      </c>
      <c r="AM377" s="2" t="inlineStr">
        <is>
          <t>3</t>
        </is>
      </c>
      <c r="AN377" s="2" t="inlineStr">
        <is>
          <t/>
        </is>
      </c>
      <c r="AO377" t="inlineStr">
        <is>
          <t/>
        </is>
      </c>
      <c r="AP377" s="2" t="inlineStr">
        <is>
          <t>instrument de fonds propres</t>
        </is>
      </c>
      <c r="AQ377" s="2" t="inlineStr">
        <is>
          <t>3</t>
        </is>
      </c>
      <c r="AR377" s="2" t="inlineStr">
        <is>
          <t/>
        </is>
      </c>
      <c r="AS377" t="inlineStr">
        <is>
          <t/>
        </is>
      </c>
      <c r="AT377" s="2" t="inlineStr">
        <is>
          <t>ionstraim chaipitil</t>
        </is>
      </c>
      <c r="AU377" s="2" t="inlineStr">
        <is>
          <t>3</t>
        </is>
      </c>
      <c r="AV377" s="2" t="inlineStr">
        <is>
          <t/>
        </is>
      </c>
      <c r="AW377" t="inlineStr">
        <is>
          <t/>
        </is>
      </c>
      <c r="AX377" t="inlineStr">
        <is>
          <t/>
        </is>
      </c>
      <c r="AY377" t="inlineStr">
        <is>
          <t/>
        </is>
      </c>
      <c r="AZ377" t="inlineStr">
        <is>
          <t/>
        </is>
      </c>
      <c r="BA377" t="inlineStr">
        <is>
          <t/>
        </is>
      </c>
      <c r="BB377" s="2" t="inlineStr">
        <is>
          <t>tőkeinstrumentum</t>
        </is>
      </c>
      <c r="BC377" s="2" t="inlineStr">
        <is>
          <t>4</t>
        </is>
      </c>
      <c r="BD377" s="2" t="inlineStr">
        <is>
          <t/>
        </is>
      </c>
      <c r="BE377" t="inlineStr">
        <is>
          <t>egy gazdálkodó egység összes kötelezettségének a levonása után a gazdálkodó egység eszközeiben meglévő maradványérdekeltséget megtestesítő értékpapír (részvény, befektetési jegy)</t>
        </is>
      </c>
      <c r="BF377" t="inlineStr">
        <is>
          <t/>
        </is>
      </c>
      <c r="BG377" t="inlineStr">
        <is>
          <t/>
        </is>
      </c>
      <c r="BH377" t="inlineStr">
        <is>
          <t/>
        </is>
      </c>
      <c r="BI377" t="inlineStr">
        <is>
          <t/>
        </is>
      </c>
      <c r="BJ377" s="2" t="inlineStr">
        <is>
          <t>kapitalo priemonė</t>
        </is>
      </c>
      <c r="BK377" s="2" t="inlineStr">
        <is>
          <t>3</t>
        </is>
      </c>
      <c r="BL377" s="2" t="inlineStr">
        <is>
          <t/>
        </is>
      </c>
      <c r="BM377" t="inlineStr">
        <is>
          <t/>
        </is>
      </c>
      <c r="BN377" s="2" t="inlineStr">
        <is>
          <t>kapitāla instruments</t>
        </is>
      </c>
      <c r="BO377" s="2" t="inlineStr">
        <is>
          <t>3</t>
        </is>
      </c>
      <c r="BP377" s="2" t="inlineStr">
        <is>
          <t/>
        </is>
      </c>
      <c r="BQ377" t="inlineStr">
        <is>
          <t>nodrošinājums akciju, obligāciju utt. veidā, ko uzņēmums pārdod, lai sagādātu naudu, kas tam ir nepieciešama, lai darbotos</t>
        </is>
      </c>
      <c r="BR377" s="2" t="inlineStr">
        <is>
          <t>strument kapitali</t>
        </is>
      </c>
      <c r="BS377" s="2" t="inlineStr">
        <is>
          <t>4</t>
        </is>
      </c>
      <c r="BT377" s="2" t="inlineStr">
        <is>
          <t/>
        </is>
      </c>
      <c r="BU377" t="inlineStr">
        <is>
          <t>titolu fil-forma ta’ azzjonijiet, bonds, eċċ., li kumpanija tbigħ biex tiġġenera l-fondi li teħtieġ biex topera</t>
        </is>
      </c>
      <c r="BV377" s="2" t="inlineStr">
        <is>
          <t>kapitaalinstrument</t>
        </is>
      </c>
      <c r="BW377" s="2" t="inlineStr">
        <is>
          <t>3</t>
        </is>
      </c>
      <c r="BX377" s="2" t="inlineStr">
        <is>
          <t/>
        </is>
      </c>
      <c r="BY377" t="inlineStr">
        <is>
          <t/>
        </is>
      </c>
      <c r="BZ377" s="2" t="inlineStr">
        <is>
          <t>instrument kapitałowy</t>
        </is>
      </c>
      <c r="CA377" s="2" t="inlineStr">
        <is>
          <t>3</t>
        </is>
      </c>
      <c r="CB377" s="2" t="inlineStr">
        <is>
          <t/>
        </is>
      </c>
      <c r="CC377" t="inlineStr">
        <is>
          <t>kontrakt, z którego wynika prawo do majątku jednostki, pozostałego po zaspokojeniu lub zabezpieczeniu wszystkich wierzycieli</t>
        </is>
      </c>
      <c r="CD377" s="2" t="inlineStr">
        <is>
          <t>instrumento de capital</t>
        </is>
      </c>
      <c r="CE377" s="2" t="inlineStr">
        <is>
          <t>3</t>
        </is>
      </c>
      <c r="CF377" s="2" t="inlineStr">
        <is>
          <t/>
        </is>
      </c>
      <c r="CG377" t="inlineStr">
        <is>
          <t/>
        </is>
      </c>
      <c r="CH377" s="2" t="inlineStr">
        <is>
          <t>instrument de capital</t>
        </is>
      </c>
      <c r="CI377" s="2" t="inlineStr">
        <is>
          <t>3</t>
        </is>
      </c>
      <c r="CJ377" s="2" t="inlineStr">
        <is>
          <t/>
        </is>
      </c>
      <c r="CK377" t="inlineStr">
        <is>
          <t/>
        </is>
      </c>
      <c r="CL377" s="2" t="inlineStr">
        <is>
          <t>kapitálový nástroj</t>
        </is>
      </c>
      <c r="CM377" s="2" t="inlineStr">
        <is>
          <t>3</t>
        </is>
      </c>
      <c r="CN377" s="2" t="inlineStr">
        <is>
          <t/>
        </is>
      </c>
      <c r="CO377" t="inlineStr">
        <is>
          <t/>
        </is>
      </c>
      <c r="CP377" s="2" t="inlineStr">
        <is>
          <t>kapitalski instrument|
lastniški instrument</t>
        </is>
      </c>
      <c r="CQ377" s="2" t="inlineStr">
        <is>
          <t>3|
2</t>
        </is>
      </c>
      <c r="CR377" s="2" t="inlineStr">
        <is>
          <t xml:space="preserve">|
</t>
        </is>
      </c>
      <c r="CS377" t="inlineStr">
        <is>
          <t>Vsaka pogodba, ki dokazuje preostali delež v sredstvih po odštetju vseh dolgov, npr. delnica; razlikuje se od dolgovnega instrumenta.</t>
        </is>
      </c>
      <c r="CT377" s="2" t="inlineStr">
        <is>
          <t>kapitalinstrument</t>
        </is>
      </c>
      <c r="CU377" s="2" t="inlineStr">
        <is>
          <t>3</t>
        </is>
      </c>
      <c r="CV377" s="2" t="inlineStr">
        <is>
          <t/>
        </is>
      </c>
      <c r="CW377" t="inlineStr">
        <is>
          <t/>
        </is>
      </c>
    </row>
    <row r="378">
      <c r="A378" s="1" t="str">
        <f>HYPERLINK("https://iate.europa.eu/entry/result/3561700/all", "3561700")</f>
        <v>3561700</v>
      </c>
      <c r="B378" t="inlineStr">
        <is>
          <t>FINANCE</t>
        </is>
      </c>
      <c r="C378" t="inlineStr">
        <is>
          <t>FINANCE|financial institutions and credit</t>
        </is>
      </c>
      <c r="D378" t="inlineStr">
        <is>
          <t>yes</t>
        </is>
      </c>
      <c r="E378" t="inlineStr">
        <is>
          <t/>
        </is>
      </c>
      <c r="F378" s="2" t="inlineStr">
        <is>
          <t>основна стопанска дейност</t>
        </is>
      </c>
      <c r="G378" s="2" t="inlineStr">
        <is>
          <t>4</t>
        </is>
      </c>
      <c r="H378" s="2" t="inlineStr">
        <is>
          <t/>
        </is>
      </c>
      <c r="I378" t="inlineStr">
        <is>
          <t>стопанска дейност и свързани с нея услуги, които представляват съществени източници на доходи или печалба или които имат друга добавена стойност за дадена институция или за група</t>
        </is>
      </c>
      <c r="J378" s="2" t="inlineStr">
        <is>
          <t>hlavní linie podnikání</t>
        </is>
      </c>
      <c r="K378" s="2" t="inlineStr">
        <is>
          <t>3</t>
        </is>
      </c>
      <c r="L378" s="2" t="inlineStr">
        <is>
          <t/>
        </is>
      </c>
      <c r="M378" t="inlineStr">
        <is>
          <t>obor podnikání a související služby, které pro instituci nebo skupinu, jíž je instituce součástí, představují podstatný zdroj příjmů, zisku či franšízové hodnoty</t>
        </is>
      </c>
      <c r="N378" s="2" t="inlineStr">
        <is>
          <t>centralt forretningsområde</t>
        </is>
      </c>
      <c r="O378" s="2" t="inlineStr">
        <is>
          <t>3</t>
        </is>
      </c>
      <c r="P378" s="2" t="inlineStr">
        <is>
          <t/>
        </is>
      </c>
      <c r="Q378" t="inlineStr">
        <is>
          <t>forretningsområde og hertil knyttede ydelser, der repræsenterer væsentlige kilder til indtægter, fortjeneste eller franchiseværdi for et institut eller en koncern, som et institut er en del af</t>
        </is>
      </c>
      <c r="R378" s="2" t="inlineStr">
        <is>
          <t>Kerngeschäftsbereiche</t>
        </is>
      </c>
      <c r="S378" s="2" t="inlineStr">
        <is>
          <t>3</t>
        </is>
      </c>
      <c r="T378" s="2" t="inlineStr">
        <is>
          <t/>
        </is>
      </c>
      <c r="U378" t="inlineStr">
        <is>
          <t>Geschäftsbereiche und damit verbundene Dienste, die für ein Institut oder eine Gruppe, der ein Institut angehört, wesentliche Quellen der Einnahmen, der Gewinne oder des Franchise-Werts darstellen</t>
        </is>
      </c>
      <c r="V378" s="2" t="inlineStr">
        <is>
          <t>βασικός επιχειρηματικός τομέας</t>
        </is>
      </c>
      <c r="W378" s="2" t="inlineStr">
        <is>
          <t>3</t>
        </is>
      </c>
      <c r="X378" s="2" t="inlineStr">
        <is>
          <t/>
        </is>
      </c>
      <c r="Y378" t="inlineStr">
        <is>
          <t>επιχειρηματικός τομέας ή συναφής υπηρεσία που αντιπροσωπεύει ουσιώδεις πηγές εισοδήματος, κέρδους ή αξίας δικαιόχρησης για ένα ίδρυμα ή για έναν όμιλο του οποίου το ίδρυμα αποτελεί μέρος</t>
        </is>
      </c>
      <c r="Z378" s="2" t="inlineStr">
        <is>
          <t>core business line</t>
        </is>
      </c>
      <c r="AA378" s="2" t="inlineStr">
        <is>
          <t>3</t>
        </is>
      </c>
      <c r="AB378" s="2" t="inlineStr">
        <is>
          <t/>
        </is>
      </c>
      <c r="AC378" t="inlineStr">
        <is>
          <t>business line and associated services which represent material sources of revenue, profit or franchise value for an institution or for a group of which an institution forms part</t>
        </is>
      </c>
      <c r="AD378" s="2" t="inlineStr">
        <is>
          <t>ramas de actividad principales</t>
        </is>
      </c>
      <c r="AE378" s="2" t="inlineStr">
        <is>
          <t>3</t>
        </is>
      </c>
      <c r="AF378" s="2" t="inlineStr">
        <is>
          <t/>
        </is>
      </c>
      <c r="AG378" t="inlineStr">
        <is>
          <t>Ramas de actividad y servicios asociados que representan importantes fuentes de ingresos, beneficios o valor de franquicia para una entidad o para el grupo del que la entidad forme parte.</t>
        </is>
      </c>
      <c r="AH378" t="inlineStr">
        <is>
          <t/>
        </is>
      </c>
      <c r="AI378" t="inlineStr">
        <is>
          <t/>
        </is>
      </c>
      <c r="AJ378" t="inlineStr">
        <is>
          <t/>
        </is>
      </c>
      <c r="AK378" t="inlineStr">
        <is>
          <t/>
        </is>
      </c>
      <c r="AL378" s="2" t="inlineStr">
        <is>
          <t>ydinliiketoiminta-alue</t>
        </is>
      </c>
      <c r="AM378" s="2" t="inlineStr">
        <is>
          <t>3</t>
        </is>
      </c>
      <c r="AN378" s="2" t="inlineStr">
        <is>
          <t/>
        </is>
      </c>
      <c r="AO378" t="inlineStr">
        <is>
          <t>ne liiketoiminta-alueet ja niihin liittyvät palvelut, jotka edustavat laitokselle tai konsernille, johon laitos kuuluu, olennaisia tulon, voiton tai franchise-arvon lähteitä</t>
        </is>
      </c>
      <c r="AP378" s="2" t="inlineStr">
        <is>
          <t>activité fondamentale</t>
        </is>
      </c>
      <c r="AQ378" s="2" t="inlineStr">
        <is>
          <t>2</t>
        </is>
      </c>
      <c r="AR378" s="2" t="inlineStr">
        <is>
          <t/>
        </is>
      </c>
      <c r="AS378" t="inlineStr">
        <is>
          <t>activités et services associés qui représentent pour un établissement ou pour un groupe dont un établissement fait partie des sources importantes de revenus, de bénéfices ou de valeur de franchise</t>
        </is>
      </c>
      <c r="AT378" s="2" t="inlineStr">
        <is>
          <t>croílíne ghnó</t>
        </is>
      </c>
      <c r="AU378" s="2" t="inlineStr">
        <is>
          <t>3</t>
        </is>
      </c>
      <c r="AV378" s="2" t="inlineStr">
        <is>
          <t/>
        </is>
      </c>
      <c r="AW378" t="inlineStr">
        <is>
          <t/>
        </is>
      </c>
      <c r="AX378" s="2" t="inlineStr">
        <is>
          <t>temeljna linija poslovanja</t>
        </is>
      </c>
      <c r="AY378" s="2" t="inlineStr">
        <is>
          <t>4</t>
        </is>
      </c>
      <c r="AZ378" s="2" t="inlineStr">
        <is>
          <t/>
        </is>
      </c>
      <c r="BA378" t="inlineStr">
        <is>
          <t>znači poslovanje i pripadajuće usluge koje predstavljaju bitne izvore prihoda, dobiti ili vrijednosti franšize institucije ili grupe čiji je institucija sastavni dio</t>
        </is>
      </c>
      <c r="BB378" s="2" t="inlineStr">
        <is>
          <t>fő üzletág</t>
        </is>
      </c>
      <c r="BC378" s="2" t="inlineStr">
        <is>
          <t>4</t>
        </is>
      </c>
      <c r="BD378" s="2" t="inlineStr">
        <is>
          <t/>
        </is>
      </c>
      <c r="BE378" t="inlineStr">
        <is>
          <t>azok az üzletágak és a hozzájuk kapcsolódó szolgáltatások, amelyek egy intézmény vagy csoport – amelynek az intézmény részét képezi – fő bevételi vagy nyereségforrását jelentik, illetve az új befektetésekből származó bevételek jelenértékének jelentős részét képviselik</t>
        </is>
      </c>
      <c r="BF378" s="2" t="inlineStr">
        <is>
          <t>linea di business principale</t>
        </is>
      </c>
      <c r="BG378" s="2" t="inlineStr">
        <is>
          <t>3</t>
        </is>
      </c>
      <c r="BH378" s="2" t="inlineStr">
        <is>
          <t/>
        </is>
      </c>
      <c r="BI378" t="inlineStr">
        <is>
          <t>linea di business con servizi connessi che rappresenta una fonte significative di entrate, utili o di valore di avviamento (franchise value) di un ente o di un gruppo di cui esso fa parte</t>
        </is>
      </c>
      <c r="BJ378" s="2" t="inlineStr">
        <is>
          <t>pagrindinė verslo linija</t>
        </is>
      </c>
      <c r="BK378" s="2" t="inlineStr">
        <is>
          <t>3</t>
        </is>
      </c>
      <c r="BL378" s="2" t="inlineStr">
        <is>
          <t/>
        </is>
      </c>
      <c r="BM378" t="inlineStr">
        <is>
          <t>verslo linija ir susijusi paslauga, kuri yra reikšmingas įstaigos arba grupės, kuriai ji priklauso, pajamų, pelno ar franšizės vertės šaltinis</t>
        </is>
      </c>
      <c r="BN378" s="2" t="inlineStr">
        <is>
          <t>galvenā darbības joma</t>
        </is>
      </c>
      <c r="BO378" s="2" t="inlineStr">
        <is>
          <t>3</t>
        </is>
      </c>
      <c r="BP378" s="2" t="inlineStr">
        <is>
          <t/>
        </is>
      </c>
      <c r="BQ378" t="inlineStr">
        <is>
          <t>darbības jomas un saistītie pakalpojumi, kas ir svarīgs iestādes vai grupas, kuras sastāvā ietilpst iestāde, ienākumu, peļņas vai franšīzes vērtības avots</t>
        </is>
      </c>
      <c r="BR378" s="2" t="inlineStr">
        <is>
          <t>linja ta' negozju ewlenija</t>
        </is>
      </c>
      <c r="BS378" s="2" t="inlineStr">
        <is>
          <t>3</t>
        </is>
      </c>
      <c r="BT378" s="2" t="inlineStr">
        <is>
          <t/>
        </is>
      </c>
      <c r="BU378" t="inlineStr">
        <is>
          <t>linja ta' negozju u servizzi assoċjati li tirrappreżenta sorsi materjali ta' dħul, profitt jew valur tal-franchise għal istituzzjoni jew għal grupp li tifforma parti minnu l-istituzzjoni</t>
        </is>
      </c>
      <c r="BV378" s="2" t="inlineStr">
        <is>
          <t>kernbedrijfsonderdeel</t>
        </is>
      </c>
      <c r="BW378" s="2" t="inlineStr">
        <is>
          <t>3</t>
        </is>
      </c>
      <c r="BX378" s="2" t="inlineStr">
        <is>
          <t/>
        </is>
      </c>
      <c r="BY378" t="inlineStr">
        <is>
          <t>bedrijfsonderdeel of daarmee samenhangende dienst die een materiële bron van inkomsten, winst of franchisewaarde vormt voor een instelling of voor een groep waarvan een instelling deel uitmaakt</t>
        </is>
      </c>
      <c r="BZ378" s="2" t="inlineStr">
        <is>
          <t>główna linia biznesowa</t>
        </is>
      </c>
      <c r="CA378" s="2" t="inlineStr">
        <is>
          <t>3</t>
        </is>
      </c>
      <c r="CB378" s="2" t="inlineStr">
        <is>
          <t/>
        </is>
      </c>
      <c r="CC378" t="inlineStr">
        <is>
          <t>linia biznesowa wraz z powiązanymi usługami, które stanowią dla instytucji lub grupy, w której skład wchodzi instytucja, istotne źródła przychodów, zysku lub wartości koncesji</t>
        </is>
      </c>
      <c r="CD378" s="2" t="inlineStr">
        <is>
          <t>linha de negócio crítica</t>
        </is>
      </c>
      <c r="CE378" s="2" t="inlineStr">
        <is>
          <t>3</t>
        </is>
      </c>
      <c r="CF378" s="2" t="inlineStr">
        <is>
          <t/>
        </is>
      </c>
      <c r="CG378" t="inlineStr">
        <is>
          <t>Linha de negócio e serviços associados que representam para uma instituição, ou para um grupo do qual faça parte, fontes importantes de rendimento, de lucro ou de valor de trespasse.</t>
        </is>
      </c>
      <c r="CH378" s="2" t="inlineStr">
        <is>
          <t>linie de activitate esențială</t>
        </is>
      </c>
      <c r="CI378" s="2" t="inlineStr">
        <is>
          <t>3</t>
        </is>
      </c>
      <c r="CJ378" s="2" t="inlineStr">
        <is>
          <t/>
        </is>
      </c>
      <c r="CK378" t="inlineStr">
        <is>
          <t>liniile de activitate și serviciile asociate care reprezintă importante surse de venit, de profit sau de valoare a francizei pentru o instituție sau pentru un grup din care face parte instituția</t>
        </is>
      </c>
      <c r="CL378" s="2" t="inlineStr">
        <is>
          <t>hlavná oblasť obchodnej činnosti</t>
        </is>
      </c>
      <c r="CM378" s="2" t="inlineStr">
        <is>
          <t>3</t>
        </is>
      </c>
      <c r="CN378" s="2" t="inlineStr">
        <is>
          <t/>
        </is>
      </c>
      <c r="CO378" t="inlineStr">
        <is>
          <t>oblasť obchodnej činnosti a súvisiace služby, ktoré pre inštitúciu alebo skupinu, ktorej súčasťou je táto inštitúcia, predstavujú podstatné zdroje príjmov, zisku alebo hodnoty koncesie</t>
        </is>
      </c>
      <c r="CP378" s="2" t="inlineStr">
        <is>
          <t>glavno poslovno področje</t>
        </is>
      </c>
      <c r="CQ378" s="2" t="inlineStr">
        <is>
          <t>3</t>
        </is>
      </c>
      <c r="CR378" s="2" t="inlineStr">
        <is>
          <t/>
        </is>
      </c>
      <c r="CS378" t="inlineStr">
        <is>
          <t>poslovno področje in z njim povezane storitve, ki predstavljajo bistvene vire prihodka, dobička ali vrednosti franšize za institucijo ali skupino, katere del je institucija</t>
        </is>
      </c>
      <c r="CT378" s="2" t="inlineStr">
        <is>
          <t>kärnaffärsområde</t>
        </is>
      </c>
      <c r="CU378" s="2" t="inlineStr">
        <is>
          <t>3</t>
        </is>
      </c>
      <c r="CV378" s="2" t="inlineStr">
        <is>
          <t/>
        </is>
      </c>
      <c r="CW378" t="inlineStr">
        <is>
          <t>affärsområde och kringtjänster som utgör faktiska källor till inkomst, vinst eller har ett franchisevärde för ett institut eller en koncern som institutet tillhör</t>
        </is>
      </c>
    </row>
    <row r="379">
      <c r="A379" s="1" t="str">
        <f>HYPERLINK("https://iate.europa.eu/entry/result/3518032/all", "3518032")</f>
        <v>3518032</v>
      </c>
      <c r="B379" t="inlineStr">
        <is>
          <t>ENVIRONMENT</t>
        </is>
      </c>
      <c r="C379" t="inlineStr">
        <is>
          <t>ENVIRONMENT|environmental policy|climate change policy|emission trading|EU Emissions Trading Scheme</t>
        </is>
      </c>
      <c r="D379" t="inlineStr">
        <is>
          <t>yes</t>
        </is>
      </c>
      <c r="E379" t="inlineStr">
        <is>
          <t/>
        </is>
      </c>
      <c r="F379" s="2" t="inlineStr">
        <is>
          <t>титуляр на партида</t>
        </is>
      </c>
      <c r="G379" s="2" t="inlineStr">
        <is>
          <t>3</t>
        </is>
      </c>
      <c r="H379" s="2" t="inlineStr">
        <is>
          <t/>
        </is>
      </c>
      <c r="I379" t="inlineStr">
        <is>
          <t>физическо или юридическо лице, което има партида в системата от регистри</t>
        </is>
      </c>
      <c r="J379" s="2" t="inlineStr">
        <is>
          <t>držitel účtu</t>
        </is>
      </c>
      <c r="K379" s="2" t="inlineStr">
        <is>
          <t>3</t>
        </is>
      </c>
      <c r="L379" s="2" t="inlineStr">
        <is>
          <t/>
        </is>
      </c>
      <c r="M379" t="inlineStr">
        <is>
          <t>fyzická nebo právnická osoba, která má účet v systému registrů</t>
        </is>
      </c>
      <c r="N379" s="2" t="inlineStr">
        <is>
          <t>kontohaver</t>
        </is>
      </c>
      <c r="O379" s="2" t="inlineStr">
        <is>
          <t>3</t>
        </is>
      </c>
      <c r="P379" s="2" t="inlineStr">
        <is>
          <t/>
        </is>
      </c>
      <c r="Q379" t="inlineStr">
        <is>
          <t>fysisk eller juridisk person, der har en konto i registersystemet</t>
        </is>
      </c>
      <c r="R379" s="2" t="inlineStr">
        <is>
          <t>Kontoinhaber</t>
        </is>
      </c>
      <c r="S379" s="2" t="inlineStr">
        <is>
          <t>3</t>
        </is>
      </c>
      <c r="T379" s="2" t="inlineStr">
        <is>
          <t/>
        </is>
      </c>
      <c r="U379" t="inlineStr">
        <is>
          <t>natürliche oder juristische Person, die im Rahmen des Registrierungssystems über ein Konto verfügt</t>
        </is>
      </c>
      <c r="V379" s="2" t="inlineStr">
        <is>
          <t>κάτοχος λογαριασμού</t>
        </is>
      </c>
      <c r="W379" s="2" t="inlineStr">
        <is>
          <t>3</t>
        </is>
      </c>
      <c r="X379" s="2" t="inlineStr">
        <is>
          <t/>
        </is>
      </c>
      <c r="Y379" t="inlineStr">
        <is>
          <t>φυσικό ή νομικό πρόσωπο που διατηρεί λογαριασμό στο σύστημα μητρώων</t>
        </is>
      </c>
      <c r="Z379" s="2" t="inlineStr">
        <is>
          <t>account holder</t>
        </is>
      </c>
      <c r="AA379" s="2" t="inlineStr">
        <is>
          <t>3</t>
        </is>
      </c>
      <c r="AB379" s="2" t="inlineStr">
        <is>
          <t/>
        </is>
      </c>
      <c r="AC379" t="inlineStr">
        <is>
          <t>natural or legal person who holds an account in the registries system</t>
        </is>
      </c>
      <c r="AD379" s="2" t="inlineStr">
        <is>
          <t>titular de cuenta</t>
        </is>
      </c>
      <c r="AE379" s="2" t="inlineStr">
        <is>
          <t>3</t>
        </is>
      </c>
      <c r="AF379" s="2" t="inlineStr">
        <is>
          <t/>
        </is>
      </c>
      <c r="AG379" t="inlineStr">
        <is>
          <t>Persona física o jurídica que tiene a su nombre una cuenta en el sistema de registros.</t>
        </is>
      </c>
      <c r="AH379" s="2" t="inlineStr">
        <is>
          <t>kontoomanik</t>
        </is>
      </c>
      <c r="AI379" s="2" t="inlineStr">
        <is>
          <t>3</t>
        </is>
      </c>
      <c r="AJ379" s="2" t="inlineStr">
        <is>
          <t/>
        </is>
      </c>
      <c r="AK379" t="inlineStr">
        <is>
          <t>registrisüsteemis kontot omav füüsiline või juriidiline isik</t>
        </is>
      </c>
      <c r="AL379" s="2" t="inlineStr">
        <is>
          <t>tilinomistaja</t>
        </is>
      </c>
      <c r="AM379" s="2" t="inlineStr">
        <is>
          <t>3</t>
        </is>
      </c>
      <c r="AN379" s="2" t="inlineStr">
        <is>
          <t/>
        </is>
      </c>
      <c r="AO379" t="inlineStr">
        <is>
          <t>luonnollinen tai oikeushenkilö, jolla on tili rekisterijärjestelmässä</t>
        </is>
      </c>
      <c r="AP379" s="2" t="inlineStr">
        <is>
          <t>titulaire de compte</t>
        </is>
      </c>
      <c r="AQ379" s="2" t="inlineStr">
        <is>
          <t>3</t>
        </is>
      </c>
      <c r="AR379" s="2" t="inlineStr">
        <is>
          <t/>
        </is>
      </c>
      <c r="AS379" t="inlineStr">
        <is>
          <t>personne physique ou morale qui détient un compte dans le système de registres</t>
        </is>
      </c>
      <c r="AT379" s="2" t="inlineStr">
        <is>
          <t>sealbhóir cuntais</t>
        </is>
      </c>
      <c r="AU379" s="2" t="inlineStr">
        <is>
          <t>3</t>
        </is>
      </c>
      <c r="AV379" s="2" t="inlineStr">
        <is>
          <t/>
        </is>
      </c>
      <c r="AW379" t="inlineStr">
        <is>
          <t/>
        </is>
      </c>
      <c r="AX379" t="inlineStr">
        <is>
          <t/>
        </is>
      </c>
      <c r="AY379" t="inlineStr">
        <is>
          <t/>
        </is>
      </c>
      <c r="AZ379" t="inlineStr">
        <is>
          <t/>
        </is>
      </c>
      <c r="BA379" t="inlineStr">
        <is>
          <t/>
        </is>
      </c>
      <c r="BB379" s="2" t="inlineStr">
        <is>
          <t>számlatulajdonos</t>
        </is>
      </c>
      <c r="BC379" s="2" t="inlineStr">
        <is>
          <t>3</t>
        </is>
      </c>
      <c r="BD379" s="2" t="inlineStr">
        <is>
          <t/>
        </is>
      </c>
      <c r="BE379" t="inlineStr">
        <is>
          <t>a kibocsátásiegység-forgalmi jegyzékrendszerben számlával rendelkező természetes vagy jogi személy</t>
        </is>
      </c>
      <c r="BF379" s="2" t="inlineStr">
        <is>
          <t>titolare del conto</t>
        </is>
      </c>
      <c r="BG379" s="2" t="inlineStr">
        <is>
          <t>3</t>
        </is>
      </c>
      <c r="BH379" s="2" t="inlineStr">
        <is>
          <t/>
        </is>
      </c>
      <c r="BI379" t="inlineStr">
        <is>
          <t>persona fisica o giuridica che detiene un conto nel sistema dei registri</t>
        </is>
      </c>
      <c r="BJ379" s="2" t="inlineStr">
        <is>
          <t>sąskaitos turėtojas</t>
        </is>
      </c>
      <c r="BK379" s="2" t="inlineStr">
        <is>
          <t>3</t>
        </is>
      </c>
      <c r="BL379" s="2" t="inlineStr">
        <is>
          <t/>
        </is>
      </c>
      <c r="BM379" t="inlineStr">
        <is>
          <t>sąskaitą registrų sistemoje turintis fizinis arba juridinis asmuo</t>
        </is>
      </c>
      <c r="BN379" s="2" t="inlineStr">
        <is>
          <t>konta turētājs</t>
        </is>
      </c>
      <c r="BO379" s="2" t="inlineStr">
        <is>
          <t>3</t>
        </is>
      </c>
      <c r="BP379" s="2" t="inlineStr">
        <is>
          <t/>
        </is>
      </c>
      <c r="BQ379" t="inlineStr">
        <is>
          <t>fiziska vai juridiska persona, kurai ir konts reģistru sistēmā</t>
        </is>
      </c>
      <c r="BR379" s="2" t="inlineStr">
        <is>
          <t>detentur ta’ kont</t>
        </is>
      </c>
      <c r="BS379" s="2" t="inlineStr">
        <is>
          <t>3</t>
        </is>
      </c>
      <c r="BT379" s="2" t="inlineStr">
        <is>
          <t/>
        </is>
      </c>
      <c r="BU379" t="inlineStr">
        <is>
          <t>persuna fiżika jew ġuridika li jkollha kont fis-sistema tar-reġistri</t>
        </is>
      </c>
      <c r="BV379" s="2" t="inlineStr">
        <is>
          <t>rekeninghouder</t>
        </is>
      </c>
      <c r="BW379" s="2" t="inlineStr">
        <is>
          <t>3</t>
        </is>
      </c>
      <c r="BX379" s="2" t="inlineStr">
        <is>
          <t/>
        </is>
      </c>
      <c r="BY379" t="inlineStr">
        <is>
          <t>natuurlijke persoon of rechtspersoon die houder is van een rekening in het EU-register</t>
        </is>
      </c>
      <c r="BZ379" s="2" t="inlineStr">
        <is>
          <t>posiadacz rachunku</t>
        </is>
      </c>
      <c r="CA379" s="2" t="inlineStr">
        <is>
          <t>3</t>
        </is>
      </c>
      <c r="CB379" s="2" t="inlineStr">
        <is>
          <t/>
        </is>
      </c>
      <c r="CC379" t="inlineStr">
        <is>
          <t>osoba fizyczna lub prawna, która posiada rachunek w systemie rejestrów</t>
        </is>
      </c>
      <c r="CD379" s="2" t="inlineStr">
        <is>
          <t>titular de conta</t>
        </is>
      </c>
      <c r="CE379" s="2" t="inlineStr">
        <is>
          <t>3</t>
        </is>
      </c>
      <c r="CF379" s="2" t="inlineStr">
        <is>
          <t/>
        </is>
      </c>
      <c r="CG379" t="inlineStr">
        <is>
          <t>Pessoa singular ou coletiva que tem uma conta no sistema de registos.</t>
        </is>
      </c>
      <c r="CH379" s="2" t="inlineStr">
        <is>
          <t>titular de cont</t>
        </is>
      </c>
      <c r="CI379" s="2" t="inlineStr">
        <is>
          <t>3</t>
        </is>
      </c>
      <c r="CJ379" s="2" t="inlineStr">
        <is>
          <t/>
        </is>
      </c>
      <c r="CK379" t="inlineStr">
        <is>
          <t>persoană fizică sau juridică ce deține un cont în sistemul de registre</t>
        </is>
      </c>
      <c r="CL379" s="2" t="inlineStr">
        <is>
          <t>majiteľ účtu</t>
        </is>
      </c>
      <c r="CM379" s="2" t="inlineStr">
        <is>
          <t>3</t>
        </is>
      </c>
      <c r="CN379" s="2" t="inlineStr">
        <is>
          <t/>
        </is>
      </c>
      <c r="CO379" t="inlineStr">
        <is>
          <t>fyzická alebo právnická osoba, ktorá vlastní účet v systéme registrov</t>
        </is>
      </c>
      <c r="CP379" s="2" t="inlineStr">
        <is>
          <t>imetnik računa</t>
        </is>
      </c>
      <c r="CQ379" s="2" t="inlineStr">
        <is>
          <t>3</t>
        </is>
      </c>
      <c r="CR379" s="2" t="inlineStr">
        <is>
          <t/>
        </is>
      </c>
      <c r="CS379" t="inlineStr">
        <is>
          <t>fizična ali pravna oseba, ki ima svoj račun v sistemu registrov</t>
        </is>
      </c>
      <c r="CT379" s="2" t="inlineStr">
        <is>
          <t>kontoinnehavare</t>
        </is>
      </c>
      <c r="CU379" s="2" t="inlineStr">
        <is>
          <t>3</t>
        </is>
      </c>
      <c r="CV379" s="2" t="inlineStr">
        <is>
          <t/>
        </is>
      </c>
      <c r="CW379" t="inlineStr">
        <is>
          <t>fysisk eller juridisk person som har ett konto i registersystemet</t>
        </is>
      </c>
    </row>
    <row r="380">
      <c r="A380" s="1" t="str">
        <f>HYPERLINK("https://iate.europa.eu/entry/result/916786/all", "916786")</f>
        <v>916786</v>
      </c>
      <c r="B380" t="inlineStr">
        <is>
          <t>EUROPEAN UNION;FINANCE</t>
        </is>
      </c>
      <c r="C380" t="inlineStr">
        <is>
          <t>EUROPEAN UNION|EU institutions and European civil service|EU institution|Council of the European Union;EUROPEAN UNION|EU institutions and European civil service|institutional structure;FINANCE|financial institutions and credit|financial services</t>
        </is>
      </c>
      <c r="D380" t="inlineStr">
        <is>
          <t>yes</t>
        </is>
      </c>
      <c r="E380" t="inlineStr">
        <is>
          <t/>
        </is>
      </c>
      <c r="F380" s="2" t="inlineStr">
        <is>
          <t>работна група „Финансови услуги и банков съюз“</t>
        </is>
      </c>
      <c r="G380" s="2" t="inlineStr">
        <is>
          <t>3</t>
        </is>
      </c>
      <c r="H380" s="2" t="inlineStr">
        <is>
          <t/>
        </is>
      </c>
      <c r="I380" t="inlineStr">
        <is>
          <t/>
        </is>
      </c>
      <c r="J380" s="2" t="inlineStr">
        <is>
          <t>Pracovní skupina pro finanční služby a bankovní unii</t>
        </is>
      </c>
      <c r="K380" s="2" t="inlineStr">
        <is>
          <t>3</t>
        </is>
      </c>
      <c r="L380" s="2" t="inlineStr">
        <is>
          <t/>
        </is>
      </c>
      <c r="M380" t="inlineStr">
        <is>
          <t/>
        </is>
      </c>
      <c r="N380" s="2" t="inlineStr">
        <is>
          <t>Gruppen vedrørende Finansielle Tjenesteydelser og Bankunionen</t>
        </is>
      </c>
      <c r="O380" s="2" t="inlineStr">
        <is>
          <t>4</t>
        </is>
      </c>
      <c r="P380" s="2" t="inlineStr">
        <is>
          <t/>
        </is>
      </c>
      <c r="Q380" t="inlineStr">
        <is>
          <t/>
        </is>
      </c>
      <c r="R380" s="2" t="inlineStr">
        <is>
          <t>Gruppe „Finanzdienstleistungen und Bankenunion“</t>
        </is>
      </c>
      <c r="S380" s="2" t="inlineStr">
        <is>
          <t>4</t>
        </is>
      </c>
      <c r="T380" s="2" t="inlineStr">
        <is>
          <t/>
        </is>
      </c>
      <c r="U380" t="inlineStr">
        <is>
          <t/>
        </is>
      </c>
      <c r="V380" s="2" t="inlineStr">
        <is>
          <t>Ομάδα «Χρηματοοικονομικές υπηρεσίες και τραπεζική ένωση»</t>
        </is>
      </c>
      <c r="W380" s="2" t="inlineStr">
        <is>
          <t>3</t>
        </is>
      </c>
      <c r="X380" s="2" t="inlineStr">
        <is>
          <t/>
        </is>
      </c>
      <c r="Y380" t="inlineStr">
        <is>
          <t/>
        </is>
      </c>
      <c r="Z380" s="2" t="inlineStr">
        <is>
          <t>Working Party on Financial Services and the Banking Union|
Working Party on Financial Services</t>
        </is>
      </c>
      <c r="AA380" s="2" t="inlineStr">
        <is>
          <t>4|
4</t>
        </is>
      </c>
      <c r="AB380" s="2" t="inlineStr">
        <is>
          <t>|
obsolete</t>
        </is>
      </c>
      <c r="AC380" t="inlineStr">
        <is>
          <t/>
        </is>
      </c>
      <c r="AD380" s="2" t="inlineStr">
        <is>
          <t>Grupo «Servicios Financieros y Unión Bancaria»</t>
        </is>
      </c>
      <c r="AE380" s="2" t="inlineStr">
        <is>
          <t>4</t>
        </is>
      </c>
      <c r="AF380" s="2" t="inlineStr">
        <is>
          <t/>
        </is>
      </c>
      <c r="AG380" t="inlineStr">
        <is>
          <t>Uno de los grupos de trabajo preparatorios del &lt;a href="https://iate.europa.eu/entry/result/918607/es" target="_blank"&gt;Consejo de Asuntos Económicos y Financieros&lt;/a&gt; resultante de la fusión del Grupo «Servicios Financieros» y el &lt;a href="https://iate.europa.eu/entry/result/3567624/es" target="_blank"&gt;Grupo &lt;i&gt;ad hoc&lt;/i&gt; «Fortalecimiento de la Unión Bancaria»&lt;/a&gt;.</t>
        </is>
      </c>
      <c r="AH380" s="2" t="inlineStr">
        <is>
          <t>finantsteenuste ja pangandusliidu töörühm</t>
        </is>
      </c>
      <c r="AI380" s="2" t="inlineStr">
        <is>
          <t>3</t>
        </is>
      </c>
      <c r="AJ380" s="2" t="inlineStr">
        <is>
          <t/>
        </is>
      </c>
      <c r="AK380" t="inlineStr">
        <is>
          <t/>
        </is>
      </c>
      <c r="AL380" s="2" t="inlineStr">
        <is>
          <t>finanssipalvelu- ja pankkiunionityöryhmä</t>
        </is>
      </c>
      <c r="AM380" s="2" t="inlineStr">
        <is>
          <t>3</t>
        </is>
      </c>
      <c r="AN380" s="2" t="inlineStr">
        <is>
          <t/>
        </is>
      </c>
      <c r="AO380" t="inlineStr">
        <is>
          <t>Työryhmä, joka käsittelee finanssipalveluja koskevia säädöksiä muun muassa pankkiunionin ja pääomamarkkinaunionin aloilla.</t>
        </is>
      </c>
      <c r="AP380" s="2" t="inlineStr">
        <is>
          <t>groupe "Services financiers et union bancaire"</t>
        </is>
      </c>
      <c r="AQ380" s="2" t="inlineStr">
        <is>
          <t>3</t>
        </is>
      </c>
      <c r="AR380" s="2" t="inlineStr">
        <is>
          <t/>
        </is>
      </c>
      <c r="AS380" t="inlineStr">
        <is>
          <t/>
        </is>
      </c>
      <c r="AT380" s="2" t="inlineStr">
        <is>
          <t>an Mheitheal um Sheirbhísí Airgeadais agus um an Aontas Baincéireachta</t>
        </is>
      </c>
      <c r="AU380" s="2" t="inlineStr">
        <is>
          <t>3</t>
        </is>
      </c>
      <c r="AV380" s="2" t="inlineStr">
        <is>
          <t/>
        </is>
      </c>
      <c r="AW380" t="inlineStr">
        <is>
          <t/>
        </is>
      </c>
      <c r="AX380" s="2" t="inlineStr">
        <is>
          <t>Radna skupina za financijske usluge i bankovnu uniju</t>
        </is>
      </c>
      <c r="AY380" s="2" t="inlineStr">
        <is>
          <t>3</t>
        </is>
      </c>
      <c r="AZ380" s="2" t="inlineStr">
        <is>
          <t/>
        </is>
      </c>
      <c r="BA380" t="inlineStr">
        <is>
          <t/>
        </is>
      </c>
      <c r="BB380" s="2" t="inlineStr">
        <is>
          <t>pénzügyi szolgáltatási és a bankunióval foglalkozó munkacsoport</t>
        </is>
      </c>
      <c r="BC380" s="2" t="inlineStr">
        <is>
          <t>4</t>
        </is>
      </c>
      <c r="BD380" s="2" t="inlineStr">
        <is>
          <t/>
        </is>
      </c>
      <c r="BE380" t="inlineStr">
        <is>
          <t/>
        </is>
      </c>
      <c r="BF380" s="2" t="inlineStr">
        <is>
          <t>gruppo "Servizi finanziari e unione bancaria"</t>
        </is>
      </c>
      <c r="BG380" s="2" t="inlineStr">
        <is>
          <t>3</t>
        </is>
      </c>
      <c r="BH380" s="2" t="inlineStr">
        <is>
          <t/>
        </is>
      </c>
      <c r="BI380" t="inlineStr">
        <is>
          <t/>
        </is>
      </c>
      <c r="BJ380" s="2" t="inlineStr">
        <is>
          <t>Finansinių paslaugų ir bankų sąjungos darbo grupė</t>
        </is>
      </c>
      <c r="BK380" s="2" t="inlineStr">
        <is>
          <t>3</t>
        </is>
      </c>
      <c r="BL380" s="2" t="inlineStr">
        <is>
          <t/>
        </is>
      </c>
      <c r="BM380" t="inlineStr">
        <is>
          <t/>
        </is>
      </c>
      <c r="BN380" s="2" t="inlineStr">
        <is>
          <t>Finanšu pakalpojumu un banku savienības jautājumu darba grupa</t>
        </is>
      </c>
      <c r="BO380" s="2" t="inlineStr">
        <is>
          <t>4</t>
        </is>
      </c>
      <c r="BP380" s="2" t="inlineStr">
        <is>
          <t/>
        </is>
      </c>
      <c r="BQ380" t="inlineStr">
        <is>
          <t/>
        </is>
      </c>
      <c r="BR380" s="2" t="inlineStr">
        <is>
          <t>Grupp ta' Ħidma dwar is-Servizzi Finanzjarji u l-Unjoni Bankarja</t>
        </is>
      </c>
      <c r="BS380" s="2" t="inlineStr">
        <is>
          <t>3</t>
        </is>
      </c>
      <c r="BT380" s="2" t="inlineStr">
        <is>
          <t/>
        </is>
      </c>
      <c r="BU380" t="inlineStr">
        <is>
          <t/>
        </is>
      </c>
      <c r="BV380" s="2" t="inlineStr">
        <is>
          <t>Groep financiële diensten en bankenunie</t>
        </is>
      </c>
      <c r="BW380" s="2" t="inlineStr">
        <is>
          <t>3</t>
        </is>
      </c>
      <c r="BX380" s="2" t="inlineStr">
        <is>
          <t/>
        </is>
      </c>
      <c r="BY380" t="inlineStr">
        <is>
          <t/>
        </is>
      </c>
      <c r="BZ380" s="2" t="inlineStr">
        <is>
          <t>Grupa Robocza ds. Usług Finansowych i Unii Bankowej</t>
        </is>
      </c>
      <c r="CA380" s="2" t="inlineStr">
        <is>
          <t>3</t>
        </is>
      </c>
      <c r="CB380" s="2" t="inlineStr">
        <is>
          <t/>
        </is>
      </c>
      <c r="CC380" t="inlineStr">
        <is>
          <t/>
        </is>
      </c>
      <c r="CD380" s="2" t="inlineStr">
        <is>
          <t>Grupo dos Serviços Financeiros e da União Bancária</t>
        </is>
      </c>
      <c r="CE380" s="2" t="inlineStr">
        <is>
          <t>4</t>
        </is>
      </c>
      <c r="CF380" s="2" t="inlineStr">
        <is>
          <t/>
        </is>
      </c>
      <c r="CG380" t="inlineStr">
        <is>
          <t>Instância preparatória do &lt;a href="https://iate.europa.eu/entry/result/918607" target="_blank"&gt;Conselho dos Assuntos Económicos e Financeiros&lt;/a&gt; que debate os atos legislativos relativos aos serviços financeiros, nomeadamente nos domínios da União Bancária e da União dos Mercados de Capitais.</t>
        </is>
      </c>
      <c r="CH380" s="2" t="inlineStr">
        <is>
          <t>Grupul de lucru pentru servicii financiare și uniunea bancară</t>
        </is>
      </c>
      <c r="CI380" s="2" t="inlineStr">
        <is>
          <t>4</t>
        </is>
      </c>
      <c r="CJ380" s="2" t="inlineStr">
        <is>
          <t/>
        </is>
      </c>
      <c r="CK380" t="inlineStr">
        <is>
          <t>grup de lucru constituit din două formațiuni:&lt;br&gt;- &lt;a href="https://iate.europa.eu/entry/slideshow/1624976600992/3598942/en" target="_blank"&gt;servicii financiare&lt;/a&gt;&lt;br&gt;-&lt;a href="https://iate.europa.eu/entry/slideshow/1624976652970/3598943/en" target="_blank"&gt; uniunea bancară&lt;/a&gt;</t>
        </is>
      </c>
      <c r="CL380" s="2" t="inlineStr">
        <is>
          <t>pracovná skupina pre finančné služby a bankovú úniu</t>
        </is>
      </c>
      <c r="CM380" s="2" t="inlineStr">
        <is>
          <t>3</t>
        </is>
      </c>
      <c r="CN380" s="2" t="inlineStr">
        <is>
          <t/>
        </is>
      </c>
      <c r="CO380" t="inlineStr">
        <is>
          <t/>
        </is>
      </c>
      <c r="CP380" s="2" t="inlineStr">
        <is>
          <t>Delovna skupina za finančne storitve in bančno unijo</t>
        </is>
      </c>
      <c r="CQ380" s="2" t="inlineStr">
        <is>
          <t>3</t>
        </is>
      </c>
      <c r="CR380" s="2" t="inlineStr">
        <is>
          <t/>
        </is>
      </c>
      <c r="CS380" t="inlineStr">
        <is>
          <t/>
        </is>
      </c>
      <c r="CT380" s="2" t="inlineStr">
        <is>
          <t>arbetsgruppen för finansiella tjänster och bankunionen</t>
        </is>
      </c>
      <c r="CU380" s="2" t="inlineStr">
        <is>
          <t>3</t>
        </is>
      </c>
      <c r="CV380" s="2" t="inlineStr">
        <is>
          <t/>
        </is>
      </c>
      <c r="CW380" t="inlineStr">
        <is>
          <t/>
        </is>
      </c>
    </row>
    <row r="381">
      <c r="A381" s="1" t="str">
        <f>HYPERLINK("https://iate.europa.eu/entry/result/3555696/all", "3555696")</f>
        <v>3555696</v>
      </c>
      <c r="B381" t="inlineStr">
        <is>
          <t>FINANCE</t>
        </is>
      </c>
      <c r="C381" t="inlineStr">
        <is>
          <t>FINANCE;FINANCE|financial institutions and credit;FINANCE|financial institutions and credit|banking</t>
        </is>
      </c>
      <c r="D381" t="inlineStr">
        <is>
          <t>yes</t>
        </is>
      </c>
      <c r="E381" t="inlineStr">
        <is>
          <t/>
        </is>
      </c>
      <c r="F381" s="2" t="inlineStr">
        <is>
          <t>ангажимент за плащане</t>
        </is>
      </c>
      <c r="G381" s="2" t="inlineStr">
        <is>
          <t>3</t>
        </is>
      </c>
      <c r="H381" s="2" t="inlineStr">
        <is>
          <t/>
        </is>
      </c>
      <c r="I381" t="inlineStr">
        <is>
          <t>ангажимент за плащане от страна на кредитна институция &lt;a href="/entry/result/792555/all" id="ENTRY_TO_ENTRY_CONVERTER" target="_blank"&gt;IATE:792555&lt;/a&gt; към схема за гарантиране на депозити (СГД) &lt;a href="/entry/result/874803/all" id="ENTRY_TO_ENTRY_CONVERTER" target="_blank"&gt;IATE:874803&lt;/a&gt; , който е напълно обезпечен, при условие че обезпечението: &lt;br&gt; а) се състои от нискорискови активи &lt;a href="/entry/result/3555170/all" id="ENTRY_TO_ENTRY_CONVERTER" target="_blank"&gt;IATE:3555170&lt;/a&gt; ; &lt;br&gt; б) не е обременено с права на трети лица и е на разположение на СГД</t>
        </is>
      </c>
      <c r="J381" s="2" t="inlineStr">
        <is>
          <t>platební příslib</t>
        </is>
      </c>
      <c r="K381" s="2" t="inlineStr">
        <is>
          <t>3</t>
        </is>
      </c>
      <c r="L381" s="2" t="inlineStr">
        <is>
          <t/>
        </is>
      </c>
      <c r="M381" t="inlineStr">
        <is>
          <t>platební přísliby úvěrové instituce vůči systému pojištění vkladů, které jsou plně zajištěny kolaterálem, za podmínky, že kolaterál: &lt;br&gt; a) je tvořen nízkorizikovými aktivy; &lt;br&gt; b) není zatížen právy třetích stran a systém pojištění vkladů s ním může volně nakládat</t>
        </is>
      </c>
      <c r="N381" s="2" t="inlineStr">
        <is>
          <t>betalingsforpligtelse</t>
        </is>
      </c>
      <c r="O381" s="2" t="inlineStr">
        <is>
          <t>3</t>
        </is>
      </c>
      <c r="P381" s="2" t="inlineStr">
        <is>
          <t/>
        </is>
      </c>
      <c r="Q381" t="inlineStr">
        <is>
          <t>et kreditinstituts betalingsforpligtelse over for en indskudsgarantiordning, som der i fuldt omfang er stillet sikkerhed for</t>
        </is>
      </c>
      <c r="R381" s="2" t="inlineStr">
        <is>
          <t>Zahlungsverpflichtung</t>
        </is>
      </c>
      <c r="S381" s="2" t="inlineStr">
        <is>
          <t>3</t>
        </is>
      </c>
      <c r="T381" s="2" t="inlineStr">
        <is>
          <t/>
        </is>
      </c>
      <c r="U381" t="inlineStr">
        <is>
          <t>Verpflichtung eines Kreditinstituts, auf Anforderung in ein Einlagensicherungssystem einzuzahlen</t>
        </is>
      </c>
      <c r="V381" s="2" t="inlineStr">
        <is>
          <t>δέσμευση πληρωμής</t>
        </is>
      </c>
      <c r="W381" s="2" t="inlineStr">
        <is>
          <t>3</t>
        </is>
      </c>
      <c r="X381" s="2" t="inlineStr">
        <is>
          <t/>
        </is>
      </c>
      <c r="Y381" t="inlineStr">
        <is>
          <t>Δέσμευση χρηματοπιστωτικού ιδρύματος να καταβάλει χρήματα σε σύστημα εγγύησης των καταθέσεων.</t>
        </is>
      </c>
      <c r="Z381" s="2" t="inlineStr">
        <is>
          <t>payment commitment</t>
        </is>
      </c>
      <c r="AA381" s="2" t="inlineStr">
        <is>
          <t>3</t>
        </is>
      </c>
      <c r="AB381" s="2" t="inlineStr">
        <is>
          <t/>
        </is>
      </c>
      <c r="AC381" t="inlineStr">
        <is>
          <t>commitment by a credit institution to pay money into a deposit guarantee scheme on demand</t>
        </is>
      </c>
      <c r="AD381" s="2" t="inlineStr">
        <is>
          <t>compromiso de pago</t>
        </is>
      </c>
      <c r="AE381" s="2" t="inlineStr">
        <is>
          <t>3</t>
        </is>
      </c>
      <c r="AF381" s="2" t="inlineStr">
        <is>
          <t/>
        </is>
      </c>
      <c r="AG381" t="inlineStr">
        <is>
          <t>1) Los compromisos de pago de una entidad de crédito &lt;a href="/entry/result/792555/all" id="ENTRY_TO_ENTRY_CONVERTER" target="_blank"&gt;IATE:792555&lt;/a&gt; respecto de un sistema de garantía de depósitos &lt;a href="/entry/result/874803/all" id="ENTRY_TO_ENTRY_CONVERTER" target="_blank"&gt;IATE:874803&lt;/a&gt; o un instrumento de resolución bancaria, que estén totalmente cubiertos con garantías [...] &lt;a href="/entry/result/792928/all" id="ENTRY_TO_ENTRY_CONVERTER" target="_blank"&gt;IATE:792928&lt;/a&gt; , siempre que:&lt;br&gt;i) la garantía esté constituida por activos de bajo riesgo &lt;a href="/entry/result/3555170/all" id="ENTRY_TO_ENTRY_CONVERTER" target="_blank"&gt;IATE:3555170&lt;/a&gt; ;&lt;br&gt;ii) la garantía no esté gravada por derechos de terceras partes, y se encuentre a la libre disposición del sistema de garantía de depósitos [o del instrumento de resolución].&lt;br&gt;2) No deben constituir más del 30% de los recursos financieros disponibles &lt;a href="/entry/result/3533656/all" id="ENTRY_TO_ENTRY_CONVERTER" target="_blank"&gt;IATE:3533656&lt;/a&gt; que se utilizarán para reembolsar a los depositantes &lt;a href="/entry/result/856665/all" id="ENTRY_TO_ENTRY_CONVERTER" target="_blank"&gt;IATE:856665&lt;/a&gt; , o en el caso de la resolución de una entidad bancaria &lt;a href="/entry/result/3510811/all" id="ENTRY_TO_ENTRY_CONVERTER" target="_blank"&gt;IATE:3510811&lt;/a&gt; , para garantizar activos o pasivos de la entidad en vías de resolución, hacer préstamos a dicha entidad, adquirir activos de esta, aportar capital a una entidad puente, etc.</t>
        </is>
      </c>
      <c r="AH381" s="2" t="inlineStr">
        <is>
          <t>maksekohustus</t>
        </is>
      </c>
      <c r="AI381" s="2" t="inlineStr">
        <is>
          <t>3</t>
        </is>
      </c>
      <c r="AJ381" s="2" t="inlineStr">
        <is>
          <t/>
        </is>
      </c>
      <c r="AK381" t="inlineStr">
        <is>
          <t>&lt;i&gt;hoiuste tagamise skeemi&lt;/i&gt; [ &lt;a href="/entry/result/874803/all" id="ENTRY_TO_ENTRY_CONVERTER" target="_blank"&gt;IATE:874803&lt;/a&gt; ] ees olevad &lt;i&gt;krediidiasutuse&lt;/i&gt; [ &lt;a href="/entry/result/792555/all" id="ENTRY_TO_ENTRY_CONVERTER" target="_blank"&gt;IATE:792555&lt;/a&gt; ] maksekohustused, mis on täielikult tagatud, tingimusel et a) tagatis koosneb &lt;i&gt;madala riskiga varast&lt;/i&gt; [ &lt;a href="/entry/result/3555170/all" id="ENTRY_TO_ENTRY_CONVERTER" target="_blank"&gt;IATE:3555170&lt;/a&gt; ]; b) tagatise suhtes ei ole nõudeõigust ühelgi kolmandal isikul ning see on hoiuste tagamise skeemi jaoks käsutatav</t>
        </is>
      </c>
      <c r="AL381" s="2" t="inlineStr">
        <is>
          <t>maksusitoumus</t>
        </is>
      </c>
      <c r="AM381" s="2" t="inlineStr">
        <is>
          <t>3</t>
        </is>
      </c>
      <c r="AN381" s="2" t="inlineStr">
        <is>
          <t/>
        </is>
      </c>
      <c r="AO381" t="inlineStr">
        <is>
          <t/>
        </is>
      </c>
      <c r="AP381" s="2" t="inlineStr">
        <is>
          <t>engagement de paiement</t>
        </is>
      </c>
      <c r="AQ381" s="2" t="inlineStr">
        <is>
          <t>3</t>
        </is>
      </c>
      <c r="AR381" s="2" t="inlineStr">
        <is>
          <t/>
        </is>
      </c>
      <c r="AS381" t="inlineStr">
        <is>
          <t>engagements de paiement consentis par un établissement de crédit [ &lt;a href="/entry/result/792555/all" id="ENTRY_TO_ENTRY_CONVERTER" target="_blank"&gt;IATE:792555&lt;/a&gt; ] envers un SGD [ &lt;a href="/entry/result/874803/all" id="ENTRY_TO_ENTRY_CONVERTER" target="_blank"&gt;IATE:874803&lt;/a&gt; ] qui sont intégralement garantis pour autant que la sûreté: a) consiste en actifs à faible risque [ &lt;a href="/entry/result/3555170/all" id="ENTRY_TO_ENTRY_CONVERTER" target="_blank"&gt;IATE:3555170&lt;/a&gt; ]; b) ne soit pas grevée de droits tiers et soit à la libre disposition du SGD</t>
        </is>
      </c>
      <c r="AT381" s="2" t="inlineStr">
        <is>
          <t>ceangaltas íocaíochta</t>
        </is>
      </c>
      <c r="AU381" s="2" t="inlineStr">
        <is>
          <t>3</t>
        </is>
      </c>
      <c r="AV381" s="2" t="inlineStr">
        <is>
          <t/>
        </is>
      </c>
      <c r="AW381" t="inlineStr">
        <is>
          <t/>
        </is>
      </c>
      <c r="AX381" s="2" t="inlineStr">
        <is>
          <t>obveza plaćanja</t>
        </is>
      </c>
      <c r="AY381" s="2" t="inlineStr">
        <is>
          <t>3</t>
        </is>
      </c>
      <c r="AZ381" s="2" t="inlineStr">
        <is>
          <t/>
        </is>
      </c>
      <c r="BA381" t="inlineStr">
        <is>
          <t>obveza kreditne institucije da na zahtjev uplaćuje sredstva u sustav osiguranja depozita</t>
        </is>
      </c>
      <c r="BB381" s="2" t="inlineStr">
        <is>
          <t>fizetési ígérvény</t>
        </is>
      </c>
      <c r="BC381" s="2" t="inlineStr">
        <is>
          <t>4</t>
        </is>
      </c>
      <c r="BD381" s="2" t="inlineStr">
        <is>
          <t/>
        </is>
      </c>
      <c r="BE381" t="inlineStr">
        <is>
          <t>egy hitelintézet betétbiztosítási rendszerrel szemben fennálló és teljes mértékben fedezett fizetési vállalásai</t>
        </is>
      </c>
      <c r="BF381" s="2" t="inlineStr">
        <is>
          <t>impegno di pagamento</t>
        </is>
      </c>
      <c r="BG381" s="2" t="inlineStr">
        <is>
          <t>3</t>
        </is>
      </c>
      <c r="BH381" s="2" t="inlineStr">
        <is>
          <t/>
        </is>
      </c>
      <c r="BI381" t="inlineStr">
        <is>
          <t>impegno di pagamento di un ente creditizio nei confronti di un sistema di garanzia dei depositi, pienamente garantito a condizione che la garanzia consista in attività a basso rischio e non sia gravata da diritti di terzi e sia a disposizione dell’SGD;</t>
        </is>
      </c>
      <c r="BJ381" s="2" t="inlineStr">
        <is>
          <t>mokėjimo įsipareigojimas</t>
        </is>
      </c>
      <c r="BK381" s="2" t="inlineStr">
        <is>
          <t>3</t>
        </is>
      </c>
      <c r="BL381" s="2" t="inlineStr">
        <is>
          <t/>
        </is>
      </c>
      <c r="BM381" t="inlineStr">
        <is>
          <t>užstatu visiškai užtikrinti kredito įstaigos (&lt;a href="/entry/result/792555/all" id="ENTRY_TO_ENTRY_CONVERTER" target="_blank"&gt;IATE:792555&lt;/a&gt; ) mokėjimo įsipareigojimai IGS (&lt;a href="/entry/result/874803/all" id="ENTRY_TO_ENTRY_CONVERTER" target="_blank"&gt;IATE:874803&lt;/a&gt; ) atžvilgiu, su sąlyga, kad:&lt;br&gt;a) užstatą sudaro mažos rizikos turtas (&lt;a href="/entry/result/3555170/all" id="ENTRY_TO_ENTRY_CONVERTER" target="_blank"&gt;IATE:3555170&lt;/a&gt; );&lt;br&gt;b) į užstatą neturi teisių jokios trečiosios šalys ir juo gali disponuoti IGS</t>
        </is>
      </c>
      <c r="BN381" s="2" t="inlineStr">
        <is>
          <t>maksājumu saistības</t>
        </is>
      </c>
      <c r="BO381" s="2" t="inlineStr">
        <is>
          <t>3</t>
        </is>
      </c>
      <c r="BP381" s="2" t="inlineStr">
        <is>
          <t/>
        </is>
      </c>
      <c r="BQ381" t="inlineStr">
        <is>
          <t>kredītiestādes apņemšanās pēc pieprasījuma iemaksāt naudu noguldījumu garantiju sistēmā</t>
        </is>
      </c>
      <c r="BR381" s="2" t="inlineStr">
        <is>
          <t>impenn ta' pagament</t>
        </is>
      </c>
      <c r="BS381" s="2" t="inlineStr">
        <is>
          <t>3</t>
        </is>
      </c>
      <c r="BT381" s="2" t="inlineStr">
        <is>
          <t/>
        </is>
      </c>
      <c r="BU381" t="inlineStr">
        <is>
          <t>impenji ta’ pagament ta’ istituzzjoni ta’ kreditu lejn skema ta' garanzija tad-depożiti li huma kompletament kollateralizzati sakemm il-kollateral:&lt;br&gt;(a) ikun jikkonsisti f’assi b’riskju baxx;&lt;br&gt;(b) ikun frank minn kwalunkwe drittijiet ta’ partijiet terzi u jkun għad-dispożizzjoni tal-iskema ta' garanzija tad-depożiti</t>
        </is>
      </c>
      <c r="BV381" s="2" t="inlineStr">
        <is>
          <t>betalingsverplichting</t>
        </is>
      </c>
      <c r="BW381" s="2" t="inlineStr">
        <is>
          <t>3</t>
        </is>
      </c>
      <c r="BX381" s="2" t="inlineStr">
        <is>
          <t/>
        </is>
      </c>
      <c r="BY381" t="inlineStr">
        <is>
          <t>verplichting voor een kredietinstelling om op verzoek geld aan een depositogarantiestelsel bij te dragen</t>
        </is>
      </c>
      <c r="BZ381" s="2" t="inlineStr">
        <is>
          <t>zobowiązanie do zapłaty</t>
        </is>
      </c>
      <c r="CA381" s="2" t="inlineStr">
        <is>
          <t>3</t>
        </is>
      </c>
      <c r="CB381" s="2" t="inlineStr">
        <is>
          <t/>
        </is>
      </c>
      <c r="CC381" t="inlineStr">
        <is>
          <t>zobowiązania danej instytucji kredytowej ( &lt;a href="/entry/result/792555/all" id="ENTRY_TO_ENTRY_CONVERTER" target="_blank"&gt;IATE:792555&lt;/a&gt; ) do zapłaty na rzecz systemu gwarantowania depozytów ( &lt;a href="/entry/result/874803/all" id="ENTRY_TO_ENTRY_CONVERTER" target="_blank"&gt;IATE:874803&lt;/a&gt; ), które to zobowiązania są w pełni zabezpieczone, pod warunkiem że zabezpieczenie:&lt;br&gt; a) stanowią aktywa o niskim ryzyku ( &lt;a href="/entry/result/3555170/all" id="ENTRY_TO_ENTRY_CONVERTER" target="_blank"&gt;IATE:3555170&lt;/a&gt; );&lt;br&gt;b) jest nieobciążone prawami osób trzecich i pozostaje do dyspozycji systemu gwarancji depozytów</t>
        </is>
      </c>
      <c r="CD381" s="2" t="inlineStr">
        <is>
          <t>compromisso de pagamento</t>
        </is>
      </c>
      <c r="CE381" s="2" t="inlineStr">
        <is>
          <t>3</t>
        </is>
      </c>
      <c r="CF381" s="2" t="inlineStr">
        <is>
          <t/>
        </is>
      </c>
      <c r="CG381" t="inlineStr">
        <is>
          <t>No âmbito da Diretiva 2014/49/UE relativa aos sistemas de garantia de depósitos, compromisso plenamente garantido de pagamento de uma instituição de crédito para com um &lt;b&gt;sistema de garantia de depósitos (SGD)&lt;/b&gt; [&lt;a href="/entry/result/792555/all" id="ENTRY_TO_ENTRY_CONVERTER" target="_blank"&gt;IATE:792555&lt;/a&gt; ] desde que a garantia:&lt;br&gt;a) Consista em ativos de baixo risco,&lt;br&gt;b) Esteja livre de direitos de terceiros e à disposição do SGD.</t>
        </is>
      </c>
      <c r="CH381" s="2" t="inlineStr">
        <is>
          <t>angajament de plată</t>
        </is>
      </c>
      <c r="CI381" s="2" t="inlineStr">
        <is>
          <t>3</t>
        </is>
      </c>
      <c r="CJ381" s="2" t="inlineStr">
        <is>
          <t/>
        </is>
      </c>
      <c r="CK381" t="inlineStr">
        <is>
          <t>obligația unei instituții de credit de a plăti valoarea angajamentului de plată într-o schemă de garantare a depozitelor, la cerere</t>
        </is>
      </c>
      <c r="CL381" s="2" t="inlineStr">
        <is>
          <t>platobný záväzok</t>
        </is>
      </c>
      <c r="CM381" s="2" t="inlineStr">
        <is>
          <t>3</t>
        </is>
      </c>
      <c r="CN381" s="2" t="inlineStr">
        <is>
          <t/>
        </is>
      </c>
      <c r="CO381" t="inlineStr">
        <is>
          <t>záväzok úverovej inštitúcie, že na požiadanie zaplatí príspevok do systému ochrany vkladov</t>
        </is>
      </c>
      <c r="CP381" s="2" t="inlineStr">
        <is>
          <t>plačilna obveznost</t>
        </is>
      </c>
      <c r="CQ381" s="2" t="inlineStr">
        <is>
          <t>3</t>
        </is>
      </c>
      <c r="CR381" s="2" t="inlineStr">
        <is>
          <t/>
        </is>
      </c>
      <c r="CS381" t="inlineStr">
        <is>
          <t/>
        </is>
      </c>
      <c r="CT381" s="2" t="inlineStr">
        <is>
          <t>betalningsåtagande</t>
        </is>
      </c>
      <c r="CU381" s="2" t="inlineStr">
        <is>
          <t>3</t>
        </is>
      </c>
      <c r="CV381" s="2" t="inlineStr">
        <is>
          <t/>
        </is>
      </c>
      <c r="CW381" t="inlineStr">
        <is>
          <t/>
        </is>
      </c>
    </row>
    <row r="382">
      <c r="A382" s="1" t="str">
        <f>HYPERLINK("https://iate.europa.eu/entry/result/3578143/all", "3578143")</f>
        <v>3578143</v>
      </c>
      <c r="B382" t="inlineStr">
        <is>
          <t>FINANCE</t>
        </is>
      </c>
      <c r="C382" t="inlineStr">
        <is>
          <t>FINANCE|financial institutions and credit;FINANCE|free movement of capital|financial market</t>
        </is>
      </c>
      <c r="D382" t="inlineStr">
        <is>
          <t>yes</t>
        </is>
      </c>
      <c r="E382" t="inlineStr">
        <is>
          <t/>
        </is>
      </c>
      <c r="F382" s="2" t="inlineStr">
        <is>
          <t>временен управител</t>
        </is>
      </c>
      <c r="G382" s="2" t="inlineStr">
        <is>
          <t>4</t>
        </is>
      </c>
      <c r="H382" s="2" t="inlineStr">
        <is>
          <t/>
        </is>
      </c>
      <c r="I382" t="inlineStr">
        <is>
          <t/>
        </is>
      </c>
      <c r="J382" s="2" t="inlineStr">
        <is>
          <t>dočasný správce</t>
        </is>
      </c>
      <c r="K382" s="2" t="inlineStr">
        <is>
          <t>3</t>
        </is>
      </c>
      <c r="L382" s="2" t="inlineStr">
        <is>
          <t/>
        </is>
      </c>
      <c r="M382" t="inlineStr">
        <is>
          <t>osoba jmenovaná příslušnými orgány členského státu, aby buď dočasně nahradila vrcholné vedení či vedoucí orgán finanční instituce nebo aby s tímto vrcholným vedením či vedoucím orgánem dočasně spolupracovala na nápravě finanční situace této instituce</t>
        </is>
      </c>
      <c r="N382" s="2" t="inlineStr">
        <is>
          <t>midlertidig administrator</t>
        </is>
      </c>
      <c r="O382" s="2" t="inlineStr">
        <is>
          <t>3</t>
        </is>
      </c>
      <c r="P382" s="2" t="inlineStr">
        <is>
          <t/>
        </is>
      </c>
      <c r="Q382" t="inlineStr">
        <is>
          <t>person udpeget af de kompetente myndigheder i en medlemsstat enten til at overtage et finansielt instituts ledelsesorgan midlertidigt eller til midlertidigt at arbejde sammen med instituttets ledelsesorgan for at rette op på instituttets finansielle situation</t>
        </is>
      </c>
      <c r="R382" s="2" t="inlineStr">
        <is>
          <t>vorläufiger Verwalter</t>
        </is>
      </c>
      <c r="S382" s="2" t="inlineStr">
        <is>
          <t>3</t>
        </is>
      </c>
      <c r="T382" s="2" t="inlineStr">
        <is>
          <t/>
        </is>
      </c>
      <c r="U382" t="inlineStr">
        <is>
          <t/>
        </is>
      </c>
      <c r="V382" s="2" t="inlineStr">
        <is>
          <t>προσωρινός διαχειριστής</t>
        </is>
      </c>
      <c r="W382" s="2" t="inlineStr">
        <is>
          <t>3</t>
        </is>
      </c>
      <c r="X382" s="2" t="inlineStr">
        <is>
          <t/>
        </is>
      </c>
      <c r="Y382" t="inlineStr">
        <is>
          <t>πρόσωπο το οποίο διορίζεται από τις αρμόδιες αρχές κράτους μέλους, ως μέτρο έγκαιρης παρέμβασης, και είτε αντικαθιστά είτε συνεργάζεται προσωρινά με το διοικητικό όργανο και τα ανώτερα διοικητικά στελέχη ενός χρηματοοικονομικού ιδρύματος και ασκεί όλες τις εξουσίες που διαθέτει με σκοπό να προωθήσει λύσεις για την ανόρθωση της χρηματοοικονομικής κατάστασης του ιδρύματος</t>
        </is>
      </c>
      <c r="Z382" s="2" t="inlineStr">
        <is>
          <t>temporary administrator</t>
        </is>
      </c>
      <c r="AA382" s="2" t="inlineStr">
        <is>
          <t>3</t>
        </is>
      </c>
      <c r="AB382" s="2" t="inlineStr">
        <is>
          <t/>
        </is>
      </c>
      <c r="AC382" t="inlineStr">
        <is>
          <t>person appointed (as an early intervention) by competent authorities of a Member State to replace or to temporarily work with the management body and senior management of a financial institution so that s/he can promote solutions to redress the financial situation of the institution</t>
        </is>
      </c>
      <c r="AD382" s="2" t="inlineStr">
        <is>
          <t>administrador provisional</t>
        </is>
      </c>
      <c r="AE382" s="2" t="inlineStr">
        <is>
          <t>3</t>
        </is>
      </c>
      <c r="AF382" s="2" t="inlineStr">
        <is>
          <t/>
        </is>
      </c>
      <c r="AG382" t="inlineStr">
        <is>
          <t>En el ámbito de la reestructuración y la resolución de entidades de crédito y empresas de servicios de inversión, persona designada por la autoridad competente de un Estado miembro, bien para sustituir temporalmente a la dirección de la entidad o para colaborar temporalmente con su órgano de dirección, a los efectos de promover soluciones que puedan resolver las dificultades financieras de la entidad.</t>
        </is>
      </c>
      <c r="AH382" s="2" t="inlineStr">
        <is>
          <t>ajutine haldur</t>
        </is>
      </c>
      <c r="AI382" s="2" t="inlineStr">
        <is>
          <t>3</t>
        </is>
      </c>
      <c r="AJ382" s="2" t="inlineStr">
        <is>
          <t/>
        </is>
      </c>
      <c r="AK382" t="inlineStr">
        <is>
          <t/>
        </is>
      </c>
      <c r="AL382" s="2" t="inlineStr">
        <is>
          <t>väliaikainen hallinnonhoitaja</t>
        </is>
      </c>
      <c r="AM382" s="2" t="inlineStr">
        <is>
          <t>3</t>
        </is>
      </c>
      <c r="AN382" s="2" t="inlineStr">
        <is>
          <t/>
        </is>
      </c>
      <c r="AO382" t="inlineStr">
        <is>
          <t/>
        </is>
      </c>
      <c r="AP382" s="2" t="inlineStr">
        <is>
          <t>administrateur temporaire</t>
        </is>
      </c>
      <c r="AQ382" s="2" t="inlineStr">
        <is>
          <t>3</t>
        </is>
      </c>
      <c r="AR382" s="2" t="inlineStr">
        <is>
          <t/>
        </is>
      </c>
      <c r="AS382" t="inlineStr">
        <is>
          <t>personne nommée par les autorités compétentes soit pour remplacer temporairement l’organe de direction de l’établissement soit pour travailler temporairement avec celui-ci lorsque le remplacement de la direction générale ou de l’organe de direction d'un établissement de crédit est jugé insuffisant par l’autorité compétente pour remédier à la situation</t>
        </is>
      </c>
      <c r="AT382" s="2" t="inlineStr">
        <is>
          <t>riarthóir sealadach</t>
        </is>
      </c>
      <c r="AU382" s="2" t="inlineStr">
        <is>
          <t>3</t>
        </is>
      </c>
      <c r="AV382" s="2" t="inlineStr">
        <is>
          <t/>
        </is>
      </c>
      <c r="AW382" t="inlineStr">
        <is>
          <t/>
        </is>
      </c>
      <c r="AX382" s="2" t="inlineStr">
        <is>
          <t>privremeni upravitelj</t>
        </is>
      </c>
      <c r="AY382" s="2" t="inlineStr">
        <is>
          <t>3</t>
        </is>
      </c>
      <c r="AZ382" s="2" t="inlineStr">
        <is>
          <t/>
        </is>
      </c>
      <c r="BA382" t="inlineStr">
        <is>
          <t/>
        </is>
      </c>
      <c r="BB382" s="2" t="inlineStr">
        <is>
          <t>ügyvivő vagyonfelügyelő</t>
        </is>
      </c>
      <c r="BC382" s="2" t="inlineStr">
        <is>
          <t>3</t>
        </is>
      </c>
      <c r="BD382" s="2" t="inlineStr">
        <is>
          <t/>
        </is>
      </c>
      <c r="BE382" t="inlineStr">
        <is>
          <t>tagállami illetékes hatóság által kinevezett személy, aki vagy ideiglenesen felváltja az intézmény vezető testületét, vagy ideiglenesen együtt dolgozik az intézmény vezető testületével annak érdekében, hogy javítsa az intézmény pénzügyi helyzetét</t>
        </is>
      </c>
      <c r="BF382" s="2" t="inlineStr">
        <is>
          <t>amministratore temporaneo</t>
        </is>
      </c>
      <c r="BG382" s="2" t="inlineStr">
        <is>
          <t>3</t>
        </is>
      </c>
      <c r="BH382" s="2" t="inlineStr">
        <is>
          <t/>
        </is>
      </c>
      <c r="BI382" t="inlineStr">
        <is>
          <t/>
        </is>
      </c>
      <c r="BJ382" s="2" t="inlineStr">
        <is>
          <t>laikinasis administratorius</t>
        </is>
      </c>
      <c r="BK382" s="2" t="inlineStr">
        <is>
          <t>3</t>
        </is>
      </c>
      <c r="BL382" s="2" t="inlineStr">
        <is>
          <t/>
        </is>
      </c>
      <c r="BM382" t="inlineStr">
        <is>
          <t/>
        </is>
      </c>
      <c r="BN382" s="2" t="inlineStr">
        <is>
          <t>pagaidu administrators</t>
        </is>
      </c>
      <c r="BO382" s="2" t="inlineStr">
        <is>
          <t>3</t>
        </is>
      </c>
      <c r="BP382" s="2" t="inlineStr">
        <is>
          <t/>
        </is>
      </c>
      <c r="BQ382" t="inlineStr">
        <is>
          <t>persona, kuru dalībvalsts kompetentās iestādes (agrīnas intervences ietvaros) iecēlušas ar nolūku, lai tā vai nu aizstātu finanšu iestādes vadības struktūru un augstāko vadību, vai arī uz laiku strādātu kopā ar tām iestādes agrākās finansiālās situācijas atjaunošanai</t>
        </is>
      </c>
      <c r="BR382" s="2" t="inlineStr">
        <is>
          <t>amministratur temporanju</t>
        </is>
      </c>
      <c r="BS382" s="2" t="inlineStr">
        <is>
          <t>3</t>
        </is>
      </c>
      <c r="BT382" s="2" t="inlineStr">
        <is>
          <t/>
        </is>
      </c>
      <c r="BU382" t="inlineStr">
        <is>
          <t>persuna maħtura (bħala intervent bikri) mill-awtoritajiet kompetenti ta' Stat Membru, biex tissostitwixxi jew biex taħdem fuq bażi temporanja mal-korp maniġerjali jew mal-maniġment superjuri ta’ istituzzjoni finanzjarja, sabiex din tkun tista' tippromwovi soluzzjonijiet li jwasslu għal rimedju tas-sitwazzjoni finanzjarja tal-istituzzjoni kkonċernata</t>
        </is>
      </c>
      <c r="BV382" s="2" t="inlineStr">
        <is>
          <t>tijdelijk bewindvoerder</t>
        </is>
      </c>
      <c r="BW382" s="2" t="inlineStr">
        <is>
          <t>3</t>
        </is>
      </c>
      <c r="BX382" s="2" t="inlineStr">
        <is>
          <t/>
        </is>
      </c>
      <c r="BY382" t="inlineStr">
        <is>
          <t>persoon aangeduid door bevoegde autoriteiten van een EU-lidstaat teneinde hetzij het leidinggevend orgaan en het hogere management van een financiële instelling te vervangen, hetzij tijdelijk daarmee samen te werken</t>
        </is>
      </c>
      <c r="BZ382" s="2" t="inlineStr">
        <is>
          <t>tymczasowy administrator</t>
        </is>
      </c>
      <c r="CA382" s="2" t="inlineStr">
        <is>
          <t>3</t>
        </is>
      </c>
      <c r="CB382" s="2" t="inlineStr">
        <is>
          <t/>
        </is>
      </c>
      <c r="CC382" t="inlineStr">
        <is>
          <t>osoba wyznaczona w ramach działań naprawczych oraz restrukturyzacji i uporządkowanej likwidacji w odniesieniu do instytucji kredytowych i firm inwestycyjnych w celu ustalenia sytuacji finansowej instytucji, zarządzania działalnością lub częścią działalności instytucji w celu utrzymania lub przywrócenia sytuacji finansowej instytucji oraz podejmowania środków w celu przywrócenia należytego i ostrożnego zarządzania działalnością instytucji</t>
        </is>
      </c>
      <c r="CD382" s="2" t="inlineStr">
        <is>
          <t>administrador temporário</t>
        </is>
      </c>
      <c r="CE382" s="2" t="inlineStr">
        <is>
          <t>3</t>
        </is>
      </c>
      <c r="CF382" s="2" t="inlineStr">
        <is>
          <t/>
        </is>
      </c>
      <c r="CG382" t="inlineStr">
        <is>
          <t/>
        </is>
      </c>
      <c r="CH382" s="2" t="inlineStr">
        <is>
          <t>administrator temporar</t>
        </is>
      </c>
      <c r="CI382" s="2" t="inlineStr">
        <is>
          <t>3</t>
        </is>
      </c>
      <c r="CJ382" s="2" t="inlineStr">
        <is>
          <t/>
        </is>
      </c>
      <c r="CK382" t="inlineStr">
        <is>
          <t/>
        </is>
      </c>
      <c r="CL382" s="2" t="inlineStr">
        <is>
          <t>dočasný správca</t>
        </is>
      </c>
      <c r="CM382" s="2" t="inlineStr">
        <is>
          <t>3</t>
        </is>
      </c>
      <c r="CN382" s="2" t="inlineStr">
        <is>
          <t/>
        </is>
      </c>
      <c r="CO382" t="inlineStr">
        <is>
          <t>osoba vymenovaná príslušnými orgánmi členského štátu, ktorá nahradí riadiaci orgán inštitúcie alebo dočasne spolupracuje s jej riadiacim orgánom s cieľom napraviť finančnú situáciu inštitúcie</t>
        </is>
      </c>
      <c r="CP382" s="2" t="inlineStr">
        <is>
          <t>začasni upravitelj</t>
        </is>
      </c>
      <c r="CQ382" s="2" t="inlineStr">
        <is>
          <t>3</t>
        </is>
      </c>
      <c r="CR382" s="2" t="inlineStr">
        <is>
          <t/>
        </is>
      </c>
      <c r="CS382" t="inlineStr">
        <is>
          <t>oseba, ki jo pristojni organ države članice imenuje bodisi zaradi zamenjave upravljalnega organa in višjega vodstva finančne ustanove bodisi zaradi začasnega sodelovanja z njim, da spodbuja rešitve, namenjene izboljšanju finančnega položaja ustanove</t>
        </is>
      </c>
      <c r="CT382" s="2" t="inlineStr">
        <is>
          <t>tillfällig förvaltare</t>
        </is>
      </c>
      <c r="CU382" s="2" t="inlineStr">
        <is>
          <t>3</t>
        </is>
      </c>
      <c r="CV382" s="2" t="inlineStr">
        <is>
          <t/>
        </is>
      </c>
      <c r="CW382" t="inlineStr">
        <is>
          <t/>
        </is>
      </c>
    </row>
    <row r="383">
      <c r="A383" s="1" t="str">
        <f>HYPERLINK("https://iate.europa.eu/entry/result/3620555/all", "3620555")</f>
        <v>3620555</v>
      </c>
      <c r="B383" t="inlineStr">
        <is>
          <t>FINANCE;ENVIRONMENT;ECONOMICS</t>
        </is>
      </c>
      <c r="C383" t="inlineStr">
        <is>
          <t>FINANCE|financing and investment|financing|financing policy;ENVIRONMENT|environmental policy;ECONOMICS|economic policy|economic policy|development policy|sustainable development</t>
        </is>
      </c>
      <c r="D383" t="inlineStr">
        <is>
          <t>yes</t>
        </is>
      </c>
      <c r="E383" t="inlineStr">
        <is>
          <t/>
        </is>
      </c>
      <c r="F383" s="2" t="inlineStr">
        <is>
          <t>отлив на инвестиции</t>
        </is>
      </c>
      <c r="G383" s="2" t="inlineStr">
        <is>
          <t>4</t>
        </is>
      </c>
      <c r="H383" s="2" t="inlineStr">
        <is>
          <t/>
        </is>
      </c>
      <c r="I383" t="inlineStr">
        <is>
          <t>преминаване към отлив на инвестиции във фирми за добив на въглища, нефт и природен газ с намерение за борба с климатичните промени, като се намали количеството на парниковите газове, изпускани в атмвосферата, и като се търси отговорност от дружествата за добив на въглища, нефт и природен газ за тяхната роля в климатичните промени</t>
        </is>
      </c>
      <c r="J383" s="2" t="inlineStr">
        <is>
          <t>snížení investic</t>
        </is>
      </c>
      <c r="K383" s="2" t="inlineStr">
        <is>
          <t>4</t>
        </is>
      </c>
      <c r="L383" s="2" t="inlineStr">
        <is>
          <t/>
        </is>
      </c>
      <c r="M383" t="inlineStr">
        <is>
          <t>hnutí za snížení investic do uhelných, ropných a plynárenských společností s cílem bojovat proti změně klimatu, a to snižováním množství skleníkových plynů uvolňovaných do atmosféry a učiněním ropných, plynárenských a uhelných společností odpovědnými za jejich roli v rámci změny klimatu</t>
        </is>
      </c>
      <c r="N383" s="2" t="inlineStr">
        <is>
          <t>afvikling af investeringer</t>
        </is>
      </c>
      <c r="O383" s="2" t="inlineStr">
        <is>
          <t>4</t>
        </is>
      </c>
      <c r="P383" s="2" t="inlineStr">
        <is>
          <t/>
        </is>
      </c>
      <c r="Q383" t="inlineStr">
        <is>
          <t>bevægelse, der arbejder for afvikling af investeringer i kul-, olie- og gasselskaber med det formål at modvirke klimaændringer ved at reducere mængden af drivhusgasser, der udledes i atmosfæren, og holde olie-, gas- og kulselskaberne ansvarlige for deres handlinger i forbindelse med klimaændringer</t>
        </is>
      </c>
      <c r="R383" s="2" t="inlineStr">
        <is>
          <t>Desinvestition</t>
        </is>
      </c>
      <c r="S383" s="2" t="inlineStr">
        <is>
          <t>4</t>
        </is>
      </c>
      <c r="T383" s="2" t="inlineStr">
        <is>
          <t/>
        </is>
      </c>
      <c r="U383" t="inlineStr">
        <is>
          <t>Rückzug aus der Investition in Kohle-, Öl- und Gasunternehmen, mit dem Ziel, den Klimawandel zu bekämpfen, indem die Menge der in die Atmosphäre freigesetzten Treibhausgase verringert und die Öl-, Gas- und Kohleunternehmen für ihre Rolle beim Klimawandel verantwortlich gemacht werden</t>
        </is>
      </c>
      <c r="V383" s="2" t="inlineStr">
        <is>
          <t>αποεπένδυση</t>
        </is>
      </c>
      <c r="W383" s="2" t="inlineStr">
        <is>
          <t>4</t>
        </is>
      </c>
      <c r="X383" s="2" t="inlineStr">
        <is>
          <t/>
        </is>
      </c>
      <c r="Y383" t="inlineStr">
        <is>
          <t>απόσυρση των επενδύσεων από επιχειρήσεις γαιάνθρακα, πετρελαίου και αερίου με σκοπό την καταπολέμηση της κλιματικής αλλαγής μέσω του περιορισμού των ποσοτήτων αερίων του θερμοκηπίου που απελευθερώνονται στην ατμόσφαιρα και της απόδοσης ευθυνών στις εταιρείες γαιάνθρακα, πετρελαίου και αερίου για τον ρόλο που διαδραματίζουν στην κλιματική αλλαγή</t>
        </is>
      </c>
      <c r="Z383" s="2" t="inlineStr">
        <is>
          <t>disinvestment|
divestment</t>
        </is>
      </c>
      <c r="AA383" s="2" t="inlineStr">
        <is>
          <t>4|
4</t>
        </is>
      </c>
      <c r="AB383" s="2" t="inlineStr">
        <is>
          <t xml:space="preserve">|
</t>
        </is>
      </c>
      <c r="AC383" t="inlineStr">
        <is>
          <t>movement to disinvest from coal, oil and gas companies, with the intention of combating climate change by reducing the amount of greenhouse gases released into the atmosphere, and holding the oil, gas and coal companies responsible for their role in climate change</t>
        </is>
      </c>
      <c r="AD383" s="2" t="inlineStr">
        <is>
          <t>desinversión</t>
        </is>
      </c>
      <c r="AE383" s="2" t="inlineStr">
        <is>
          <t>4</t>
        </is>
      </c>
      <c r="AF383" s="2" t="inlineStr">
        <is>
          <t/>
        </is>
      </c>
      <c r="AG383" t="inlineStr">
        <is>
          <t>maniobra de las compañías de carbón, petróleo y gas que consiste en deshacerse de activos con la intención de luchar contra el cambio climático reduciendo la cantidad de gases de efecto invernadero liberados a la atmósfera, haciendo recaer en las compañías de petróleo, gas y carbón la responsabilidad de su papel en el cambio climático</t>
        </is>
      </c>
      <c r="AH383" s="2" t="inlineStr">
        <is>
          <t>investeeringute vähendamine|
rahastamisest loobumine</t>
        </is>
      </c>
      <c r="AI383" s="2" t="inlineStr">
        <is>
          <t>4|
4</t>
        </is>
      </c>
      <c r="AJ383" s="2" t="inlineStr">
        <is>
          <t xml:space="preserve">|
</t>
        </is>
      </c>
      <c r="AK383" t="inlineStr">
        <is>
          <t>liikumine, mille pooldajad kutsuvad üles hoiduma investeerimast söe-, nafta- ja gaasiettevõtetesse, et võidelda kliimamuutuste vastu atmosfääri paisatavate kasvuhoonegaaside koguste vähendamise abil, sest peavad selliseid ettevõtteid vastutavaks kliimamuutuste eest</t>
        </is>
      </c>
      <c r="AL383" s="2" t="inlineStr">
        <is>
          <t>investointien purkaminen</t>
        </is>
      </c>
      <c r="AM383" s="2" t="inlineStr">
        <is>
          <t>4</t>
        </is>
      </c>
      <c r="AN383" s="2" t="inlineStr">
        <is>
          <t/>
        </is>
      </c>
      <c r="AO383" t="inlineStr">
        <is>
          <t>suuntaus, jossa luovutaan investoinneista hiili-, öljy- ja kaasuyhtiöihin, tarkoituksena torjua ilmastonmuutosta vähentämällä ilmakehään vapautuvien kasvihuonekaasujen määrää, ja jonka mukaan öljy-, kaasu- ja hiiliyhtiöt ovat omalta osaltaan vastuussa ilmastonmuutoksesta</t>
        </is>
      </c>
      <c r="AP383" s="2" t="inlineStr">
        <is>
          <t>désinvestissement</t>
        </is>
      </c>
      <c r="AQ383" s="2" t="inlineStr">
        <is>
          <t>4</t>
        </is>
      </c>
      <c r="AR383" s="2" t="inlineStr">
        <is>
          <t/>
        </is>
      </c>
      <c r="AS383" t="inlineStr">
        <is>
          <t>tendance à se désinvestir des sociétés charbonnières, pétrolières et gazières, avec l’intention de lutter contre le changement climatique en réduisant la quantité de gaz à effet de serre rejetés dans l’atmosphère, et en tenant les entreprises pétrolières, gazières et charbonnières pour responsables du rôle qu’elles jouent dans le changement climatique</t>
        </is>
      </c>
      <c r="AT383" s="2" t="inlineStr">
        <is>
          <t>dí-infheistiú</t>
        </is>
      </c>
      <c r="AU383" s="2" t="inlineStr">
        <is>
          <t>3</t>
        </is>
      </c>
      <c r="AV383" s="2" t="inlineStr">
        <is>
          <t/>
        </is>
      </c>
      <c r="AW383" t="inlineStr">
        <is>
          <t/>
        </is>
      </c>
      <c r="AX383" s="2" t="inlineStr">
        <is>
          <t>dezinvestiranje</t>
        </is>
      </c>
      <c r="AY383" s="2" t="inlineStr">
        <is>
          <t>4</t>
        </is>
      </c>
      <c r="AZ383" s="2" t="inlineStr">
        <is>
          <t/>
        </is>
      </c>
      <c r="BA383" t="inlineStr">
        <is>
          <t>smanjenje ili povlačenje ulaganja iz tvrtki koje posluju s ugljenom, naftom i plinom s ciljem ublažavanja klimatskih promjena smanjenjem emisija stakleničkih plinova u atmosferu te nametanjem odgovornosti takvim tvrtkama za njihovu ulogu u klimatskim promjenama</t>
        </is>
      </c>
      <c r="BB383" s="2" t="inlineStr">
        <is>
          <t>tőkekivonás</t>
        </is>
      </c>
      <c r="BC383" s="2" t="inlineStr">
        <is>
          <t>4</t>
        </is>
      </c>
      <c r="BD383" s="2" t="inlineStr">
        <is>
          <t/>
        </is>
      </c>
      <c r="BE383" t="inlineStr">
        <is>
          <t>a szén-, olaj- és gázkitermelő vállaltokba való befektetés megszüntetésére irányuló mozgalom, amelynek célja az éghajlatváltozás leküzdése a légkörbe kibocsátott üvegházhatású gázok mennyiségének csökkentésén keresztül, valamint a szén-, olaj- és gázkitermelő vállaltok felelősségre vonása az éghajlatváltozásban betöltött szerepükért</t>
        </is>
      </c>
      <c r="BF383" s="2" t="inlineStr">
        <is>
          <t>disinvestimento</t>
        </is>
      </c>
      <c r="BG383" s="2" t="inlineStr">
        <is>
          <t>4</t>
        </is>
      </c>
      <c r="BH383" s="2" t="inlineStr">
        <is>
          <t/>
        </is>
      </c>
      <c r="BI383" t="inlineStr">
        <is>
          <t>movimento volto a disinvestire dalle imprese del carbone, del petrolio e del gas, con l’intento di combattere i cambiamenti climatici riducendo la quantità di gas a effetto serra rilasciati nell’atmosfera e chiamando dette imprese a rendere conto del ruolo che rivestono nei cambiamenti climatici</t>
        </is>
      </c>
      <c r="BJ383" s="2" t="inlineStr">
        <is>
          <t>investicijų nutraukimas</t>
        </is>
      </c>
      <c r="BK383" s="2" t="inlineStr">
        <is>
          <t>4</t>
        </is>
      </c>
      <c r="BL383" s="2" t="inlineStr">
        <is>
          <t/>
        </is>
      </c>
      <c r="BM383" t="inlineStr">
        <is>
          <t>veiksmai siekiant nutraukti investicijas į anglies, naftos ir dujų bendroves, kuriais siekiama kovoti su klimato kaita, mažinant į atmosferą išmetamų šiltnamio efektą sukeliančių dujų kiekį ir laikant naftos, dujų ir anglies bendroves atsakingomis už jų klimatos kaitos srityje vaidinamą vaidmenį</t>
        </is>
      </c>
      <c r="BN383" s="2" t="inlineStr">
        <is>
          <t>investīciju pārtraukšana</t>
        </is>
      </c>
      <c r="BO383" s="2" t="inlineStr">
        <is>
          <t>4</t>
        </is>
      </c>
      <c r="BP383" s="2" t="inlineStr">
        <is>
          <t/>
        </is>
      </c>
      <c r="BQ383" t="inlineStr">
        <is>
          <t>kustība, kuras mērķis ir pārtraukt investīcijas ogļu, naftas un degvielas uzņēmumos, lai cīnītos pret klimata pārmaiņām, samazinot atmosfērā nonākušo siltumnīcefekta gāzu daudzumu un saucot pie atbildības ogļu, naftas un degvielas uzņēmumus par viņu ietekmi uz klimata pārmaiņām</t>
        </is>
      </c>
      <c r="BR383" s="2" t="inlineStr">
        <is>
          <t>diżinvestiment</t>
        </is>
      </c>
      <c r="BS383" s="2" t="inlineStr">
        <is>
          <t>4</t>
        </is>
      </c>
      <c r="BT383" s="2" t="inlineStr">
        <is>
          <t/>
        </is>
      </c>
      <c r="BU383" t="inlineStr">
        <is>
          <t>moviment biex ikun hemm diżinvestiment mill-kumpaniji tal-faħam, taż-żejt u tal-gass, bl-intenzjoni li jkun hemm ġlieda kontra t-tibdil fil-klima billi jitnaqqas l-ammont ta' gassijiet serra rilaxxati fl-atmosfera, u l-kumpaniji taż-żejt, tal-gass u tal-faħam jinżammu responsabbli għar-rwol tagħhom fit-tibdil fil-klima</t>
        </is>
      </c>
      <c r="BV383" s="2" t="inlineStr">
        <is>
          <t>desinvestering</t>
        </is>
      </c>
      <c r="BW383" s="2" t="inlineStr">
        <is>
          <t>4</t>
        </is>
      </c>
      <c r="BX383" s="2" t="inlineStr">
        <is>
          <t/>
        </is>
      </c>
      <c r="BY383" t="inlineStr">
        <is>
          <t>investeringsbenchmark die, naast financiële investeringsdoelstellingen, specifieke doelstellingen omvat met betrekking tot de vermindering van de uitstoot van broeikasgassen en de overgang naar een koolstofarme economie door middel van de selectie en weging van de onderliggende benchmark-onderdelen</t>
        </is>
      </c>
      <c r="BZ383" s="2" t="inlineStr">
        <is>
          <t>ruch na rzecz wycofania inwestycji w paliwa kopalne</t>
        </is>
      </c>
      <c r="CA383" s="2" t="inlineStr">
        <is>
          <t>4</t>
        </is>
      </c>
      <c r="CB383" s="2" t="inlineStr">
        <is>
          <t/>
        </is>
      </c>
      <c r="CC383" t="inlineStr">
        <is>
          <t>ruch na rzecz wycofania inwestycji ze spółek węglowych, naftowych i gazowych z zamiarem zwalczania zmian klimatu przez redukcję ilości gazów cieplarnianych uwalnianych do atmosfery i wzywanie spółek naftowych, gazowych i węglowych do wzięcia odpowiedzialności za ich wpływ na zmiany klimatu</t>
        </is>
      </c>
      <c r="CD383" s="2" t="inlineStr">
        <is>
          <t>desinvestimento</t>
        </is>
      </c>
      <c r="CE383" s="2" t="inlineStr">
        <is>
          <t>4</t>
        </is>
      </c>
      <c r="CF383" s="2" t="inlineStr">
        <is>
          <t/>
        </is>
      </c>
      <c r="CG383" t="inlineStr">
        <is>
          <t>movimento de desinvestimento nas empresas de carvão, petróleo e gás que visa combater as alterações climáticas através da redução da emissão de gases de efeito de estufa para a atmosfera, bem como responsabilizar essas empresas pelo seu contributo para as alterações climáticas</t>
        </is>
      </c>
      <c r="CH383" s="2" t="inlineStr">
        <is>
          <t>dezinvestire</t>
        </is>
      </c>
      <c r="CI383" s="2" t="inlineStr">
        <is>
          <t>4</t>
        </is>
      </c>
      <c r="CJ383" s="2" t="inlineStr">
        <is>
          <t/>
        </is>
      </c>
      <c r="CK383" t="inlineStr">
        <is>
          <t>mișcare de dezinvestire din companiile de cărbune, petrol și gaze, cu intenția de a combate schimbările climatice prin reducerea cantității de gaze cu efect de seră eliberate în atmosferă, și tragerea la răspundere a companiilor de petrol, gaze și cărbune pentru rolul lor în schimbările climatice</t>
        </is>
      </c>
      <c r="CL383" s="2" t="inlineStr">
        <is>
          <t>divestícia</t>
        </is>
      </c>
      <c r="CM383" s="2" t="inlineStr">
        <is>
          <t>4</t>
        </is>
      </c>
      <c r="CN383" s="2" t="inlineStr">
        <is>
          <t/>
        </is>
      </c>
      <c r="CO383" t="inlineStr">
        <is>
          <t>hnutie za sťahovanie investícií z uhoľný‎‎ch, ropný‎‎ch a plynárensk‎ých spoločností s cieľom bojovať proti zmene klímy znižovaním množstva skleníko‎vých plynov uvoľňovan‎ých do atmosféry a prisúdenie zodpovednosti ropným, plynárenským a uhoľným spoločnostiam za ich úlohu v procese zmeny klímy</t>
        </is>
      </c>
      <c r="CP383" s="2" t="inlineStr">
        <is>
          <t>dezinvestiranje</t>
        </is>
      </c>
      <c r="CQ383" s="2" t="inlineStr">
        <is>
          <t>4</t>
        </is>
      </c>
      <c r="CR383" s="2" t="inlineStr">
        <is>
          <t/>
        </is>
      </c>
      <c r="CS383" t="inlineStr">
        <is>
          <t>gibanje za zmanjšanje naložb v premogovniška, naftna in plinska podjetja z namenom boja proti podnebnim spremembam, tako da se zmanjšajo količine toplogrednih plinov, sproščenih v ozračje, ter se ta podjetja štejejo odgovorna za njihov prispevek k podnebnim spremembam</t>
        </is>
      </c>
      <c r="CT383" s="2" t="inlineStr">
        <is>
          <t>avyttring|
divestering</t>
        </is>
      </c>
      <c r="CU383" s="2" t="inlineStr">
        <is>
          <t>4|
3</t>
        </is>
      </c>
      <c r="CV383" s="2" t="inlineStr">
        <is>
          <t xml:space="preserve">|
</t>
        </is>
      </c>
      <c r="CW383" t="inlineStr">
        <is>
          <t>rörelse för att avveckla investeringar i kol-, olje- och gasföretag i syfte att bekämpa klimatförändringar genom att minska mängden växthusgaser som släpps ut i atmosfären och hålla kol-, olje- och gasföretagen ansvariga för sin roll i klimatförändringarna</t>
        </is>
      </c>
    </row>
    <row r="384">
      <c r="A384" s="1" t="str">
        <f>HYPERLINK("https://iate.europa.eu/entry/result/1078302/all", "1078302")</f>
        <v>1078302</v>
      </c>
      <c r="B384" t="inlineStr">
        <is>
          <t>EUROPEAN UNION;FINANCE</t>
        </is>
      </c>
      <c r="C384" t="inlineStr">
        <is>
          <t>EUROPEAN UNION;EUROPEAN UNION|EU finance|Community budget;FINANCE|budget</t>
        </is>
      </c>
      <c r="D384" t="inlineStr">
        <is>
          <t>yes</t>
        </is>
      </c>
      <c r="E384" t="inlineStr">
        <is>
          <t/>
        </is>
      </c>
      <c r="F384" s="2" t="inlineStr">
        <is>
          <t>латентнo поетo задължениe</t>
        </is>
      </c>
      <c r="G384" s="2" t="inlineStr">
        <is>
          <t>4</t>
        </is>
      </c>
      <c r="H384" s="2" t="inlineStr">
        <is>
          <t/>
        </is>
      </c>
      <c r="I384" t="inlineStr">
        <is>
          <t>кредити за поети задължения, които не са били утвърдени за усвояване по програми, проекти за финансиране и т.н. в рамките на бюджетната година</t>
        </is>
      </c>
      <c r="J384" s="2" t="inlineStr">
        <is>
          <t>„spící závazek“|
neaktivní závazek</t>
        </is>
      </c>
      <c r="K384" s="2" t="inlineStr">
        <is>
          <t>3|
3</t>
        </is>
      </c>
      <c r="L384" s="2" t="inlineStr">
        <is>
          <t xml:space="preserve">|
</t>
        </is>
      </c>
      <c r="M384" t="inlineStr">
        <is>
          <t>Závazky staré méně než pět let, které nebyly za posledních 24 měsíců předmětem žádné finanční operace.</t>
        </is>
      </c>
      <c r="N384" s="2" t="inlineStr">
        <is>
          <t>sovende forpligtelse|
hvilende forpligtelse|
latent forpligtelse</t>
        </is>
      </c>
      <c r="O384" s="2" t="inlineStr">
        <is>
          <t>3|
3|
3</t>
        </is>
      </c>
      <c r="P384" s="2" t="inlineStr">
        <is>
          <t xml:space="preserve">|
|
</t>
        </is>
      </c>
      <c r="Q384" t="inlineStr">
        <is>
          <t/>
        </is>
      </c>
      <c r="R384" s="2" t="inlineStr">
        <is>
          <t>schlummernde Verpflichtung|
ruhende Verpflichtung</t>
        </is>
      </c>
      <c r="S384" s="2" t="inlineStr">
        <is>
          <t>3|
3</t>
        </is>
      </c>
      <c r="T384" s="2" t="inlineStr">
        <is>
          <t xml:space="preserve">|
</t>
        </is>
      </c>
      <c r="U384" t="inlineStr">
        <is>
          <t/>
        </is>
      </c>
      <c r="V384" s="2" t="inlineStr">
        <is>
          <t>αδρανής ανάληψη υποχρεώσεως</t>
        </is>
      </c>
      <c r="W384" s="2" t="inlineStr">
        <is>
          <t>3</t>
        </is>
      </c>
      <c r="X384" s="2" t="inlineStr">
        <is>
          <t/>
        </is>
      </c>
      <c r="Y384" t="inlineStr">
        <is>
          <t/>
        </is>
      </c>
      <c r="Z384" s="2" t="inlineStr">
        <is>
          <t>dormant commitment|
commitments</t>
        </is>
      </c>
      <c r="AA384" s="2" t="inlineStr">
        <is>
          <t>3|
1</t>
        </is>
      </c>
      <c r="AB384" s="2" t="inlineStr">
        <is>
          <t xml:space="preserve">|
</t>
        </is>
      </c>
      <c r="AC384" t="inlineStr">
        <is>
          <t>commitment already in existence for the two previous budget years and for which no payments have been made in the previous 24 months</t>
        </is>
      </c>
      <c r="AD384" s="2" t="inlineStr">
        <is>
          <t>compromiso estancado|
crédito pendiente|
compromiso latente</t>
        </is>
      </c>
      <c r="AE384" s="2" t="inlineStr">
        <is>
          <t>3|
3|
3</t>
        </is>
      </c>
      <c r="AF384" s="2" t="inlineStr">
        <is>
          <t xml:space="preserve">|
|
</t>
        </is>
      </c>
      <c r="AG384" t="inlineStr">
        <is>
          <t/>
        </is>
      </c>
      <c r="AH384" s="2" t="inlineStr">
        <is>
          <t>seisev kulukohustus</t>
        </is>
      </c>
      <c r="AI384" s="2" t="inlineStr">
        <is>
          <t>3</t>
        </is>
      </c>
      <c r="AJ384" s="2" t="inlineStr">
        <is>
          <t/>
        </is>
      </c>
      <c r="AK384" t="inlineStr">
        <is>
          <t/>
        </is>
      </c>
      <c r="AL384" s="2" t="inlineStr">
        <is>
          <t>lepäävä sitoumus</t>
        </is>
      </c>
      <c r="AM384" s="2" t="inlineStr">
        <is>
          <t>3</t>
        </is>
      </c>
      <c r="AN384" s="2" t="inlineStr">
        <is>
          <t/>
        </is>
      </c>
      <c r="AO384" t="inlineStr">
        <is>
          <t/>
        </is>
      </c>
      <c r="AP384" s="2" t="inlineStr">
        <is>
          <t>engagement dormant</t>
        </is>
      </c>
      <c r="AQ384" s="2" t="inlineStr">
        <is>
          <t>3</t>
        </is>
      </c>
      <c r="AR384" s="2" t="inlineStr">
        <is>
          <t/>
        </is>
      </c>
      <c r="AS384" t="inlineStr">
        <is>
          <t>crédit d'engagement n'ayant pas été liquidé au cours d'un exercice budgétaire</t>
        </is>
      </c>
      <c r="AT384" s="2" t="inlineStr">
        <is>
          <t>ceangaltas díomhaoin</t>
        </is>
      </c>
      <c r="AU384" s="2" t="inlineStr">
        <is>
          <t>3</t>
        </is>
      </c>
      <c r="AV384" s="2" t="inlineStr">
        <is>
          <t/>
        </is>
      </c>
      <c r="AW384" t="inlineStr">
        <is>
          <t/>
        </is>
      </c>
      <c r="AX384" t="inlineStr">
        <is>
          <t/>
        </is>
      </c>
      <c r="AY384" t="inlineStr">
        <is>
          <t/>
        </is>
      </c>
      <c r="AZ384" t="inlineStr">
        <is>
          <t/>
        </is>
      </c>
      <c r="BA384" t="inlineStr">
        <is>
          <t/>
        </is>
      </c>
      <c r="BB384" s="2" t="inlineStr">
        <is>
          <t>alvó kötelezettségvállalás</t>
        </is>
      </c>
      <c r="BC384" s="2" t="inlineStr">
        <is>
          <t>4</t>
        </is>
      </c>
      <c r="BD384" s="2" t="inlineStr">
        <is>
          <t/>
        </is>
      </c>
      <c r="BE384" t="inlineStr">
        <is>
          <t/>
        </is>
      </c>
      <c r="BF384" s="2" t="inlineStr">
        <is>
          <t>impegno in attesa|
impegno dormiente</t>
        </is>
      </c>
      <c r="BG384" s="2" t="inlineStr">
        <is>
          <t>3|
3</t>
        </is>
      </c>
      <c r="BH384" s="2" t="inlineStr">
        <is>
          <t xml:space="preserve">|
</t>
        </is>
      </c>
      <c r="BI384" t="inlineStr">
        <is>
          <t/>
        </is>
      </c>
      <c r="BJ384" s="2" t="inlineStr">
        <is>
          <t>neaktyvus įsipareigojimas|
nepanaudotas įsipareigojimas</t>
        </is>
      </c>
      <c r="BK384" s="2" t="inlineStr">
        <is>
          <t>3|
2</t>
        </is>
      </c>
      <c r="BL384" s="2" t="inlineStr">
        <is>
          <t xml:space="preserve">|
</t>
        </is>
      </c>
      <c r="BM384" t="inlineStr">
        <is>
          <t/>
        </is>
      </c>
      <c r="BN384" t="inlineStr">
        <is>
          <t/>
        </is>
      </c>
      <c r="BO384" t="inlineStr">
        <is>
          <t/>
        </is>
      </c>
      <c r="BP384" t="inlineStr">
        <is>
          <t/>
        </is>
      </c>
      <c r="BQ384" t="inlineStr">
        <is>
          <t/>
        </is>
      </c>
      <c r="BR384" s="2" t="inlineStr">
        <is>
          <t>impenn inattiv</t>
        </is>
      </c>
      <c r="BS384" s="2" t="inlineStr">
        <is>
          <t>3</t>
        </is>
      </c>
      <c r="BT384" s="2" t="inlineStr">
        <is>
          <t/>
        </is>
      </c>
      <c r="BU384" t="inlineStr">
        <is>
          <t/>
        </is>
      </c>
      <c r="BV384" s="2" t="inlineStr">
        <is>
          <t>slapende verplichting|
slapende betalingsverplichting</t>
        </is>
      </c>
      <c r="BW384" s="2" t="inlineStr">
        <is>
          <t>3|
3</t>
        </is>
      </c>
      <c r="BX384" s="2" t="inlineStr">
        <is>
          <t xml:space="preserve">|
</t>
        </is>
      </c>
      <c r="BY384" t="inlineStr">
        <is>
          <t>verplichting die formeel reeds aanwezig was, maar tot een bepaalde datum slechts in theorie bestond</t>
        </is>
      </c>
      <c r="BZ384" s="2" t="inlineStr">
        <is>
          <t>zobowiązanie nieaktywne</t>
        </is>
      </c>
      <c r="CA384" s="2" t="inlineStr">
        <is>
          <t>3</t>
        </is>
      </c>
      <c r="CB384" s="2" t="inlineStr">
        <is>
          <t/>
        </is>
      </c>
      <c r="CC384" t="inlineStr">
        <is>
          <t/>
        </is>
      </c>
      <c r="CD384" s="2" t="inlineStr">
        <is>
          <t>autorização passiva|
autorização latente|
autorização pendente</t>
        </is>
      </c>
      <c r="CE384" s="2" t="inlineStr">
        <is>
          <t>3|
3|
3</t>
        </is>
      </c>
      <c r="CF384" s="2" t="inlineStr">
        <is>
          <t xml:space="preserve">|
|
</t>
        </is>
      </c>
      <c r="CG384" t="inlineStr">
        <is>
          <t/>
        </is>
      </c>
      <c r="CH384" s="2" t="inlineStr">
        <is>
          <t>angajament latent</t>
        </is>
      </c>
      <c r="CI384" s="2" t="inlineStr">
        <is>
          <t>4</t>
        </is>
      </c>
      <c r="CJ384" s="2" t="inlineStr">
        <is>
          <t/>
        </is>
      </c>
      <c r="CK384" t="inlineStr">
        <is>
          <t/>
        </is>
      </c>
      <c r="CL384" s="2" t="inlineStr">
        <is>
          <t>spiaci záväzok</t>
        </is>
      </c>
      <c r="CM384" s="2" t="inlineStr">
        <is>
          <t>3</t>
        </is>
      </c>
      <c r="CN384" s="2" t="inlineStr">
        <is>
          <t/>
        </is>
      </c>
      <c r="CO384" t="inlineStr">
        <is>
          <t>záväzok, ktorý už existoval v rozpočte dva predchádzajúce rozpočtové roky, ale v súvislosti s ktorým sa neuskutočnili žiadne platby</t>
        </is>
      </c>
      <c r="CP384" s="2" t="inlineStr">
        <is>
          <t>neizkoriščena odobritev</t>
        </is>
      </c>
      <c r="CQ384" s="2" t="inlineStr">
        <is>
          <t>3</t>
        </is>
      </c>
      <c r="CR384" s="2" t="inlineStr">
        <is>
          <t/>
        </is>
      </c>
      <c r="CS384" t="inlineStr">
        <is>
          <t/>
        </is>
      </c>
      <c r="CT384" s="2" t="inlineStr">
        <is>
          <t>vilande åtagande</t>
        </is>
      </c>
      <c r="CU384" s="2" t="inlineStr">
        <is>
          <t>3</t>
        </is>
      </c>
      <c r="CV384" s="2" t="inlineStr">
        <is>
          <t/>
        </is>
      </c>
      <c r="CW384" t="inlineStr">
        <is>
          <t/>
        </is>
      </c>
    </row>
    <row r="385">
      <c r="A385" s="1" t="str">
        <f>HYPERLINK("https://iate.europa.eu/entry/result/768522/all", "768522")</f>
        <v>768522</v>
      </c>
      <c r="B385" t="inlineStr">
        <is>
          <t>FINANCE</t>
        </is>
      </c>
      <c r="C385" t="inlineStr">
        <is>
          <t>FINANCE;FINANCE|budget</t>
        </is>
      </c>
      <c r="D385" t="inlineStr">
        <is>
          <t>yes</t>
        </is>
      </c>
      <c r="E385" t="inlineStr">
        <is>
          <t/>
        </is>
      </c>
      <c r="F385" s="2" t="inlineStr">
        <is>
          <t>събиране на вземания</t>
        </is>
      </c>
      <c r="G385" s="2" t="inlineStr">
        <is>
          <t>3</t>
        </is>
      </c>
      <c r="H385" s="2" t="inlineStr">
        <is>
          <t/>
        </is>
      </c>
      <c r="I385" t="inlineStr">
        <is>
          <t/>
        </is>
      </c>
      <c r="J385" s="2" t="inlineStr">
        <is>
          <t>inkaso|
inkaso pohledávek</t>
        </is>
      </c>
      <c r="K385" s="2" t="inlineStr">
        <is>
          <t>3|
3</t>
        </is>
      </c>
      <c r="L385" s="2" t="inlineStr">
        <is>
          <t xml:space="preserve">|
</t>
        </is>
      </c>
      <c r="M385" t="inlineStr">
        <is>
          <t>výběr pohledávky</t>
        </is>
      </c>
      <c r="N385" s="2" t="inlineStr">
        <is>
          <t>inddrivelse|
inkassering|
opkrævning</t>
        </is>
      </c>
      <c r="O385" s="2" t="inlineStr">
        <is>
          <t>3|
3|
4</t>
        </is>
      </c>
      <c r="P385" s="2" t="inlineStr">
        <is>
          <t xml:space="preserve">|
|
</t>
        </is>
      </c>
      <c r="Q385" t="inlineStr">
        <is>
          <t/>
        </is>
      </c>
      <c r="R385" s="2" t="inlineStr">
        <is>
          <t>Einziehung|
Einziehung von Forderungen</t>
        </is>
      </c>
      <c r="S385" s="2" t="inlineStr">
        <is>
          <t>3|
3</t>
        </is>
      </c>
      <c r="T385" s="2" t="inlineStr">
        <is>
          <t xml:space="preserve">|
</t>
        </is>
      </c>
      <c r="U385" t="inlineStr">
        <is>
          <t/>
        </is>
      </c>
      <c r="V385" s="2" t="inlineStr">
        <is>
          <t>είσπραξη|
είσπραξη των απαιτήσεων</t>
        </is>
      </c>
      <c r="W385" s="2" t="inlineStr">
        <is>
          <t>4|
4</t>
        </is>
      </c>
      <c r="X385" s="2" t="inlineStr">
        <is>
          <t xml:space="preserve">|
</t>
        </is>
      </c>
      <c r="Y385" t="inlineStr">
        <is>
          <t/>
        </is>
      </c>
      <c r="Z385" s="2" t="inlineStr">
        <is>
          <t>recovery|
recovery of receivables</t>
        </is>
      </c>
      <c r="AA385" s="2" t="inlineStr">
        <is>
          <t>3|
3</t>
        </is>
      </c>
      <c r="AB385" s="2" t="inlineStr">
        <is>
          <t xml:space="preserve">|
</t>
        </is>
      </c>
      <c r="AC385" t="inlineStr">
        <is>
          <t>collection of an amount receivable</t>
        </is>
      </c>
      <c r="AD385" s="2" t="inlineStr">
        <is>
          <t>cobro</t>
        </is>
      </c>
      <c r="AE385" s="2" t="inlineStr">
        <is>
          <t>3</t>
        </is>
      </c>
      <c r="AF385" s="2" t="inlineStr">
        <is>
          <t/>
        </is>
      </c>
      <c r="AG385" t="inlineStr">
        <is>
          <t>Recepción del pago de una cantidad o deuda. Recuperación, rescate.</t>
        </is>
      </c>
      <c r="AH385" t="inlineStr">
        <is>
          <t/>
        </is>
      </c>
      <c r="AI385" t="inlineStr">
        <is>
          <t/>
        </is>
      </c>
      <c r="AJ385" t="inlineStr">
        <is>
          <t/>
        </is>
      </c>
      <c r="AK385" t="inlineStr">
        <is>
          <t/>
        </is>
      </c>
      <c r="AL385" s="2" t="inlineStr">
        <is>
          <t>perintä</t>
        </is>
      </c>
      <c r="AM385" s="2" t="inlineStr">
        <is>
          <t>3</t>
        </is>
      </c>
      <c r="AN385" s="2" t="inlineStr">
        <is>
          <t/>
        </is>
      </c>
      <c r="AO385" t="inlineStr">
        <is>
          <t>määräsumman vaatiminen tai ottaminen jklta saamisena, maksuna, korvauksena tms.</t>
        </is>
      </c>
      <c r="AP385" s="2" t="inlineStr">
        <is>
          <t>recouvrement</t>
        </is>
      </c>
      <c r="AQ385" s="2" t="inlineStr">
        <is>
          <t>3</t>
        </is>
      </c>
      <c r="AR385" s="2" t="inlineStr">
        <is>
          <t/>
        </is>
      </c>
      <c r="AS385" t="inlineStr">
        <is>
          <t>Perception de sommes dues.</t>
        </is>
      </c>
      <c r="AT385" s="2" t="inlineStr">
        <is>
          <t>aisghabháil infháltas</t>
        </is>
      </c>
      <c r="AU385" s="2" t="inlineStr">
        <is>
          <t>2</t>
        </is>
      </c>
      <c r="AV385" s="2" t="inlineStr">
        <is>
          <t/>
        </is>
      </c>
      <c r="AW385" t="inlineStr">
        <is>
          <t/>
        </is>
      </c>
      <c r="AX385" t="inlineStr">
        <is>
          <t/>
        </is>
      </c>
      <c r="AY385" t="inlineStr">
        <is>
          <t/>
        </is>
      </c>
      <c r="AZ385" t="inlineStr">
        <is>
          <t/>
        </is>
      </c>
      <c r="BA385" t="inlineStr">
        <is>
          <t/>
        </is>
      </c>
      <c r="BB385" s="2" t="inlineStr">
        <is>
          <t>behajtás|
követelés beszedése</t>
        </is>
      </c>
      <c r="BC385" s="2" t="inlineStr">
        <is>
          <t>4|
4</t>
        </is>
      </c>
      <c r="BD385" s="2" t="inlineStr">
        <is>
          <t xml:space="preserve">|
</t>
        </is>
      </c>
      <c r="BE385" t="inlineStr">
        <is>
          <t>Esedékességé váló követelés megfizettetése.</t>
        </is>
      </c>
      <c r="BF385" s="2" t="inlineStr">
        <is>
          <t>riscossione|
recupero</t>
        </is>
      </c>
      <c r="BG385" s="2" t="inlineStr">
        <is>
          <t>3|
3</t>
        </is>
      </c>
      <c r="BH385" s="2" t="inlineStr">
        <is>
          <t xml:space="preserve">|
</t>
        </is>
      </c>
      <c r="BI385" t="inlineStr">
        <is>
          <t>recupero di un credito</t>
        </is>
      </c>
      <c r="BJ385" s="2" t="inlineStr">
        <is>
          <t>išieškojimas|
susigrąžinimas</t>
        </is>
      </c>
      <c r="BK385" s="2" t="inlineStr">
        <is>
          <t>3|
3</t>
        </is>
      </c>
      <c r="BL385" s="2" t="inlineStr">
        <is>
          <t xml:space="preserve">|
</t>
        </is>
      </c>
      <c r="BM385" t="inlineStr">
        <is>
          <t>Lėšų susigrąžinimas, pavyzdžiui, iš gavėjo, kuris lėšas gavo apgaulės būdu ar jas išmokant buvo padaryti pažeidimai.</t>
        </is>
      </c>
      <c r="BN385" s="2" t="inlineStr">
        <is>
          <t>piedziņa</t>
        </is>
      </c>
      <c r="BO385" s="2" t="inlineStr">
        <is>
          <t>3</t>
        </is>
      </c>
      <c r="BP385" s="2" t="inlineStr">
        <is>
          <t/>
        </is>
      </c>
      <c r="BQ385" t="inlineStr">
        <is>
          <t/>
        </is>
      </c>
      <c r="BR385" s="2" t="inlineStr">
        <is>
          <t>rkupru|
rkupru ta' riċevibbli</t>
        </is>
      </c>
      <c r="BS385" s="2" t="inlineStr">
        <is>
          <t>3|
3</t>
        </is>
      </c>
      <c r="BT385" s="2" t="inlineStr">
        <is>
          <t xml:space="preserve">|
</t>
        </is>
      </c>
      <c r="BU385" t="inlineStr">
        <is>
          <t>il-ġbir ta' ammont riċevibbli</t>
        </is>
      </c>
      <c r="BV385" t="inlineStr">
        <is>
          <t/>
        </is>
      </c>
      <c r="BW385" t="inlineStr">
        <is>
          <t/>
        </is>
      </c>
      <c r="BX385" t="inlineStr">
        <is>
          <t/>
        </is>
      </c>
      <c r="BY385" t="inlineStr">
        <is>
          <t/>
        </is>
      </c>
      <c r="BZ385" s="2" t="inlineStr">
        <is>
          <t>odzyskanie środków</t>
        </is>
      </c>
      <c r="CA385" s="2" t="inlineStr">
        <is>
          <t>3</t>
        </is>
      </c>
      <c r="CB385" s="2" t="inlineStr">
        <is>
          <t/>
        </is>
      </c>
      <c r="CC385" t="inlineStr">
        <is>
          <t/>
        </is>
      </c>
      <c r="CD385" s="2" t="inlineStr">
        <is>
          <t>cobrança</t>
        </is>
      </c>
      <c r="CE385" s="2" t="inlineStr">
        <is>
          <t>3</t>
        </is>
      </c>
      <c r="CF385" s="2" t="inlineStr">
        <is>
          <t/>
        </is>
      </c>
      <c r="CG385" t="inlineStr">
        <is>
          <t>Coleta de um montante devido.</t>
        </is>
      </c>
      <c r="CH385" t="inlineStr">
        <is>
          <t/>
        </is>
      </c>
      <c r="CI385" t="inlineStr">
        <is>
          <t/>
        </is>
      </c>
      <c r="CJ385" t="inlineStr">
        <is>
          <t/>
        </is>
      </c>
      <c r="CK385" t="inlineStr">
        <is>
          <t/>
        </is>
      </c>
      <c r="CL385" s="2" t="inlineStr">
        <is>
          <t>vymáhanie|
vymáhanie pohľadávok</t>
        </is>
      </c>
      <c r="CM385" s="2" t="inlineStr">
        <is>
          <t>3|
3</t>
        </is>
      </c>
      <c r="CN385" s="2" t="inlineStr">
        <is>
          <t xml:space="preserve">|
</t>
        </is>
      </c>
      <c r="CO385" t="inlineStr">
        <is>
          <t/>
        </is>
      </c>
      <c r="CP385" s="2" t="inlineStr">
        <is>
          <t>izterjava|
izterjava terjatev</t>
        </is>
      </c>
      <c r="CQ385" s="2" t="inlineStr">
        <is>
          <t>3|
3</t>
        </is>
      </c>
      <c r="CR385" s="2" t="inlineStr">
        <is>
          <t xml:space="preserve">|
</t>
        </is>
      </c>
      <c r="CS385" t="inlineStr">
        <is>
          <t/>
        </is>
      </c>
      <c r="CT385" s="2" t="inlineStr">
        <is>
          <t>återvinning|
indrivning|
uppbörd</t>
        </is>
      </c>
      <c r="CU385" s="2" t="inlineStr">
        <is>
          <t>3|
3|
3</t>
        </is>
      </c>
      <c r="CV385" s="2" t="inlineStr">
        <is>
          <t xml:space="preserve">|
|
</t>
        </is>
      </c>
      <c r="CW385" t="inlineStr">
        <is>
          <t/>
        </is>
      </c>
    </row>
    <row r="386">
      <c r="A386" s="1" t="str">
        <f>HYPERLINK("https://iate.europa.eu/entry/result/768494/all", "768494")</f>
        <v>768494</v>
      </c>
      <c r="B386" t="inlineStr">
        <is>
          <t>EUROPEAN UNION</t>
        </is>
      </c>
      <c r="C386" t="inlineStr">
        <is>
          <t>EUROPEAN UNION|EU finance|Community budget</t>
        </is>
      </c>
      <c r="D386" t="inlineStr">
        <is>
          <t>yes</t>
        </is>
      </c>
      <c r="E386" t="inlineStr">
        <is>
          <t/>
        </is>
      </c>
      <c r="F386" s="2" t="inlineStr">
        <is>
          <t>принцип на точност на бюджета</t>
        </is>
      </c>
      <c r="G386" s="2" t="inlineStr">
        <is>
          <t>4</t>
        </is>
      </c>
      <c r="H386" s="2" t="inlineStr">
        <is>
          <t/>
        </is>
      </c>
      <c r="I386" t="inlineStr">
        <is>
          <t/>
        </is>
      </c>
      <c r="J386" s="2" t="inlineStr">
        <is>
          <t>zásada správnosti rozpočtu</t>
        </is>
      </c>
      <c r="K386" s="2" t="inlineStr">
        <is>
          <t>3</t>
        </is>
      </c>
      <c r="L386" s="2" t="inlineStr">
        <is>
          <t/>
        </is>
      </c>
      <c r="M386" t="inlineStr">
        <is>
          <t>&lt;a href="https://iate.europa.eu/entry/result/749558/cs" target="_blank"&gt;rozpočtová zásada&lt;/a&gt;, která vyžaduje, aby se veškeré příjmy a výdaje zaúčtovaly do příslušné &lt;a href="https://iate.europa.eu/entry/result/762414/cs" target="_blank"&gt;položky rozpočtu&lt;/a&gt;, že výdaje smějí být přiděleny na závazek nebo schváleny pouze v mezích schválených &lt;a href="https://iate.europa.eu/entry/result/768329/cs" target="_blank"&gt;prostředků &lt;/a&gt;a do rozpočtu se zapisují pouze prostředky, které odpovídají některému výdaji považovanému za nezbytný</t>
        </is>
      </c>
      <c r="N386" s="2" t="inlineStr">
        <is>
          <t>princip om et realistisk budget</t>
        </is>
      </c>
      <c r="O386" s="2" t="inlineStr">
        <is>
          <t>4</t>
        </is>
      </c>
      <c r="P386" s="2" t="inlineStr">
        <is>
          <t/>
        </is>
      </c>
      <c r="Q386" t="inlineStr">
        <is>
          <t>budgetprincip, ifølge hvilket enhver indtægt og udgift skal konteres en budgetpost, der ikke må indgås forpligtelser eller anvises betalinger for udgifter, som overstiger de godkendte bevillinger, og en bevilling kun må opføres på budgettet, hvis den er til en udgift, der skønnes nødvendig</t>
        </is>
      </c>
      <c r="R386" s="2" t="inlineStr">
        <is>
          <t>Grundsatz der Haushaltswahrheit</t>
        </is>
      </c>
      <c r="S386" s="2" t="inlineStr">
        <is>
          <t>3</t>
        </is>
      </c>
      <c r="T386" s="2" t="inlineStr">
        <is>
          <t/>
        </is>
      </c>
      <c r="U386" t="inlineStr">
        <is>
          <t>Haushaltsgrundsatz, nach dem in den Haushaltsplan nur Mittel eingesetzt werden dürfen, die einer als erforderlich erachteten Ausgabe entsprechen</t>
        </is>
      </c>
      <c r="V386" s="2" t="inlineStr">
        <is>
          <t>αρχή της ακρίβειας του προϋπολογισμού</t>
        </is>
      </c>
      <c r="W386" s="2" t="inlineStr">
        <is>
          <t>3</t>
        </is>
      </c>
      <c r="X386" s="2" t="inlineStr">
        <is>
          <t/>
        </is>
      </c>
      <c r="Y386" t="inlineStr">
        <is>
          <t>&lt;a href="https://iate.europa.eu/entry/result/749558" target="_blank"&gt;αρχή του προϋπολογισμού&lt;/a&gt; με βάση την οποία απαιτείται να εγγράφονται όλα τα έσοδα και οι δαπάνες σε &lt;a href="https://iate.europa.eu/entry/result/762414" target="_blank"&gt;γραμμή του προϋπολογισμού&lt;/a&gt;, να μην δεσμεύονται ή να εγκριθούν δαπάνες που να υπερβαίνουν τις εγκεκριμένες &lt;a href="https://iate.europa.eu/entry/result/768329" target="_blank"&gt;πιστώσεις &lt;/a&gt;και ότι οι πιστώσεις μπορούν να εγγραφούν στον &lt;a href="https://iate.europa.eu/entry/result/2145724" target="_blank"&gt;προϋπολογισμό &lt;/a&gt;μόνο για στοιχεία δαπανών που κρίνονται αναγκαίες</t>
        </is>
      </c>
      <c r="Z386" s="2" t="inlineStr">
        <is>
          <t>principle of budgetary accuracy|
principle of budget accuracy</t>
        </is>
      </c>
      <c r="AA386" s="2" t="inlineStr">
        <is>
          <t>3|
3</t>
        </is>
      </c>
      <c r="AB386" s="2" t="inlineStr">
        <is>
          <t>preferred|
obsolete</t>
        </is>
      </c>
      <c r="AC386" t="inlineStr">
        <is>
          <t>&lt;a href="https://iate.europa.eu/entry/result/749558" target="_blank"&gt;budgetary principle&lt;/a&gt; which requires that all revenue and expenditure must be booked to a &lt;a href="https://iate.europa.eu/entry/result/762414" target="_blank"&gt;budget line&lt;/a&gt;, that no expenditure may be committed or authorised in excess of the authorised &lt;a href="https://iate.europa.eu/entry/result/768329" target="_blank"&gt;appropriations&lt;/a&gt;, and that appropriations may be entered in the budget only for items of expenditure considered necessary</t>
        </is>
      </c>
      <c r="AD386" s="2" t="inlineStr">
        <is>
          <t>principio de veracidad presupuestaria</t>
        </is>
      </c>
      <c r="AE386" s="2" t="inlineStr">
        <is>
          <t>3</t>
        </is>
      </c>
      <c r="AF386" s="2" t="inlineStr">
        <is>
          <t/>
        </is>
      </c>
      <c r="AG386" t="inlineStr">
        <is>
          <t>&lt;a href="https://iate.europa.eu/entry/result/749558/es" target="_blank"&gt;Principio presupuestario&lt;/a&gt; en virtud del cual todos los ingresos y gastos se consignarán en una &lt;a href="https://iate.europa.eu/entry/result/762414/es" target="_blank"&gt;línea presupuestaria&lt;/a&gt;, no podrá comprometerse ningún gasto ni ordenarse ningún pago que exceda de los &lt;a href="https://iate.europa.eu/entry/result/768329/es" target="_blank"&gt;créditos&lt;/a&gt; autorizados ni consignarse en el presupuesto ningún crédito si no corresponde a un gasto que se considere necesario.</t>
        </is>
      </c>
      <c r="AH386" s="2" t="inlineStr">
        <is>
          <t>eelarve õigsuse põhimõte</t>
        </is>
      </c>
      <c r="AI386" s="2" t="inlineStr">
        <is>
          <t>3</t>
        </is>
      </c>
      <c r="AJ386" s="2" t="inlineStr">
        <is>
          <t/>
        </is>
      </c>
      <c r="AK386" t="inlineStr">
        <is>
          <t>&lt;i&gt;eelarvepõhimõte&lt;/i&gt; &lt;a href="/entry/result/749558/all" id="ENTRY_TO_ENTRY_CONVERTER" target="_blank"&gt;IATE:749558&lt;/a&gt;, mille kohaselt kõik tulud ja kulud kantakse mõnele eelarvereale ning ei tohi võtta ega heaks kiita kulukohustusi, mis ületavad heakskiidetud assigneeringuid, ja mille kohaselt võib eelarvesse kanda üksnes need assigneeringud, mis vastavad vajalikuks peetavatele kuludele</t>
        </is>
      </c>
      <c r="AL386" s="2" t="inlineStr">
        <is>
          <t>talousarvion totuudenmukaisuuden periaate</t>
        </is>
      </c>
      <c r="AM386" s="2" t="inlineStr">
        <is>
          <t>3</t>
        </is>
      </c>
      <c r="AN386" s="2" t="inlineStr">
        <is>
          <t/>
        </is>
      </c>
      <c r="AO386" t="inlineStr">
        <is>
          <t>&lt;a href="https://iate.europa.eu/entry/result/749558" target="_blank"&gt;budjettiperiaate&lt;/a&gt;, jonka mukaan kaikki tulot ja menot on otettava johonkin &lt;a href="https://iate.europa.eu/entry/result/762414" target="_blank"&gt;budjettikohtaan&lt;/a&gt;, menoon ei saa sitoutua eikä sitä saa hyväksyä maksettavaksi, jos se ylittää vahvistetut &lt;a href="https://iate.europa.eu/entry/result/768329" target="_blank"&gt;määrärahat&lt;/a&gt;, ja talousarvioon otetaan määrärahoja vain tarpeelliseksi katsottuja menoja varten</t>
        </is>
      </c>
      <c r="AP386" s="2" t="inlineStr">
        <is>
          <t>principe de vérité budgétaire|
principe de sincérité</t>
        </is>
      </c>
      <c r="AQ386" s="2" t="inlineStr">
        <is>
          <t>3|
3</t>
        </is>
      </c>
      <c r="AR386" s="2" t="inlineStr">
        <is>
          <t xml:space="preserve">|
</t>
        </is>
      </c>
      <c r="AS386" t="inlineStr">
        <is>
          <t>&lt;a href="https://iate.europa.eu/entry/result/749558" target="_blank"&gt;principe budgétaire&lt;/a&gt; selon lequel toute recette et toute dépense est imputée à une &lt;a href="https://iate.europa.eu/entry/result/762414/fr-en" target="_blank"&gt;ligne budgétaire&lt;/a&gt;, aucune dépense ne peut être engagée ni ordonnancée au-delà des &lt;a href="https://iate.europa.eu/entry/result/768329/fr-en" target="_blank"&gt;crédits &lt;/a&gt;autorisés, et un crédit n’est inscrit au budget que s’il correspond à une dépense estimée nécessaire</t>
        </is>
      </c>
      <c r="AT386" s="2" t="inlineStr">
        <is>
          <t>prionsabal an chruinnis bhuiséadaigh</t>
        </is>
      </c>
      <c r="AU386" s="2" t="inlineStr">
        <is>
          <t>3</t>
        </is>
      </c>
      <c r="AV386" s="2" t="inlineStr">
        <is>
          <t/>
        </is>
      </c>
      <c r="AW386" t="inlineStr">
        <is>
          <t/>
        </is>
      </c>
      <c r="AX386" s="2" t="inlineStr">
        <is>
          <t>načelo točnosti proračuna</t>
        </is>
      </c>
      <c r="AY386" s="2" t="inlineStr">
        <is>
          <t>3</t>
        </is>
      </c>
      <c r="AZ386" s="2" t="inlineStr">
        <is>
          <t/>
        </is>
      </c>
      <c r="BA386" t="inlineStr">
        <is>
          <t/>
        </is>
      </c>
      <c r="BB386" s="2" t="inlineStr">
        <is>
          <t>a teljesség elve</t>
        </is>
      </c>
      <c r="BC386" s="2" t="inlineStr">
        <is>
          <t>3</t>
        </is>
      </c>
      <c r="BD386" s="2" t="inlineStr">
        <is>
          <t/>
        </is>
      </c>
      <c r="BE386" t="inlineStr">
        <is>
          <t>&lt;a href="https://iate.europa.eu/entry/result/749558/hu" target="_blank"&gt;költségvetési alapelv&lt;/a&gt;, amelynek értelmében minden bevételt és kiadást egy &lt;a href="https://iate.europa.eu/entry/result/762414/hu" target="_blank"&gt;költségvetési sorban&lt;/a&gt; el kell könyvelni, az engedélyezett &lt;a href="https://iate.europa.eu/entry/result/768329/hu" target="_blank"&gt;előirányzatokat &lt;/a&gt;meghaladó kiadás nem köthető le, illetve nem engedélyezhető, továbbá a költségvetésben kizárólag valamely szükségesnek ítélt kiadási tételhez tartozó előirányzatok szerepelhetnek</t>
        </is>
      </c>
      <c r="BF386" s="2" t="inlineStr">
        <is>
          <t>principio della verità del bilancio</t>
        </is>
      </c>
      <c r="BG386" s="2" t="inlineStr">
        <is>
          <t>3</t>
        </is>
      </c>
      <c r="BH386" s="2" t="inlineStr">
        <is>
          <t/>
        </is>
      </c>
      <c r="BI386" t="inlineStr">
        <is>
          <t>principio di bilancio secondo cui tutte le entrate e tutte le spese sono imputate a una linea del bilancio, nessuna spesa può essere impegnata né oggetto di un ordine di pagamento in eccedenza rispetto agli stanziamenti autorizzati e uno stanziamento è iscritto in bilancio solo se corrisponde a una spesa ritenuta necessaria.</t>
        </is>
      </c>
      <c r="BJ386" s="2" t="inlineStr">
        <is>
          <t>biudžeto tikslumo principas</t>
        </is>
      </c>
      <c r="BK386" s="2" t="inlineStr">
        <is>
          <t>3</t>
        </is>
      </c>
      <c r="BL386" s="2" t="inlineStr">
        <is>
          <t/>
        </is>
      </c>
      <c r="BM386" t="inlineStr">
        <is>
          <t>principas, pagal kurį Bendrijos išlaidos turi būti priskirtos biudžeto eilutei, o išlaidos negali viršyti nustatytų asignavimų</t>
        </is>
      </c>
      <c r="BN386" s="2" t="inlineStr">
        <is>
          <t>budžeta precizitātes princips</t>
        </is>
      </c>
      <c r="BO386" s="2" t="inlineStr">
        <is>
          <t>3</t>
        </is>
      </c>
      <c r="BP386" s="2" t="inlineStr">
        <is>
          <t/>
        </is>
      </c>
      <c r="BQ386" t="inlineStr">
        <is>
          <t>&lt;a href="https://iate.europa.eu/entry/result/749558/lv" target="_blank"&gt;budžeta princips&lt;/a&gt;, saskaņā ar kuru visus ieņēmumus un izdevumus iegrāmato kādā no &lt;a href="https://iate.europa.eu/entry/result/762414/lv" target="_blank"&gt;budžeta pozīcijām&lt;/a&gt;, nevar uzņemties nekādas saistības vai atļaut izdevumus, kas pārsniedz apstiprinātās &lt;a href="https://iate.europa.eu/entry/result/768329/lv" target="_blank"&gt;apropriācijas&lt;/a&gt;, un apropriāciju iekļauj budžetā tikai tad, ja tā ir paredzēta izdevumu postenim, kurš tiek uzskatīts par nepieciešamu</t>
        </is>
      </c>
      <c r="BR386" s="2" t="inlineStr">
        <is>
          <t>prinċipju tal-akkuratezza baġitarja</t>
        </is>
      </c>
      <c r="BS386" s="2" t="inlineStr">
        <is>
          <t>3</t>
        </is>
      </c>
      <c r="BT386" s="2" t="inlineStr">
        <is>
          <t>preferred</t>
        </is>
      </c>
      <c r="BU386" t="inlineStr">
        <is>
          <t>&lt;a href="https://iate.europa.eu/entry/slideshow/1611566118469/749558/mt" target="_blank"&gt;prinċipju baġitarju&lt;/a&gt; li jitlob li kull dħul u infiq irid ikun allokat ma' &lt;a href="https://iate.europa.eu/entry/slideshow/1611567740818/762414/mt" target="_blank"&gt;linja baġitarja&lt;/a&gt;, li l-ebda nfiq ma jista' jiġi impenjat jew awtorizzat jekk ikun jaqbeż dawk l-approprjazzjonijiet awtorizzati, u li l-approprjazzjonijiet jistgħu jiddaħħlu fil-baġit biss għal dawk il-partiti ta' nfiq meqjusa bħala meħtieġa</t>
        </is>
      </c>
      <c r="BV386" s="2" t="inlineStr">
        <is>
          <t>begrotingswaarachtigheidsbeginsel</t>
        </is>
      </c>
      <c r="BW386" s="2" t="inlineStr">
        <is>
          <t>3</t>
        </is>
      </c>
      <c r="BX386" s="2" t="inlineStr">
        <is>
          <t/>
        </is>
      </c>
      <c r="BY386" t="inlineStr">
        <is>
          <t>&lt;a href="https://iate.europa.eu/entry/result/749558/all" target="_blank"&gt;begrotingsbeginsel&lt;/a&gt; dat is gebaseerd op artikel 310 VWEU en inhoudt dat alle ontvangsten en uitgaven van de Unie voor elk begrotingsjaar moeten worden geraamd en opgenomen in de begroting, alsook dat er voor geen enkele uitgave een verplichting kan worden aangegaan of
een betalingsopdracht worden gegeven boven het bedrag van de toegestane kredieten</t>
        </is>
      </c>
      <c r="BZ386" s="2" t="inlineStr">
        <is>
          <t>zasada rzetelności budżetowej</t>
        </is>
      </c>
      <c r="CA386" s="2" t="inlineStr">
        <is>
          <t>3</t>
        </is>
      </c>
      <c r="CB386" s="2" t="inlineStr">
        <is>
          <t/>
        </is>
      </c>
      <c r="CC386" t="inlineStr">
        <is>
          <t>zasada budżetowa, zgodnie z którą wszystkie dochody i wydatki zapisuje się w odpowiedniej&lt;a href="https://iate.europa.eu/entry/result/762414/pl" target="_blank"&gt; linii budżetowej&lt;/a&gt;, nie można zaciągać jakichkolwiek zobowiązań ani zatwierdzać jakichkolwiek wydatków przekraczających poziom zatwierdzonych &lt;a href="https://iate.europa.eu/entry/result/768329/pl" target="_blank"&gt;środków&lt;/a&gt;, a środki zapisuje się w budżecie tylko wtedy, jeżeli są przeznaczone na pozycję wydatków uznaną za niezbędną</t>
        </is>
      </c>
      <c r="CD386" s="2" t="inlineStr">
        <is>
          <t>princípio da verdade orçamental</t>
        </is>
      </c>
      <c r="CE386" s="2" t="inlineStr">
        <is>
          <t>3</t>
        </is>
      </c>
      <c r="CF386" s="2" t="inlineStr">
        <is>
          <t/>
        </is>
      </c>
      <c r="CG386" t="inlineStr">
        <is>
          <t>No contexto do orçamento da UE, 
&lt;a href="https://iate.europa.eu/entry/slideshow/1618702017412/749558/en-pt" target="_blank"&gt;princípio orçamental&lt;/a&gt; segundo o qual as receitas e as despesas são inscritas numa &lt;a href="https://iate.europa.eu/entry/result/762414/en-pt" target="_blank"&gt;rubrica orçamental&lt;/a&gt;, nenhuma despesa pode ser objeto de autorização, nem de ordem de pagamento, se o montante das &lt;a href="https://iate.europa.eu/entry/result/768329/en-pt" target="_blank"&gt;dotações&lt;/a&gt; aprovadas for ultrapassado, e uma dotação só é inscrita no orçamento se corresponder a uma despesa considerada necessária.</t>
        </is>
      </c>
      <c r="CH386" s="2" t="inlineStr">
        <is>
          <t>principiu al exactității bugetare|
principiu al realității bugetare</t>
        </is>
      </c>
      <c r="CI386" s="2" t="inlineStr">
        <is>
          <t>3|
2</t>
        </is>
      </c>
      <c r="CJ386" s="2" t="inlineStr">
        <is>
          <t xml:space="preserve">|
</t>
        </is>
      </c>
      <c r="CK386" t="inlineStr">
        <is>
          <t>principiu bugetar [ &lt;a href="/entry/result/749558/all" id="ENTRY_TO_ENTRY_CONVERTER" target="_blank"&gt;IATE:749558&lt;/a&gt; ] conform căruia veniturile și cheltuielile bugetare trebuie să fie evaluate astfel încât să reflecte realitatea și să reflecte resursele ce realmente pot fi mobilizate prin buget pentru susținerea acestor acțiuni</t>
        </is>
      </c>
      <c r="CL386" s="2" t="inlineStr">
        <is>
          <t>zásada presnosti rozpočtu</t>
        </is>
      </c>
      <c r="CM386" s="2" t="inlineStr">
        <is>
          <t>3</t>
        </is>
      </c>
      <c r="CN386" s="2" t="inlineStr">
        <is>
          <t/>
        </is>
      </c>
      <c r="CO386" t="inlineStr">
        <is>
          <t>rozpočtová zásada, podľa ktorej sa do rozpočtu môžu zahrnúť len tie rozpočtové prostriedky, ktoré sú určené na výdavky považované za nevyhnutné</t>
        </is>
      </c>
      <c r="CP386" s="2" t="inlineStr">
        <is>
          <t>načelo točnosti proračuna|
načelo točnosti</t>
        </is>
      </c>
      <c r="CQ386" s="2" t="inlineStr">
        <is>
          <t>3|
2</t>
        </is>
      </c>
      <c r="CR386" s="2" t="inlineStr">
        <is>
          <t xml:space="preserve">|
</t>
        </is>
      </c>
      <c r="CS386" t="inlineStr">
        <is>
          <t>&lt;a href="https://iate.europa.eu/entry/result/749558/sl" target="_blank"&gt;proračunsko načelo&lt;/a&gt;, v skladu s katerim morajo biti prihodki in izdatki v proračunu čim bolj natančno navedeni, da ne bi bilo razlik med proračunom kot planom prihodkov in izdatkov ter zaključnim računom proračuna kot pokazateljem točnosti tega plana</t>
        </is>
      </c>
      <c r="CT386" s="2" t="inlineStr">
        <is>
          <t>principen om riktighet i budgeten</t>
        </is>
      </c>
      <c r="CU386" s="2" t="inlineStr">
        <is>
          <t>3</t>
        </is>
      </c>
      <c r="CV386" s="2" t="inlineStr">
        <is>
          <t/>
        </is>
      </c>
      <c r="CW386" t="inlineStr">
        <is>
          <t/>
        </is>
      </c>
    </row>
    <row r="387">
      <c r="A387" s="1" t="str">
        <f>HYPERLINK("https://iate.europa.eu/entry/result/3578164/all", "3578164")</f>
        <v>3578164</v>
      </c>
      <c r="B387" t="inlineStr">
        <is>
          <t>FINANCE;ECONOMICS</t>
        </is>
      </c>
      <c r="C387" t="inlineStr">
        <is>
          <t>FINANCE|monetary economics|Economic and Monetary Union;ECONOMICS|economic policy|economic policy|structural policy|structural adjustment</t>
        </is>
      </c>
      <c r="D387" t="inlineStr">
        <is>
          <t>yes</t>
        </is>
      </c>
      <c r="E387" t="inlineStr">
        <is>
          <t>abandoned</t>
        </is>
      </c>
      <c r="F387" s="2" t="inlineStr">
        <is>
          <t>Програма за подкрепа на реформите|
Програма за подкрепа на реформите и инвестициите</t>
        </is>
      </c>
      <c r="G387" s="2" t="inlineStr">
        <is>
          <t>3|
3</t>
        </is>
      </c>
      <c r="H387" s="2" t="inlineStr">
        <is>
          <t xml:space="preserve">|
</t>
        </is>
      </c>
      <c r="I387" t="inlineStr">
        <is>
          <t>програма за периода 2021—2027 г., чиято цел е да подкрепя правителствата и публичните органи на държавите членки в усилията им за разработване и изпълнение на поддържащи растежа структурни реформи</t>
        </is>
      </c>
      <c r="J387" s="2" t="inlineStr">
        <is>
          <t>program na podporu reforem</t>
        </is>
      </c>
      <c r="K387" s="2" t="inlineStr">
        <is>
          <t>2</t>
        </is>
      </c>
      <c r="L387" s="2" t="inlineStr">
        <is>
          <t/>
        </is>
      </c>
      <c r="M387" t="inlineStr">
        <is>
          <t>program na období 2021–2027, který se zaměřuje na podporu vlád a orgánů veřejné moci členských států v jejich úsilí v oblasti navrhování a provádění strukturálních reforem podporujících růst</t>
        </is>
      </c>
      <c r="N387" s="2" t="inlineStr">
        <is>
          <t>reformstøtteprogrammet|
det europæiske reformstøtteprogram</t>
        </is>
      </c>
      <c r="O387" s="2" t="inlineStr">
        <is>
          <t>3|
3</t>
        </is>
      </c>
      <c r="P387" s="2" t="inlineStr">
        <is>
          <t xml:space="preserve">|
</t>
        </is>
      </c>
      <c r="Q387" t="inlineStr">
        <is>
          <t/>
        </is>
      </c>
      <c r="R387" s="2" t="inlineStr">
        <is>
          <t>Reformhilfeprogramm</t>
        </is>
      </c>
      <c r="S387" s="2" t="inlineStr">
        <is>
          <t>3</t>
        </is>
      </c>
      <c r="T387" s="2" t="inlineStr">
        <is>
          <t/>
        </is>
      </c>
      <c r="U387" t="inlineStr">
        <is>
          <t>für den Zeitraum 2021-2017 vorgeschlagenes Programm, mit dem ein Beitrag zur Bewältigung struktureller Herausforderungen im Zusammenhang mit den nationalen Reformen geleistet werden sollte, die darauf ausgerichtet sind, die Leistung der nationalen Volkswirtschaften zu steigern und widerstandsfähige Wirtschafts- und Sozialstrukturen in den Mitgliedstaaten zu schaffen, um Zusammenhalt, Wettbewerbsfähigkeit, Produktivität, Wachstum und Beschäftigung zu fördern</t>
        </is>
      </c>
      <c r="V387" s="2" t="inlineStr">
        <is>
          <t>Πρόγραμμα Στήριξης Μεταρρυθμίσεων</t>
        </is>
      </c>
      <c r="W387" s="2" t="inlineStr">
        <is>
          <t>3</t>
        </is>
      </c>
      <c r="X387" s="2" t="inlineStr">
        <is>
          <t/>
        </is>
      </c>
      <c r="Y387" t="inlineStr">
        <is>
          <t/>
        </is>
      </c>
      <c r="Z387" s="2" t="inlineStr">
        <is>
          <t>Reform Support Programme|
Reform and Investment Support Programme</t>
        </is>
      </c>
      <c r="AA387" s="2" t="inlineStr">
        <is>
          <t>3|
3</t>
        </is>
      </c>
      <c r="AB387" s="2" t="inlineStr">
        <is>
          <t>|
proposed</t>
        </is>
      </c>
      <c r="AC387" t="inlineStr">
        <is>
          <t>programme proposed for the period 2021–2027 that aimed to support Member-State governments and public authorities in their efforts to design and implement growth-sustaining structural reforms</t>
        </is>
      </c>
      <c r="AD387" s="2" t="inlineStr">
        <is>
          <t>Programa de Apoyo a las Reformas</t>
        </is>
      </c>
      <c r="AE387" s="2" t="inlineStr">
        <is>
          <t>3</t>
        </is>
      </c>
      <c r="AF387" s="2" t="inlineStr">
        <is>
          <t/>
        </is>
      </c>
      <c r="AG387" t="inlineStr">
        <is>
          <t>Programa para el periodo 2021-2017 que tiene por objeto ayudar a las administraciones y las autoridades públicas de los Estados miembros en sus esfuerzos por diseñar y ejecutar reformas estructurales que apuntalen el crecimiento.</t>
        </is>
      </c>
      <c r="AH387" s="2" t="inlineStr">
        <is>
          <t>reformide tugiprogramm</t>
        </is>
      </c>
      <c r="AI387" s="2" t="inlineStr">
        <is>
          <t>3</t>
        </is>
      </c>
      <c r="AJ387" s="2" t="inlineStr">
        <is>
          <t/>
        </is>
      </c>
      <c r="AK387" t="inlineStr">
        <is>
          <t>aastateks 2021–2027 kavandatud programm, mille eesmärk on toetada liikmesriikide valitsusi ja avaliku sektori asutusi majanduskasvu tagavate struktuurireformide kavandamisel ja elluviimisel</t>
        </is>
      </c>
      <c r="AL387" s="2" t="inlineStr">
        <is>
          <t>uudistusten tukiohjelma</t>
        </is>
      </c>
      <c r="AM387" s="2" t="inlineStr">
        <is>
          <t>3</t>
        </is>
      </c>
      <c r="AN387" s="2" t="inlineStr">
        <is>
          <t/>
        </is>
      </c>
      <c r="AO387" t="inlineStr">
        <is>
          <t>rahoituskehyskaudella 2021-2027 toteutettava ohjelma, jonka tavoitteena on tukea jäsenvaltioiden hallituksia ja viranomaisia niiden pyrkimyksissä suunnitella ja toteuttaa kasvua ylläpitäviä rakenneuudistuksia</t>
        </is>
      </c>
      <c r="AP387" s="2" t="inlineStr">
        <is>
          <t>programme d’appui aux réformes</t>
        </is>
      </c>
      <c r="AQ387" s="2" t="inlineStr">
        <is>
          <t>3</t>
        </is>
      </c>
      <c r="AR387" s="2" t="inlineStr">
        <is>
          <t/>
        </is>
      </c>
      <c r="AS387" t="inlineStr">
        <is>
          <t>programme proposé pour la période 2021-2027 en vue de soutenir les gouvernements et les autorités des États membres dans leurs efforts de conception et de mise en œuvre de réformes structurelles propices à la croissance</t>
        </is>
      </c>
      <c r="AT387" s="2" t="inlineStr">
        <is>
          <t>an Clár Tacaíochta le haghaidh Athchóiriú</t>
        </is>
      </c>
      <c r="AU387" s="2" t="inlineStr">
        <is>
          <t>3</t>
        </is>
      </c>
      <c r="AV387" s="2" t="inlineStr">
        <is>
          <t/>
        </is>
      </c>
      <c r="AW387" t="inlineStr">
        <is>
          <t/>
        </is>
      </c>
      <c r="AX387" s="2" t="inlineStr">
        <is>
          <t>Program potpore reformama</t>
        </is>
      </c>
      <c r="AY387" s="2" t="inlineStr">
        <is>
          <t>3</t>
        </is>
      </c>
      <c r="AZ387" s="2" t="inlineStr">
        <is>
          <t/>
        </is>
      </c>
      <c r="BA387" t="inlineStr">
        <is>
          <t/>
        </is>
      </c>
      <c r="BB387" s="2" t="inlineStr">
        <is>
          <t>reformtámogató program</t>
        </is>
      </c>
      <c r="BC387" s="2" t="inlineStr">
        <is>
          <t>3</t>
        </is>
      </c>
      <c r="BD387" s="2" t="inlineStr">
        <is>
          <t/>
        </is>
      </c>
      <c r="BE387" t="inlineStr">
        <is>
          <t>a 2021-2027-es időszakra javasolt program, amelynek célja, hogy támogatást nyújtson a tagállami kormányoknak és hatóságoknak a növekedést segítő strukturális reformok megtervezéséhez és végrehajtásához</t>
        </is>
      </c>
      <c r="BF387" s="2" t="inlineStr">
        <is>
          <t>programma di sostegno alle riforme</t>
        </is>
      </c>
      <c r="BG387" s="2" t="inlineStr">
        <is>
          <t>3</t>
        </is>
      </c>
      <c r="BH387" s="2" t="inlineStr">
        <is>
          <t/>
        </is>
      </c>
      <c r="BI387" t="inlineStr">
        <is>
          <t>programma proposto nell'ambito del Quadro finanziario pluriennale 2021-2027 e destinato ad offrire assistenza tecnica e sostegno finanziario alle riforme a livello nazionale a sostegno della crescita</t>
        </is>
      </c>
      <c r="BJ387" s="2" t="inlineStr">
        <is>
          <t>Reformų rėmimo programa</t>
        </is>
      </c>
      <c r="BK387" s="2" t="inlineStr">
        <is>
          <t>3</t>
        </is>
      </c>
      <c r="BL387" s="2" t="inlineStr">
        <is>
          <t/>
        </is>
      </c>
      <c r="BM387" t="inlineStr">
        <is>
          <t>2021–2027 m. programa, kurios tikslas – padėti spręsti nacionalinių reformų struktūrinio pobūdžio problemas ir stiprinti atitinkamus valstybių narių administracinius gebėjimus</t>
        </is>
      </c>
      <c r="BN387" s="2" t="inlineStr">
        <is>
          <t>Reformu atbalsta programma</t>
        </is>
      </c>
      <c r="BO387" s="2" t="inlineStr">
        <is>
          <t>2</t>
        </is>
      </c>
      <c r="BP387" s="2" t="inlineStr">
        <is>
          <t/>
        </is>
      </c>
      <c r="BQ387" t="inlineStr">
        <is>
          <t/>
        </is>
      </c>
      <c r="BR387" s="2" t="inlineStr">
        <is>
          <t>Programm ta' Appoġġ għal Riformi|
Programm ta' Appoġġ għal Riformi u Investimenti</t>
        </is>
      </c>
      <c r="BS387" s="2" t="inlineStr">
        <is>
          <t>3|
3</t>
        </is>
      </c>
      <c r="BT387" s="2" t="inlineStr">
        <is>
          <t>|
proposed</t>
        </is>
      </c>
      <c r="BU387" t="inlineStr">
        <is>
          <t>programm propost għall-perjodu 2021 – 2027, li l-għan tiegħu huwa li jappoġġja lill-gvernijiet u lill-awtoritajiet pubbliċi tal-Istati Membri fl-isforzi tagħhom li jfasslu u li jimplimentaw riformi strutturali li jsostnu t-tkabbir</t>
        </is>
      </c>
      <c r="BV387" s="2" t="inlineStr">
        <is>
          <t>steunprogramma voor hervormingen</t>
        </is>
      </c>
      <c r="BW387" s="2" t="inlineStr">
        <is>
          <t>3</t>
        </is>
      </c>
      <c r="BX387" s="2" t="inlineStr">
        <is>
          <t/>
        </is>
      </c>
      <c r="BY387" t="inlineStr">
        <is>
          <t>voor de periode 2021-2027 voorgesteld programma dat tot doel heeft de overheden en autoriteiten van de lidstaten te ondersteunen bij hun inspanningen om groeiondersteunende structurele hervormingen te ontwerpen en uit te voeren</t>
        </is>
      </c>
      <c r="BZ387" s="2" t="inlineStr">
        <is>
          <t>Program wspierania reform|
program wspierania reform i inwestycji</t>
        </is>
      </c>
      <c r="CA387" s="2" t="inlineStr">
        <is>
          <t>3|
3</t>
        </is>
      </c>
      <c r="CB387" s="2" t="inlineStr">
        <is>
          <t>|
preferred</t>
        </is>
      </c>
      <c r="CC387" t="inlineStr">
        <is>
          <t>proponowany program na lata 2021-2027, który ma na celu wspieranie rządów i organów publicznych państw członkowskich, które wystąpią z wnioskiem o wsparcie techniczne lub przedłożą propozycje zobowiązań w zakresie reform, w ich wysiłkach na rzecz opracowania i wdrożenia reform strukturalnych pobudzających wzrost gospodarczy</t>
        </is>
      </c>
      <c r="CD387" s="2" t="inlineStr">
        <is>
          <t>Programa de Apoio às Reformas</t>
        </is>
      </c>
      <c r="CE387" s="2" t="inlineStr">
        <is>
          <t>3</t>
        </is>
      </c>
      <c r="CF387" s="2" t="inlineStr">
        <is>
          <t/>
        </is>
      </c>
      <c r="CG387" t="inlineStr">
        <is>
          <t>Programa cujos objetivos gerais são o reforço da coesão, competitividade, produtividade, crescimento e criação de emprego.</t>
        </is>
      </c>
      <c r="CH387" s="2" t="inlineStr">
        <is>
          <t>Programul de sprijin pentru reforme</t>
        </is>
      </c>
      <c r="CI387" s="2" t="inlineStr">
        <is>
          <t>3</t>
        </is>
      </c>
      <c r="CJ387" s="2" t="inlineStr">
        <is>
          <t/>
        </is>
      </c>
      <c r="CK387" t="inlineStr">
        <is>
          <t>program propus pentru perioada 2021-2027 care are drept obiectiv să sprijine guvernele și autoritățile publice ale statelor membre, la cererea acestora pentru sprijin tehnic sau în urma depunerii de către acestea a unor propuneri de angajamente în materie de reformă, în eforturile lor de a concepe și de a pune în aplicare reforme structurale menite să promoveze creșterea</t>
        </is>
      </c>
      <c r="CL387" s="2" t="inlineStr">
        <is>
          <t>Program na podporu reforiem</t>
        </is>
      </c>
      <c r="CM387" s="2" t="inlineStr">
        <is>
          <t>3</t>
        </is>
      </c>
      <c r="CN387" s="2" t="inlineStr">
        <is>
          <t/>
        </is>
      </c>
      <c r="CO387" t="inlineStr">
        <is>
          <t>program na obdobie 2021 – 2027, ktorého cieľom je podpora vlád a verejných orgánov členských štátov v ich úsilí o navrhnutie a implementáciu štrukturálnych reforiem na udržanie rastu</t>
        </is>
      </c>
      <c r="CP387" s="2" t="inlineStr">
        <is>
          <t>program za podporo reformam</t>
        </is>
      </c>
      <c r="CQ387" s="2" t="inlineStr">
        <is>
          <t>3</t>
        </is>
      </c>
      <c r="CR387" s="2" t="inlineStr">
        <is>
          <t/>
        </is>
      </c>
      <c r="CS387" t="inlineStr">
        <is>
          <t>program Unije, predlagan za obdobje 2021-2027, z namenom podpreti vlade in javne organe držav članic pri prizadevanjih za oblikovanje in izvajanje strukturnih reform za ohranjanje rasti</t>
        </is>
      </c>
      <c r="CT387" s="2" t="inlineStr">
        <is>
          <t>reformstödsprogrammet</t>
        </is>
      </c>
      <c r="CU387" s="2" t="inlineStr">
        <is>
          <t>3</t>
        </is>
      </c>
      <c r="CV387" s="2" t="inlineStr">
        <is>
          <t/>
        </is>
      </c>
      <c r="CW387" t="inlineStr">
        <is>
          <t/>
        </is>
      </c>
    </row>
    <row r="388">
      <c r="A388" s="1" t="str">
        <f>HYPERLINK("https://iate.europa.eu/entry/result/3568792/all", "3568792")</f>
        <v>3568792</v>
      </c>
      <c r="B388" t="inlineStr">
        <is>
          <t>POLITICS;INTERNATIONAL RELATIONS</t>
        </is>
      </c>
      <c r="C388" t="inlineStr">
        <is>
          <t>POLITICS|politics and public safety|public safety;INTERNATIONAL RELATIONS|cooperation policy|humanitarian aid;INTERNATIONAL RELATIONS|international balance|international security</t>
        </is>
      </c>
      <c r="D388" t="inlineStr">
        <is>
          <t>yes</t>
        </is>
      </c>
      <c r="E388" t="inlineStr">
        <is>
          <t/>
        </is>
      </c>
      <c r="F388" s="2" t="inlineStr">
        <is>
          <t>Инструмент за спешна подкрепа в рамките на Съюза</t>
        </is>
      </c>
      <c r="G388" s="2" t="inlineStr">
        <is>
          <t>3</t>
        </is>
      </c>
      <c r="H388" s="2" t="inlineStr">
        <is>
          <t/>
        </is>
      </c>
      <c r="I388" t="inlineStr">
        <is>
          <t>инструмент за предоставяне на подкрепа от ЕС в случай на продължаващи или потенциални природни или причинени от човека бедствия.</t>
        </is>
      </c>
      <c r="J388" s="2" t="inlineStr">
        <is>
          <t>nástroj pro mimořádnou podporu</t>
        </is>
      </c>
      <c r="K388" s="2" t="inlineStr">
        <is>
          <t>3</t>
        </is>
      </c>
      <c r="L388" s="2" t="inlineStr">
        <is>
          <t/>
        </is>
      </c>
      <c r="M388" t="inlineStr">
        <is>
          <t>nástroj pro poskytování podpory EU postiženému členskému státu EU v případě probíhajících či potenciálních přírodních nebo člověkem způsobených pohrom</t>
        </is>
      </c>
      <c r="N388" s="2" t="inlineStr">
        <is>
          <t>instrumentet for nødhjælp i Unionen|
ESI|
nødhjælpsinstrument inden for EU|
nødhjælpsinstrument|
instrument til nødhjælp i Unionen</t>
        </is>
      </c>
      <c r="O388" s="2" t="inlineStr">
        <is>
          <t>3|
3|
2|
2|
2</t>
        </is>
      </c>
      <c r="P388" s="2" t="inlineStr">
        <is>
          <t xml:space="preserve">|
|
|
|
</t>
        </is>
      </c>
      <c r="Q388" t="inlineStr">
        <is>
          <t>instrument til ydelse af EU-støtte til berørte EU-medlemsstater i tilfælde af en igangværende eller potentiel naturkatastrofe eller en menneskeskabt katastrofe</t>
        </is>
      </c>
      <c r="R388" s="2" t="inlineStr">
        <is>
          <t>Instrument für die Bereitstellung von Soforthilfe innerhalb der Union|
Instrument für Soforthilfe|
Soforthilfeinstrument|
ESI</t>
        </is>
      </c>
      <c r="S388" s="2" t="inlineStr">
        <is>
          <t>3|
3|
3|
2</t>
        </is>
      </c>
      <c r="T388" s="2" t="inlineStr">
        <is>
          <t xml:space="preserve">|
|
|
</t>
        </is>
      </c>
      <c r="U388" t="inlineStr">
        <is>
          <t>Instrument zur Bereitstellung von Hilfe- und Schutzmaßnahmen für EU-Mitgliedstaaten, die im Fall außergewöhnlicher Krisensituationen oder Katastrophen von gravierenden humanitären Folgen betroffen sind</t>
        </is>
      </c>
      <c r="V388" s="2" t="inlineStr">
        <is>
          <t>Μέσο στήριξης έκτακτης ανάγκης εντός της Ένωσης|
ESI</t>
        </is>
      </c>
      <c r="W388" s="2" t="inlineStr">
        <is>
          <t>3|
3</t>
        </is>
      </c>
      <c r="X388" s="2" t="inlineStr">
        <is>
          <t xml:space="preserve">|
</t>
        </is>
      </c>
      <c r="Y388" t="inlineStr">
        <is>
          <t>χρηματοδοτικό μέσο για κάλυψη σοβαρών ανθρωπιστικών αναγκών που προκύπτουν στα κράτη μέλη από οξείες κρίσεις, χάρη στην παροχή ταχείας βοήθειας με προσαρμοσμένες διαδικασίες και εκπαιδευμένο προσωπικό συνεργαζόμενων οργανισμών (οργανισμών του ΟΗΕ, διεθνών οργανισμών, ΜΚΟ)</t>
        </is>
      </c>
      <c r="Z388" s="2" t="inlineStr">
        <is>
          <t>Instrument for Emergency Support within the Union|
IES|
instrument for emergency support within the EU|
Emergency Support Instrument|
ESI|
Emergency Assistance Instrument|
instrument for Emergency assistance within the Union|
instrument for emergency support|
Emergency Support Initiative</t>
        </is>
      </c>
      <c r="AA388" s="2" t="inlineStr">
        <is>
          <t>3|
3|
2|
3|
3|
2|
2|
1|
1</t>
        </is>
      </c>
      <c r="AB388" s="2" t="inlineStr">
        <is>
          <t xml:space="preserve">|
|
|
|
|
|
|
|
</t>
        </is>
      </c>
      <c r="AC388" t="inlineStr">
        <is>
          <t>instrument for the provision of EU support to the affected EU Member State in the event of an ongoing or potential natural or man-made disaster</t>
        </is>
      </c>
      <c r="AD388" s="2" t="inlineStr">
        <is>
          <t>Instrumento para la Prestación de Asistencia Urgente en la Unión|
Instrumento de Asistencia Urgente</t>
        </is>
      </c>
      <c r="AE388" s="2" t="inlineStr">
        <is>
          <t>3|
3</t>
        </is>
      </c>
      <c r="AF388" s="2" t="inlineStr">
        <is>
          <t>|
preferred</t>
        </is>
      </c>
      <c r="AG388" t="inlineStr">
        <is>
          <t>Instrumento para la prestación de &lt;a href="https://iate.europa.eu/entry/result/3568572/es" target="_blank"&gt;asistencia urgente&lt;/a&gt; de la Unión a los Estados miembros en caso de que se produzcan o exista la posibilidad de que se produzcan catástrofes naturales o de origen humano.</t>
        </is>
      </c>
      <c r="AH388" s="2" t="inlineStr">
        <is>
          <t>erakorralise toetuse rahastamisvahend</t>
        </is>
      </c>
      <c r="AI388" s="2" t="inlineStr">
        <is>
          <t>3</t>
        </is>
      </c>
      <c r="AJ388" s="2" t="inlineStr">
        <is>
          <t/>
        </is>
      </c>
      <c r="AK388" t="inlineStr">
        <is>
          <t>[vahend, mida] võib anda ainult juhul, kui katastroofi erakordsel ulatusel ja mõjul on tõsised ja laiaulatuslikud humanitaartagajärjed ühes või mitmes liikmesriigis, ning ainult erakorralistel asjaoludel, kui ükski muu liikmesriikidele ja liidule kättesaadav vahend ei osutu piisavaks</t>
        </is>
      </c>
      <c r="AL388" s="2" t="inlineStr">
        <is>
          <t>väline hätätilanteen tuen antamiseksi unionin sisällä|
hätätilanteen tukiväline</t>
        </is>
      </c>
      <c r="AM388" s="2" t="inlineStr">
        <is>
          <t>3|
3</t>
        </is>
      </c>
      <c r="AN388" s="2" t="inlineStr">
        <is>
          <t xml:space="preserve">|
</t>
        </is>
      </c>
      <c r="AO388" t="inlineStr">
        <is>
          <t>muita unionin ja jäsenvaltioiden välineitä täydentävä unionin rahoitusväline, josta voidaan myöntää tukea jäsenvaltioille, joissa ihmisen aiheuttamatai luonnonkatastrofi aiheuttaa vakavia ja laajoja humanitaarisia seurauksia</t>
        </is>
      </c>
      <c r="AP388" s="2" t="inlineStr">
        <is>
          <t>instrument d'aide d'urgence au sein de l'Union européenne|
aide d'urgence de l'Union européenne</t>
        </is>
      </c>
      <c r="AQ388" s="2" t="inlineStr">
        <is>
          <t>3|
3</t>
        </is>
      </c>
      <c r="AR388" s="2" t="inlineStr">
        <is>
          <t xml:space="preserve">|
</t>
        </is>
      </c>
      <c r="AS388" t="inlineStr">
        <is>
          <t>réponse d'urgence fondée sur les besoins, qui complète la réponse des États membres touchés, visant à préserver des vies, à prévenir et à atténuer la souffrance humaine et à préserver la dignité humaine, chaque fois qu'une catastrophe dont l'ampleur et l'impact exceptionnels pourraient entraîner d'importantes conséquences humanitaires dans un ou plusieurs États membres le justifie</t>
        </is>
      </c>
      <c r="AT388" s="2" t="inlineStr">
        <is>
          <t>ionstraim tacaíochta éigeandála</t>
        </is>
      </c>
      <c r="AU388" s="2" t="inlineStr">
        <is>
          <t>3</t>
        </is>
      </c>
      <c r="AV388" s="2" t="inlineStr">
        <is>
          <t/>
        </is>
      </c>
      <c r="AW388" t="inlineStr">
        <is>
          <t/>
        </is>
      </c>
      <c r="AX388" s="2" t="inlineStr">
        <is>
          <t>Instrument za hitnu potporu unutar Unije</t>
        </is>
      </c>
      <c r="AY388" s="2" t="inlineStr">
        <is>
          <t>2</t>
        </is>
      </c>
      <c r="AZ388" s="2" t="inlineStr">
        <is>
          <t/>
        </is>
      </c>
      <c r="BA388" t="inlineStr">
        <is>
          <t>način da se zadovolji humanitarne potrebe osoba pogođenih katastrofama unutar Unije i u zemljama izvan nje, kao što su pomoć u hrani, hitna zdravstvena skrb, sklonište, voda, sanitarni uvjeti i higijena, zaštita i obrazovanje</t>
        </is>
      </c>
      <c r="BB388" s="2" t="inlineStr">
        <is>
          <t>az Unión belüli szükséghelyzeti támogatásnyújtás eszköze|
Szükséghelyzeti Támogatási Eszköz</t>
        </is>
      </c>
      <c r="BC388" s="2" t="inlineStr">
        <is>
          <t>4|
4</t>
        </is>
      </c>
      <c r="BD388" s="2" t="inlineStr">
        <is>
          <t xml:space="preserve">|
</t>
        </is>
      </c>
      <c r="BE388" t="inlineStr">
        <is>
          <t/>
        </is>
      </c>
      <c r="BF388" s="2" t="inlineStr">
        <is>
          <t>strumento per il sostegno di emergenza all'interno dell'Unione|
strumento per il sostegno di emergenza all’interno dell’UE|
strumento per il sostegno di emergenza|
ESI|
strumento per l'assistenza di emergenza</t>
        </is>
      </c>
      <c r="BG388" s="2" t="inlineStr">
        <is>
          <t>3|
3|
3|
3|
3</t>
        </is>
      </c>
      <c r="BH388" s="2" t="inlineStr">
        <is>
          <t xml:space="preserve">|
|
|
|
</t>
        </is>
      </c>
      <c r="BI388" t="inlineStr">
        <is>
          <t>strumento volto a fornire agli Stati membri sostegno UE in caso di catastrofi naturali o provocate dall'uomo in atto o potenziali, eccezionali per dimensione e impatto</t>
        </is>
      </c>
      <c r="BJ388" s="2" t="inlineStr">
        <is>
          <t>Skubios paramos teikimo Sąjungoje priemonė|
Skubios paramos teikimo ES priemonė|
skubios paramos priemonė|
SPP</t>
        </is>
      </c>
      <c r="BK388" s="2" t="inlineStr">
        <is>
          <t>3|
3|
3|
2</t>
        </is>
      </c>
      <c r="BL388" s="2" t="inlineStr">
        <is>
          <t xml:space="preserve">|
|
|
</t>
        </is>
      </c>
      <c r="BM388" t="inlineStr">
        <is>
          <t>priemonė, pagal kurią esamų ar galimų gaivalinių ar žmogaus sukeltų nelaimių atveju valstybėms narėms gali būti teikiama skubi ES parama</t>
        </is>
      </c>
      <c r="BN388" s="2" t="inlineStr">
        <is>
          <t>Instruments ārkārtas atbalstam Savienībā|
Ārkārtas atbalsta instruments</t>
        </is>
      </c>
      <c r="BO388" s="2" t="inlineStr">
        <is>
          <t>3|
3</t>
        </is>
      </c>
      <c r="BP388" s="2" t="inlineStr">
        <is>
          <t xml:space="preserve">|
</t>
        </is>
      </c>
      <c r="BQ388" t="inlineStr">
        <is>
          <t/>
        </is>
      </c>
      <c r="BR388" s="2" t="inlineStr">
        <is>
          <t>Strument għall-Appoġġ ta' Emerġenza fi ħdan l-Unjoni|
strument għall-appoġġ ta' emerġenza</t>
        </is>
      </c>
      <c r="BS388" s="2" t="inlineStr">
        <is>
          <t>3|
3</t>
        </is>
      </c>
      <c r="BT388" s="2" t="inlineStr">
        <is>
          <t xml:space="preserve">|
</t>
        </is>
      </c>
      <c r="BU388" t="inlineStr">
        <is>
          <t>strument biex jingħata l-appoġġ tal-UE lill-Istati Membri tal-UE fil-każ ta' diżastru naturali jew ikkawżat mill-bniedem, attwali jew potenzjali</t>
        </is>
      </c>
      <c r="BV388" s="2" t="inlineStr">
        <is>
          <t>instrument voor noodhulp binnen de Unie|
instrument voor noodhulp|
ESI|
instrument voor noodhulp binnen de EU</t>
        </is>
      </c>
      <c r="BW388" s="2" t="inlineStr">
        <is>
          <t>3|
3|
2|
2</t>
        </is>
      </c>
      <c r="BX388" s="2" t="inlineStr">
        <is>
          <t xml:space="preserve">|
|
|
</t>
        </is>
      </c>
      <c r="BY388" t="inlineStr">
        <is>
          <t/>
        </is>
      </c>
      <c r="BZ388" s="2" t="inlineStr">
        <is>
          <t>instrument na rzecz wsparcia w sytuacjach nadzwyczajnych na terenie Unii|
instrument wsparcia w sytuacjach nadzwyczajnych</t>
        </is>
      </c>
      <c r="CA388" s="2" t="inlineStr">
        <is>
          <t>3|
3</t>
        </is>
      </c>
      <c r="CB388" s="2" t="inlineStr">
        <is>
          <t xml:space="preserve">|
</t>
        </is>
      </c>
      <c r="CC388" t="inlineStr">
        <is>
          <t>&lt;div&gt; 
 &lt;div&gt; 
 &lt;div&gt; 
 &lt;div&gt;
 instrument wsparcia stosowany w sytuacjach nadzwyczajnych w przypadku, gdy skala i skutki klęsk lub katastrof powodują poważne dalekosiężne konsekwencje humanitarne w co najmniej jednym państwie członkowskim i gdy żaden inny instrument dostępny państwom członkowskim i Unii nie jest wystarczający&lt;/div&gt;&lt;/div&gt;&lt;/div&gt;&lt;/div&gt;</t>
        </is>
      </c>
      <c r="CD388" s="2" t="inlineStr">
        <is>
          <t>Instrumento de Apoio de Emergência na União|
IAE</t>
        </is>
      </c>
      <c r="CE388" s="2" t="inlineStr">
        <is>
          <t>3|
3</t>
        </is>
      </c>
      <c r="CF388" s="2" t="inlineStr">
        <is>
          <t xml:space="preserve">|
</t>
        </is>
      </c>
      <c r="CG388" t="inlineStr">
        <is>
          <t>Instrumento para apoio de emergência da União em caso de uma catástrofe natural ou de origem humana, atual ou potencial em que a dimensão e o impacto dessa catástrofe sejam de tal modo excecionais que tenham consequências humanitárias graves e abrangentes num ou em vários Estados-Membros.</t>
        </is>
      </c>
      <c r="CH388" s="2" t="inlineStr">
        <is>
          <t>Instrumentul dedicat sprijinului de urgență pe teritoriul Uniunii|
Instrumentul pentru sprijin de urgență în cadrul Uniunii|
ESI|
Instrumentul de sprijin de urgență</t>
        </is>
      </c>
      <c r="CI388" s="2" t="inlineStr">
        <is>
          <t>3|
2|
2|
2</t>
        </is>
      </c>
      <c r="CJ388" s="2" t="inlineStr">
        <is>
          <t xml:space="preserve">|
|
|
</t>
        </is>
      </c>
      <c r="CK388" t="inlineStr">
        <is>
          <t>instrument pentru acordarea unui sprijin de urgență la nivelul Uniunii statelor membre ale UE în cazul unui dezastru natural sau provocat de om</t>
        </is>
      </c>
      <c r="CL388" s="2" t="inlineStr">
        <is>
          <t>nástroj núdzovej podpory v rámci Únie|
IES</t>
        </is>
      </c>
      <c r="CM388" s="2" t="inlineStr">
        <is>
          <t>3|
3</t>
        </is>
      </c>
      <c r="CN388" s="2" t="inlineStr">
        <is>
          <t xml:space="preserve">|
</t>
        </is>
      </c>
      <c r="CO388" t="inlineStr">
        <is>
          <t/>
        </is>
      </c>
      <c r="CP388" s="2" t="inlineStr">
        <is>
          <t>instrument za nujno pomoč v Uniji</t>
        </is>
      </c>
      <c r="CQ388" s="2" t="inlineStr">
        <is>
          <t>3</t>
        </is>
      </c>
      <c r="CR388" s="2" t="inlineStr">
        <is>
          <t/>
        </is>
      </c>
      <c r="CS388" t="inlineStr">
        <is>
          <t/>
        </is>
      </c>
      <c r="CT388" s="2" t="inlineStr">
        <is>
          <t>instrumentet för krisstöd|
krisstödsinstrumentet|
instrumentet för krisstöd inom unionen</t>
        </is>
      </c>
      <c r="CU388" s="2" t="inlineStr">
        <is>
          <t>3|
3|
3</t>
        </is>
      </c>
      <c r="CV388" s="2" t="inlineStr">
        <is>
          <t xml:space="preserve">preferred|
|
</t>
        </is>
      </c>
      <c r="CW388" t="inlineStr">
        <is>
          <t>&lt;div&gt;instrument som utgör ett stöd och komplement till drabbade medlemsstater i händelse av en pågående eller potentiell naturkatastrof eller katastrof orsakad av människan&lt;/div&gt;</t>
        </is>
      </c>
    </row>
    <row r="389">
      <c r="A389" s="1" t="str">
        <f>HYPERLINK("https://iate.europa.eu/entry/result/3578089/all", "3578089")</f>
        <v>3578089</v>
      </c>
      <c r="B389" t="inlineStr">
        <is>
          <t>EDUCATION AND COMMUNICATIONS</t>
        </is>
      </c>
      <c r="C389" t="inlineStr">
        <is>
          <t>EDUCATION AND COMMUNICATIONS|communications</t>
        </is>
      </c>
      <c r="D389" t="inlineStr">
        <is>
          <t>yes</t>
        </is>
      </c>
      <c r="E389" t="inlineStr">
        <is>
          <t/>
        </is>
      </c>
      <c r="F389" s="2" t="inlineStr">
        <is>
          <t>виртуално сътрудничествo</t>
        </is>
      </c>
      <c r="G389" s="2" t="inlineStr">
        <is>
          <t>3</t>
        </is>
      </c>
      <c r="H389" s="2" t="inlineStr">
        <is>
          <t/>
        </is>
      </c>
      <c r="I389" t="inlineStr">
        <is>
          <t>всяка форма на сътрудничество, която използва информационни технологии и комуникационни инструменти</t>
        </is>
      </c>
      <c r="J389" s="2" t="inlineStr">
        <is>
          <t>virtuální spolupráce</t>
        </is>
      </c>
      <c r="K389" s="2" t="inlineStr">
        <is>
          <t>3</t>
        </is>
      </c>
      <c r="L389" s="2" t="inlineStr">
        <is>
          <t/>
        </is>
      </c>
      <c r="M389" t="inlineStr">
        <is>
          <t>jakákoli forma spolupráce prostřednictvím informačních technologií a komunikačních nástrojů</t>
        </is>
      </c>
      <c r="N389" s="2" t="inlineStr">
        <is>
          <t>virtuelt samarbejde</t>
        </is>
      </c>
      <c r="O389" s="2" t="inlineStr">
        <is>
          <t>3</t>
        </is>
      </c>
      <c r="P389" s="2" t="inlineStr">
        <is>
          <t/>
        </is>
      </c>
      <c r="Q389" t="inlineStr">
        <is>
          <t>enhver form for samarbejde med brug af informationsteknologi og kommunikationsmidler</t>
        </is>
      </c>
      <c r="R389" s="2" t="inlineStr">
        <is>
          <t>virtuelle Zusammenarbeit</t>
        </is>
      </c>
      <c r="S389" s="2" t="inlineStr">
        <is>
          <t>3</t>
        </is>
      </c>
      <c r="T389" s="2" t="inlineStr">
        <is>
          <t/>
        </is>
      </c>
      <c r="U389" t="inlineStr">
        <is>
          <t>jede Art der Zusammenarbeit unter Verwendung von Informations- und Kommunikationstechnologien</t>
        </is>
      </c>
      <c r="V389" s="2" t="inlineStr">
        <is>
          <t>εικονική συνεργασία</t>
        </is>
      </c>
      <c r="W389" s="2" t="inlineStr">
        <is>
          <t>3</t>
        </is>
      </c>
      <c r="X389" s="2" t="inlineStr">
        <is>
          <t/>
        </is>
      </c>
      <c r="Y389" t="inlineStr">
        <is>
          <t/>
        </is>
      </c>
      <c r="Z389" s="2" t="inlineStr">
        <is>
          <t>virtual cooperation</t>
        </is>
      </c>
      <c r="AA389" s="2" t="inlineStr">
        <is>
          <t>3</t>
        </is>
      </c>
      <c r="AB389" s="2" t="inlineStr">
        <is>
          <t/>
        </is>
      </c>
      <c r="AC389" t="inlineStr">
        <is>
          <t>any form of cooperation using information technology and communications tools</t>
        </is>
      </c>
      <c r="AD389" s="2" t="inlineStr">
        <is>
          <t>cooperación virtual</t>
        </is>
      </c>
      <c r="AE389" s="2" t="inlineStr">
        <is>
          <t>3</t>
        </is>
      </c>
      <c r="AF389" s="2" t="inlineStr">
        <is>
          <t/>
        </is>
      </c>
      <c r="AG389" t="inlineStr">
        <is>
          <t>&lt;div&gt;&lt;div&gt;&lt;div&gt;&lt;div&gt;&lt;div&gt;&lt;div&gt;Cualquier forma de cooperación por medio de herramientas de las tecnologías de la información y de las comunicaciones.&lt;/div&gt;&lt;/div&gt;&lt;/div&gt;&lt;/div&gt;&lt;/div&gt;&lt;/div&gt;</t>
        </is>
      </c>
      <c r="AH389" s="2" t="inlineStr">
        <is>
          <t>virtuaalkoostöö</t>
        </is>
      </c>
      <c r="AI389" s="2" t="inlineStr">
        <is>
          <t>3</t>
        </is>
      </c>
      <c r="AJ389" s="2" t="inlineStr">
        <is>
          <t/>
        </is>
      </c>
      <c r="AK389" t="inlineStr">
        <is>
          <t>mis tahes vormis koostöö, kus kasutatakse IT- ja kommunikatsioonivahendeid</t>
        </is>
      </c>
      <c r="AL389" s="2" t="inlineStr">
        <is>
          <t>virtuaalinen yhteistyö</t>
        </is>
      </c>
      <c r="AM389" s="2" t="inlineStr">
        <is>
          <t>3</t>
        </is>
      </c>
      <c r="AN389" s="2" t="inlineStr">
        <is>
          <t/>
        </is>
      </c>
      <c r="AO389" t="inlineStr">
        <is>
          <t>yhteistyömuodot, joissa käytetään tietotekniikkaa ja viestintävälineitä</t>
        </is>
      </c>
      <c r="AP389" s="2" t="inlineStr">
        <is>
          <t>coopération virtuelle</t>
        </is>
      </c>
      <c r="AQ389" s="2" t="inlineStr">
        <is>
          <t>3</t>
        </is>
      </c>
      <c r="AR389" s="2" t="inlineStr">
        <is>
          <t/>
        </is>
      </c>
      <c r="AS389" t="inlineStr">
        <is>
          <t>toute forme de coopération utilisant des outils liés aux technologies de l’information et de la communication</t>
        </is>
      </c>
      <c r="AT389" s="2" t="inlineStr">
        <is>
          <t>comhar fíorúil</t>
        </is>
      </c>
      <c r="AU389" s="2" t="inlineStr">
        <is>
          <t>3</t>
        </is>
      </c>
      <c r="AV389" s="2" t="inlineStr">
        <is>
          <t/>
        </is>
      </c>
      <c r="AW389" t="inlineStr">
        <is>
          <t>aon chineál comhair lena n-úsáidtear uirlisí teicneolaíochta faisnéise agus cumarsáide</t>
        </is>
      </c>
      <c r="AX389" s="2" t="inlineStr">
        <is>
          <t>virtualna suradnja</t>
        </is>
      </c>
      <c r="AY389" s="2" t="inlineStr">
        <is>
          <t>2</t>
        </is>
      </c>
      <c r="AZ389" s="2" t="inlineStr">
        <is>
          <t/>
        </is>
      </c>
      <c r="BA389" t="inlineStr">
        <is>
          <t>svaki oblik suradnje putem alata informacijske i komunikacijske tehnologije</t>
        </is>
      </c>
      <c r="BB389" s="2" t="inlineStr">
        <is>
          <t>virtuális együttműködés</t>
        </is>
      </c>
      <c r="BC389" s="2" t="inlineStr">
        <is>
          <t>3</t>
        </is>
      </c>
      <c r="BD389" s="2" t="inlineStr">
        <is>
          <t/>
        </is>
      </c>
      <c r="BE389" t="inlineStr">
        <is>
          <t>bármely olyan együttműködési forma, amely során információs és kommunikációs technológiai eszközöket alkalmaznak</t>
        </is>
      </c>
      <c r="BF389" s="2" t="inlineStr">
        <is>
          <t>cooperazione virtuale</t>
        </is>
      </c>
      <c r="BG389" s="2" t="inlineStr">
        <is>
          <t>3</t>
        </is>
      </c>
      <c r="BH389" s="2" t="inlineStr">
        <is>
          <t/>
        </is>
      </c>
      <c r="BI389" t="inlineStr">
        <is>
          <t>qualsiasi forma di cooperazione che utilizzi strumenti di comunicazione e tecnologia dell'informazione</t>
        </is>
      </c>
      <c r="BJ389" s="2" t="inlineStr">
        <is>
          <t>virtualusis bendradarbiavimas</t>
        </is>
      </c>
      <c r="BK389" s="2" t="inlineStr">
        <is>
          <t>3</t>
        </is>
      </c>
      <c r="BL389" s="2" t="inlineStr">
        <is>
          <t/>
        </is>
      </c>
      <c r="BM389" t="inlineStr">
        <is>
          <t>bendradarbiavimas naudojantis informacinėmis ir ryšių technologijų priemonėmis</t>
        </is>
      </c>
      <c r="BN389" s="2" t="inlineStr">
        <is>
          <t>virtualā sadarbība</t>
        </is>
      </c>
      <c r="BO389" s="2" t="inlineStr">
        <is>
          <t>2</t>
        </is>
      </c>
      <c r="BP389" s="2" t="inlineStr">
        <is>
          <t/>
        </is>
      </c>
      <c r="BQ389" t="inlineStr">
        <is>
          <t/>
        </is>
      </c>
      <c r="BR389" s="2" t="inlineStr">
        <is>
          <t>kooperazzjoni virtwali</t>
        </is>
      </c>
      <c r="BS389" s="2" t="inlineStr">
        <is>
          <t>3</t>
        </is>
      </c>
      <c r="BT389" s="2" t="inlineStr">
        <is>
          <t/>
        </is>
      </c>
      <c r="BU389" t="inlineStr">
        <is>
          <t>kwalunkwe forma ta’ kooperazzjoni li tuża għodod tat-teknoloġija tal-informatika u tal-komunikazzjoni</t>
        </is>
      </c>
      <c r="BV389" s="2" t="inlineStr">
        <is>
          <t>virtuele samenwerking</t>
        </is>
      </c>
      <c r="BW389" s="2" t="inlineStr">
        <is>
          <t>3</t>
        </is>
      </c>
      <c r="BX389" s="2" t="inlineStr">
        <is>
          <t/>
        </is>
      </c>
      <c r="BY389" t="inlineStr">
        <is>
          <t>elke vorm van samenwerking met behulp van informatie- en communicatietechnologie</t>
        </is>
      </c>
      <c r="BZ389" s="2" t="inlineStr">
        <is>
          <t>współpraca wirtualna</t>
        </is>
      </c>
      <c r="CA389" s="2" t="inlineStr">
        <is>
          <t>3</t>
        </is>
      </c>
      <c r="CB389" s="2" t="inlineStr">
        <is>
          <t/>
        </is>
      </c>
      <c r="CC389" t="inlineStr">
        <is>
          <t>każda forma współpracy z wykorzystaniem narzędzi technologii informacyjnej i komunikacji</t>
        </is>
      </c>
      <c r="CD389" s="2" t="inlineStr">
        <is>
          <t>cooperação virtual</t>
        </is>
      </c>
      <c r="CE389" s="2" t="inlineStr">
        <is>
          <t>3</t>
        </is>
      </c>
      <c r="CF389" s="2" t="inlineStr">
        <is>
          <t/>
        </is>
      </c>
      <c r="CG389" t="inlineStr">
        <is>
          <t>Qualquer forma de cooperação que recorra às ferramentas das tecnologias da informação e da comunicação.</t>
        </is>
      </c>
      <c r="CH389" s="2" t="inlineStr">
        <is>
          <t>cooperare virtuală</t>
        </is>
      </c>
      <c r="CI389" s="2" t="inlineStr">
        <is>
          <t>3</t>
        </is>
      </c>
      <c r="CJ389" s="2" t="inlineStr">
        <is>
          <t/>
        </is>
      </c>
      <c r="CK389" t="inlineStr">
        <is>
          <t/>
        </is>
      </c>
      <c r="CL389" s="2" t="inlineStr">
        <is>
          <t>virtuálna spolupráca</t>
        </is>
      </c>
      <c r="CM389" s="2" t="inlineStr">
        <is>
          <t>3</t>
        </is>
      </c>
      <c r="CN389" s="2" t="inlineStr">
        <is>
          <t/>
        </is>
      </c>
      <c r="CO389" t="inlineStr">
        <is>
          <t>akákoľvek forma spolupráce s využitím informačných technológií a komunikačných nástrojov;</t>
        </is>
      </c>
      <c r="CP389" s="2" t="inlineStr">
        <is>
          <t>virtualno sodelovanje</t>
        </is>
      </c>
      <c r="CQ389" s="2" t="inlineStr">
        <is>
          <t>3</t>
        </is>
      </c>
      <c r="CR389" s="2" t="inlineStr">
        <is>
          <t/>
        </is>
      </c>
      <c r="CS389" t="inlineStr">
        <is>
          <t>kakršna koli oblika sodelovanja z uporabo informacijskotehnoloških in komunikacijskih orodij</t>
        </is>
      </c>
      <c r="CT389" s="2" t="inlineStr">
        <is>
          <t>virtuellt samarbete</t>
        </is>
      </c>
      <c r="CU389" s="2" t="inlineStr">
        <is>
          <t>3</t>
        </is>
      </c>
      <c r="CV389" s="2" t="inlineStr">
        <is>
          <t/>
        </is>
      </c>
      <c r="CW389" t="inlineStr">
        <is>
          <t>allt samarbete med hjälp av informationsteknik och kommunikationsverktyg</t>
        </is>
      </c>
    </row>
    <row r="390">
      <c r="A390" s="1" t="str">
        <f>HYPERLINK("https://iate.europa.eu/entry/result/3578090/all", "3578090")</f>
        <v>3578090</v>
      </c>
      <c r="B390" t="inlineStr">
        <is>
          <t>SOCIAL QUESTIONS;EDUCATION AND COMMUNICATIONS</t>
        </is>
      </c>
      <c r="C390" t="inlineStr">
        <is>
          <t>SOCIAL QUESTIONS|demography and population|composition of the population|distribution by age|young person;EDUCATION AND COMMUNICATIONS|education;SOCIAL QUESTIONS|social affairs|social policy|youth policy</t>
        </is>
      </c>
      <c r="D390" t="inlineStr">
        <is>
          <t>yes</t>
        </is>
      </c>
      <c r="E390" t="inlineStr">
        <is>
          <t/>
        </is>
      </c>
      <c r="F390" s="2" t="inlineStr">
        <is>
          <t>дейност за младежко участие</t>
        </is>
      </c>
      <c r="G390" s="2" t="inlineStr">
        <is>
          <t>3</t>
        </is>
      </c>
      <c r="H390" s="2" t="inlineStr">
        <is>
          <t/>
        </is>
      </c>
      <c r="I390" t="inlineStr">
        <is>
          <t>дейност извън училище, осъществявана от неформални групи от млади хора и/или &lt;i&gt;младежки организации&lt;/i&gt; [ &lt;a href="/entry/result/1560013/all" id="ENTRY_TO_ENTRY_CONVERTER" target="_blank"&gt;IATE:1560013&lt;/a&gt; ], която се характеризира с неформален подход към обучението</t>
        </is>
      </c>
      <c r="J390" s="2" t="inlineStr">
        <is>
          <t>činnost pro zapojení mládeže|
aktivity participace mládeže</t>
        </is>
      </c>
      <c r="K390" s="2" t="inlineStr">
        <is>
          <t>2|
3</t>
        </is>
      </c>
      <c r="L390" s="2" t="inlineStr">
        <is>
          <t>|
preferred</t>
        </is>
      </c>
      <c r="M390" t="inlineStr">
        <is>
          <t>mimoškolní činnost vykonávaná neformálními skupinami &lt;i&gt;mladých lidí&lt;/i&gt; [ &lt;a href="/entry/result/1559885/all" id="ENTRY_TO_ENTRY_CONVERTER" target="_blank"&gt;IATE:1559885&lt;/a&gt; ] a/nebo &lt;i&gt;mládežnickými organizacemi&lt;/i&gt; [ &lt;a href="/entry/result/1560013/all" id="ENTRY_TO_ENTRY_CONVERTER" target="_blank"&gt;IATE:1560013&lt;/a&gt; ], která se vyznačuje přístupem &lt;i&gt;neformálního učení&lt;/i&gt; [ &lt;a href="/entry/result/907293/all" id="ENTRY_TO_ENTRY_CONVERTER" target="_blank"&gt;IATE:907293&lt;/a&gt; ]</t>
        </is>
      </c>
      <c r="N390" s="2" t="inlineStr">
        <is>
          <t>ungdomsaktivitet|
aktivitet med henblik på unges samfundsdeltagelse</t>
        </is>
      </c>
      <c r="O390" s="2" t="inlineStr">
        <is>
          <t>3|
2</t>
        </is>
      </c>
      <c r="P390" s="2" t="inlineStr">
        <is>
          <t xml:space="preserve">|
</t>
        </is>
      </c>
      <c r="Q390" t="inlineStr">
        <is>
          <t>aktivitet uden for skoleregi, der gennemføres af uformelle grupper af unge og/eller ungdomsorganisationer, og som er kendetegnet ved en ikke-formel læringstilgang</t>
        </is>
      </c>
      <c r="R390" s="2" t="inlineStr">
        <is>
          <t>Jugendaktivität</t>
        </is>
      </c>
      <c r="S390" s="2" t="inlineStr">
        <is>
          <t>3</t>
        </is>
      </c>
      <c r="T390" s="2" t="inlineStr">
        <is>
          <t/>
        </is>
      </c>
      <c r="U390" t="inlineStr">
        <is>
          <t>außerschulische Aktivität, die von informellen Gruppen &lt;i&gt;junger Menschen [ &lt;a href="/entry/result/1559885/all" id="ENTRY_TO_ENTRY_CONVERTER" target="_blank"&gt;IATE:1559885&lt;/a&gt; ]&lt;/i&gt; und/oder Jugendorganisationen [ &lt;a href="/entry/result/1560013/all" id="ENTRY_TO_ENTRY_CONVERTER" target="_blank"&gt;IATE:1560013&lt;/a&gt; ] durchgeführt wird und die auf einem nichtformalen Lernansatz [ &lt;a href="/entry/result/907293/all" id="ENTRY_TO_ENTRY_CONVERTER" target="_blank"&gt;IATE:907293&lt;/a&gt; ] beruht</t>
        </is>
      </c>
      <c r="V390" s="2" t="inlineStr">
        <is>
          <t>δραστηριότητα νέων</t>
        </is>
      </c>
      <c r="W390" s="2" t="inlineStr">
        <is>
          <t>3</t>
        </is>
      </c>
      <c r="X390" s="2" t="inlineStr">
        <is>
          <t/>
        </is>
      </c>
      <c r="Y390" t="inlineStr">
        <is>
          <t>εξωσχολική δραστηριότητα που διεξάγεται από άτυπες ομάδες νέων ανθρώπων και/ή οργανώσεων νέων και χαρακτηρίζεται από μια προσέγγιση μη τυπικής μάθησης</t>
        </is>
      </c>
      <c r="Z390" s="2" t="inlineStr">
        <is>
          <t>youth participation activity|
youth activity</t>
        </is>
      </c>
      <c r="AA390" s="2" t="inlineStr">
        <is>
          <t>3|
3</t>
        </is>
      </c>
      <c r="AB390" s="2" t="inlineStr">
        <is>
          <t xml:space="preserve">|
</t>
        </is>
      </c>
      <c r="AC390" t="inlineStr">
        <is>
          <t>out-of-school activity carried out by informal groups of &lt;i&gt;young people&lt;/i&gt; [ &lt;a href="/entry/result/1559885/all" id="ENTRY_TO_ENTRY_CONVERTER" target="_blank"&gt;IATE:1559885&lt;/a&gt; ] and/or &lt;i&gt;youth organisations&lt;/i&gt; [ &lt;a href="/entry/result/1560013/all" id="ENTRY_TO_ENTRY_CONVERTER" target="_blank"&gt;IATE:1560013&lt;/a&gt; ], and characterised by a &lt;i&gt;non-formal learning&lt;/i&gt; [ &lt;a href="/entry/result/907293/all" id="ENTRY_TO_ENTRY_CONVERTER" target="_blank"&gt;IATE:907293&lt;/a&gt; ] approach</t>
        </is>
      </c>
      <c r="AD390" s="2" t="inlineStr">
        <is>
          <t>actividad de participación juvenil</t>
        </is>
      </c>
      <c r="AE390" s="2" t="inlineStr">
        <is>
          <t>2</t>
        </is>
      </c>
      <c r="AF390" s="2" t="inlineStr">
        <is>
          <t/>
        </is>
      </c>
      <c r="AG390" t="inlineStr">
        <is>
          <t>Cualquier actividad extraescolar realizada por grupos informales de 
jóvenes u organizaciones juveniles y caracterizada por un enfoque de 
aprendizaje no formal.</t>
        </is>
      </c>
      <c r="AH390" s="2" t="inlineStr">
        <is>
          <t>noorte osalustegevus</t>
        </is>
      </c>
      <c r="AI390" s="2" t="inlineStr">
        <is>
          <t>3</t>
        </is>
      </c>
      <c r="AJ390" s="2" t="inlineStr">
        <is>
          <t/>
        </is>
      </c>
      <c r="AK390" t="inlineStr">
        <is>
          <t>kooliväline tegevus, mida viivad ellu noorte mitteametlikud rühmitused ja/või noorteorganisatsioonid ja kus järgitakse mitteformaalse õppimise põhimõtteid</t>
        </is>
      </c>
      <c r="AL390" s="2" t="inlineStr">
        <is>
          <t>nuorten osallistumistoiminta|
nuorisotoiminta</t>
        </is>
      </c>
      <c r="AM390" s="2" t="inlineStr">
        <is>
          <t>3|
3</t>
        </is>
      </c>
      <c r="AN390" s="2" t="inlineStr">
        <is>
          <t xml:space="preserve">|
</t>
        </is>
      </c>
      <c r="AO390" t="inlineStr">
        <is>
          <t>koulun ulkopuolinen toiminta, jonka epäviralliset nuorten ryhmät ja/tai nuorisojärjestöt järjestävät ja jolle on ominaista epävirallinen oppiminen</t>
        </is>
      </c>
      <c r="AP390" s="2" t="inlineStr">
        <is>
          <t>activité de participation des jeunes</t>
        </is>
      </c>
      <c r="AQ390" s="2" t="inlineStr">
        <is>
          <t>3</t>
        </is>
      </c>
      <c r="AR390" s="2" t="inlineStr">
        <is>
          <t/>
        </is>
      </c>
      <c r="AS390" t="inlineStr">
        <is>
          <t>activité extrascolaire réalisée par des groupes informels de &lt;i&gt;jeunes&lt;/i&gt; [ &lt;a href="/entry/result/1559885/all" id="ENTRY_TO_ENTRY_CONVERTER" target="_blank"&gt;IATE:1559885&lt;/a&gt; ] et/ou des &lt;i&gt;organisations de jeunesse&lt;/i&gt; [ &lt;a href="/entry/result/1560013/all" id="ENTRY_TO_ENTRY_CONVERTER" target="_blank"&gt;IATE:1560013&lt;/a&gt; ], et s’inscrivant dans une démarche d’&lt;i&gt;éducation non formelle&lt;/i&gt; [ &lt;a href="/entry/result/907293/all" id="ENTRY_TO_ENTRY_CONVERTER" target="_blank"&gt;IATE:907293&lt;/a&gt; ]</t>
        </is>
      </c>
      <c r="AT390" s="2" t="inlineStr">
        <is>
          <t>gníomhaíocht óige</t>
        </is>
      </c>
      <c r="AU390" s="2" t="inlineStr">
        <is>
          <t>3</t>
        </is>
      </c>
      <c r="AV390" s="2" t="inlineStr">
        <is>
          <t/>
        </is>
      </c>
      <c r="AW390" t="inlineStr">
        <is>
          <t>gníomhaíocht
 a dhéanann daoine óga, ina n-aonair nó mar chuid de ghrúpa, lasmuigh
 d'uaireanta scoile (amhail malartuithe ógra nó obair dheonach nó oiliúint
 óige), go háirithe trí eagraíochtaí óige, agus arb é a príomhthréith cur
 chuige neamhfhoirmiúil maidir leis an bhfoghlaim</t>
        </is>
      </c>
      <c r="AX390" s="2" t="inlineStr">
        <is>
          <t>aktivnost sudjelovanja mladih</t>
        </is>
      </c>
      <c r="AY390" s="2" t="inlineStr">
        <is>
          <t>3</t>
        </is>
      </c>
      <c r="AZ390" s="2" t="inlineStr">
        <is>
          <t/>
        </is>
      </c>
      <c r="BA390" t="inlineStr">
        <is>
          <t>izvanškolska aktivnost koju provode neformalne skupine mladih [ &lt;a href="/entry/result/1559885/all" id="ENTRY_TO_ENTRY_CONVERTER" target="_blank"&gt;IATE:1559885&lt;/a&gt; ] i/ili organizacije mladih [ &lt;a href="/entry/result/1560013/all" id="ENTRY_TO_ENTRY_CONVERTER" target="_blank"&gt;IATE:1560013&lt;/a&gt; ] te za koju je svojstven pristup neformalnog učenja [ &lt;a href="/entry/result/907293/all" id="ENTRY_TO_ENTRY_CONVERTER" target="_blank"&gt;IATE:907293&lt;/a&gt; ]</t>
        </is>
      </c>
      <c r="BB390" s="2" t="inlineStr">
        <is>
          <t>ifjúsági részvételi tevékenység</t>
        </is>
      </c>
      <c r="BC390" s="2" t="inlineStr">
        <is>
          <t>3</t>
        </is>
      </c>
      <c r="BD390" s="2" t="inlineStr">
        <is>
          <t/>
        </is>
      </c>
      <c r="BE390" t="inlineStr">
        <is>
          <t>informális ifjúsági csoportok és/vagy ifjúsági szervezetek által végzett, iskolán kívüli tevékenység, amelyet nem formális tanulási megközelítés jellemez</t>
        </is>
      </c>
      <c r="BF390" s="2" t="inlineStr">
        <is>
          <t>attività di partecipazione dei giovani|
attività per la gioventù</t>
        </is>
      </c>
      <c r="BG390" s="2" t="inlineStr">
        <is>
          <t>3|
3</t>
        </is>
      </c>
      <c r="BH390" s="2" t="inlineStr">
        <is>
          <t xml:space="preserve">|
</t>
        </is>
      </c>
      <c r="BI390" t="inlineStr">
        <is>
          <t>attività extrascolastica svolta da gruppi informali di&lt;a href="https://iate.europa.eu/entry/result/1559885/en-it" target="_blank"&gt; giovani&lt;/a&gt; e/o &lt;a href="https://iate.europa.eu/entry/result/1560013/en-it" target="_blank"&gt;organizzazioni giovanili&lt;/a&gt;, e caratterizzata da un approccio non formale all'apprendimento</t>
        </is>
      </c>
      <c r="BJ390" s="2" t="inlineStr">
        <is>
          <t>jaunimo dalyvavimo veikla</t>
        </is>
      </c>
      <c r="BK390" s="2" t="inlineStr">
        <is>
          <t>3</t>
        </is>
      </c>
      <c r="BL390" s="2" t="inlineStr">
        <is>
          <t/>
        </is>
      </c>
      <c r="BM390" t="inlineStr">
        <is>
          <t>neformalių jaunimo grupių ir (arba) jaunimo organizacijų vykdoma nemokyklinė veikla, kuriai būdingas neformalusis ugdymas</t>
        </is>
      </c>
      <c r="BN390" s="2" t="inlineStr">
        <is>
          <t>jauniešu līdzdalības darbība</t>
        </is>
      </c>
      <c r="BO390" s="2" t="inlineStr">
        <is>
          <t>2</t>
        </is>
      </c>
      <c r="BP390" s="2" t="inlineStr">
        <is>
          <t/>
        </is>
      </c>
      <c r="BQ390" t="inlineStr">
        <is>
          <t>ārpusskolas darbība, ko veic neformālas jauniešu un/vai jauniešu organizāciju grupas, un kurai raksturīga neformālas mācīšanās pieeja</t>
        </is>
      </c>
      <c r="BR390" s="2" t="inlineStr">
        <is>
          <t>attività ta’ parteċipazzjoni taż-żgħażagħ|
attività taż-żgħażagħ</t>
        </is>
      </c>
      <c r="BS390" s="2" t="inlineStr">
        <is>
          <t>3|
3</t>
        </is>
      </c>
      <c r="BT390" s="2" t="inlineStr">
        <is>
          <t xml:space="preserve">|
</t>
        </is>
      </c>
      <c r="BU390" t="inlineStr">
        <is>
          <t>attività barra mill-iskola li tiġi organizzata minn gruppi informali ta’ żgħażagħ&lt;sup&gt;1&lt;/sup&gt; u/jew minn organizzazzjonijiet taż-żgħażagħ&lt;sup&gt;2&lt;/sup&gt;, u li tkun karatterizzata minn approċċ ta’ apprendiment mhux formali&lt;sup&gt;3&lt;/sup&gt; &lt;p&gt;&lt;sup&gt;1&lt;/sup&gt; żgħażagħ [ &lt;a href="/entry/result/1559885/all" id="ENTRY_TO_ENTRY_CONVERTER" target="_blank"&gt;IATE:1559885&lt;/a&gt; ] &lt;br&gt;&lt;sup&gt;2&lt;/sup&gt; organizzazzjoni taż-żgħażagħ [ &lt;a href="/entry/result/1560013/all" id="ENTRY_TO_ENTRY_CONVERTER" target="_blank"&gt;IATE:1560013&lt;/a&gt; ] &lt;br&gt;&lt;sup&gt;3 &lt;/sup&gt;apprendiment mhux formali [ &lt;a href="/entry/result/907293/all" id="ENTRY_TO_ENTRY_CONVERTER" target="_blank"&gt;IATE:907293&lt;/a&gt; ]&lt;/p&gt;</t>
        </is>
      </c>
      <c r="BV390" s="2" t="inlineStr">
        <is>
          <t>jongerenparticipatie|
activiteit op het gebied van jongerenparticipatie</t>
        </is>
      </c>
      <c r="BW390" s="2" t="inlineStr">
        <is>
          <t>3|
3</t>
        </is>
      </c>
      <c r="BX390" s="2" t="inlineStr">
        <is>
          <t xml:space="preserve">|
</t>
        </is>
      </c>
      <c r="BY390" t="inlineStr">
        <is>
          <t>buitenschoolse activiteit die wordt uitgeoefend door informele groepen jongeren en/of jeugdorganisaties, en gekenmerkt is door een niet-formele leerbenadering</t>
        </is>
      </c>
      <c r="BZ390" s="2" t="inlineStr">
        <is>
          <t>działanie wspierające uczestnictwo młodzieży|
aktywność młodzieży</t>
        </is>
      </c>
      <c r="CA390" s="2" t="inlineStr">
        <is>
          <t>3|
3</t>
        </is>
      </c>
      <c r="CB390" s="2" t="inlineStr">
        <is>
          <t xml:space="preserve">|
</t>
        </is>
      </c>
      <c r="CC390" t="inlineStr">
        <is>
          <t>działanie pozaszkolne prowadzone przez nieformalne grupy młodzieży lub organizacje młodzieżowe i charakteryzujące się podejściem opartym na uczeniu się pozaformalnym</t>
        </is>
      </c>
      <c r="CD390" s="2" t="inlineStr">
        <is>
          <t>atividade de participação juvenil|
atividade de juventude</t>
        </is>
      </c>
      <c r="CE390" s="2" t="inlineStr">
        <is>
          <t>3|
3</t>
        </is>
      </c>
      <c r="CF390" s="2" t="inlineStr">
        <is>
          <t xml:space="preserve">|
</t>
        </is>
      </c>
      <c r="CG390" t="inlineStr">
        <is>
          <t>Uma atividade que não a educação e formação formais, efetuada por grupos informais de jovens ou organizações de juventude e caracterizada por uma abordagem não formal ou informal da aprendizagem.</t>
        </is>
      </c>
      <c r="CH390" s="2" t="inlineStr">
        <is>
          <t>activitate de tineret</t>
        </is>
      </c>
      <c r="CI390" s="2" t="inlineStr">
        <is>
          <t>3</t>
        </is>
      </c>
      <c r="CJ390" s="2" t="inlineStr">
        <is>
          <t/>
        </is>
      </c>
      <c r="CK390" t="inlineStr">
        <is>
          <t>activitate extrașcolară (precum schimburile de tineri, voluntariatul sau formarea tinerilor)
efectuată de un tânăr, fie individual, fie într-un grup, în special prin intermediul &lt;a href="https://iate.europa.eu/entry/result/1560013" target="_blank"&gt;organizațiilor de tineret&lt;/a&gt; și caracterizată printr-o abordare de &lt;a href="https://iate.europa.eu/entry/result/907293" target="_blank"&gt;învățare nonformală&lt;/a&gt;</t>
        </is>
      </c>
      <c r="CL390" s="2" t="inlineStr">
        <is>
          <t>činnosť s účasťou mládeže|
aktivita zameraná na participáciu mládeže</t>
        </is>
      </c>
      <c r="CM390" s="2" t="inlineStr">
        <is>
          <t>3|
3</t>
        </is>
      </c>
      <c r="CN390" s="2" t="inlineStr">
        <is>
          <t xml:space="preserve">|
</t>
        </is>
      </c>
      <c r="CO390" t="inlineStr">
        <is>
          <t>činnosť mimo formálneho vzdelávania a odbornej prípravy, ktorú vykonávajú neformálne skupiny mladých ľudí alebo mládežnícke organizácie a ktorú charakterizuje neformálny alebo informálny prístup k vzdelávaniu</t>
        </is>
      </c>
      <c r="CP390" s="2" t="inlineStr">
        <is>
          <t>aktivnost udejstvovanja mladih|
mladinska aktivnost</t>
        </is>
      </c>
      <c r="CQ390" s="2" t="inlineStr">
        <is>
          <t>3|
3</t>
        </is>
      </c>
      <c r="CR390" s="2" t="inlineStr">
        <is>
          <t xml:space="preserve">|
</t>
        </is>
      </c>
      <c r="CS390" t="inlineStr">
        <is>
          <t>zunajšolska aktivnost, ki jo izvajajo neformalne skupine mladih in/ali mladinske organizacije in za katero je značilen pristop neformalnega učenja</t>
        </is>
      </c>
      <c r="CT390" s="2" t="inlineStr">
        <is>
          <t>ungdomsverksamhet</t>
        </is>
      </c>
      <c r="CU390" s="2" t="inlineStr">
        <is>
          <t>3</t>
        </is>
      </c>
      <c r="CV390" s="2" t="inlineStr">
        <is>
          <t/>
        </is>
      </c>
      <c r="CW390" t="inlineStr">
        <is>
          <t>verksamhet utanför den formella utbildningen som utförs av informella grupper av unga eller ungdomsorganisationer och som utmärks av en icke-formell eller informell utbildningsstrategi</t>
        </is>
      </c>
    </row>
    <row r="391">
      <c r="A391" s="1" t="str">
        <f>HYPERLINK("https://iate.europa.eu/entry/result/782215/all", "782215")</f>
        <v>782215</v>
      </c>
      <c r="B391" t="inlineStr">
        <is>
          <t>EDUCATION AND COMMUNICATIONS</t>
        </is>
      </c>
      <c r="C391" t="inlineStr">
        <is>
          <t>EDUCATION AND COMMUNICATIONS|education;EDUCATION AND COMMUNICATIONS|teaching|level of education</t>
        </is>
      </c>
      <c r="D391" t="inlineStr">
        <is>
          <t>yes</t>
        </is>
      </c>
      <c r="E391" t="inlineStr">
        <is>
          <t/>
        </is>
      </c>
      <c r="F391" s="2" t="inlineStr">
        <is>
          <t>Международен център за европейско обучение|
CIFE</t>
        </is>
      </c>
      <c r="G391" s="2" t="inlineStr">
        <is>
          <t>4|
4</t>
        </is>
      </c>
      <c r="H391" s="2" t="inlineStr">
        <is>
          <t xml:space="preserve">|
</t>
        </is>
      </c>
      <c r="I391" t="inlineStr">
        <is>
          <t>частно висше училище в областта на европейската интеграция и международните отношения, създадено през 1954 г., със седалище в Ница и филиали в Берлин, Брюксел и Истанбул</t>
        </is>
      </c>
      <c r="J391" s="2" t="inlineStr">
        <is>
          <t>Mezinárodní středisko evropského vzdělávání|
CIFE</t>
        </is>
      </c>
      <c r="K391" s="2" t="inlineStr">
        <is>
          <t>3|
2</t>
        </is>
      </c>
      <c r="L391" s="2" t="inlineStr">
        <is>
          <t xml:space="preserve">|
</t>
        </is>
      </c>
      <c r="M391" t="inlineStr">
        <is>
          <t>soukromá vysokoškolská a výzkumná instituce, která byla založena roku 1954, s hlavním sídlem v Nice a pobočkami v Berlíně, Bruselu a Istanbulu</t>
        </is>
      </c>
      <c r="N391" s="2" t="inlineStr">
        <is>
          <t>Centre international de formation européenne|
CIFE</t>
        </is>
      </c>
      <c r="O391" s="2" t="inlineStr">
        <is>
          <t>3|
3</t>
        </is>
      </c>
      <c r="P391" s="2" t="inlineStr">
        <is>
          <t xml:space="preserve">|
</t>
        </is>
      </c>
      <c r="Q391" t="inlineStr">
        <is>
          <t>privat institut for videregående uddannelse og forskning grundlagt i 1954 med hovedkontor i Nice og filialer i Berlin, Bruxelles og Istanbul</t>
        </is>
      </c>
      <c r="R391" s="2" t="inlineStr">
        <is>
          <t>Internationales Zentrum für Europäische Bildung|
CIFE</t>
        </is>
      </c>
      <c r="S391" s="2" t="inlineStr">
        <is>
          <t>3|
3</t>
        </is>
      </c>
      <c r="T391" s="2" t="inlineStr">
        <is>
          <t xml:space="preserve">|
</t>
        </is>
      </c>
      <c r="U391" t="inlineStr">
        <is>
          <t>Verein, der unterschiedliche postgraduierte Studiengänge, Kolloquien und Seminare anbietet</t>
        </is>
      </c>
      <c r="V391" s="2" t="inlineStr">
        <is>
          <t>Διεθνές Κέντρο Ευρωπαϊκής Κατάρτισης</t>
        </is>
      </c>
      <c r="W391" s="2" t="inlineStr">
        <is>
          <t>3</t>
        </is>
      </c>
      <c r="X391" s="2" t="inlineStr">
        <is>
          <t/>
        </is>
      </c>
      <c r="Y391" t="inlineStr">
        <is>
          <t/>
        </is>
      </c>
      <c r="Z391" s="2" t="inlineStr">
        <is>
          <t>International Centre for European Training|
International Center for European Training|
CIFE</t>
        </is>
      </c>
      <c r="AA391" s="2" t="inlineStr">
        <is>
          <t>3|
1|
3</t>
        </is>
      </c>
      <c r="AB391" s="2" t="inlineStr">
        <is>
          <t xml:space="preserve">|
|
</t>
        </is>
      </c>
      <c r="AC391" t="inlineStr">
        <is>
          <t>private institution of higher education and research, founded in 1954 with its head office in Nice and branch offices in Berlin, Brussels and Istanbul</t>
        </is>
      </c>
      <c r="AD391" s="2" t="inlineStr">
        <is>
          <t>Centro Internacional de Formación Europea|
CIFE</t>
        </is>
      </c>
      <c r="AE391" s="2" t="inlineStr">
        <is>
          <t>2|
2</t>
        </is>
      </c>
      <c r="AF391" s="2" t="inlineStr">
        <is>
          <t xml:space="preserve">|
</t>
        </is>
      </c>
      <c r="AG391" t="inlineStr">
        <is>
          <t>Institución privada de educación superior e investigación, fundada en 1954 y con sede en Niza, que promueve los valores de la integración europea a través de programas de estudios internacionales e interdisciplinarios.</t>
        </is>
      </c>
      <c r="AH391" s="2" t="inlineStr">
        <is>
          <t>Euroopa Rahvusvaheline Koolituskeskus</t>
        </is>
      </c>
      <c r="AI391" s="2" t="inlineStr">
        <is>
          <t>3</t>
        </is>
      </c>
      <c r="AJ391" s="2" t="inlineStr">
        <is>
          <t/>
        </is>
      </c>
      <c r="AK391" t="inlineStr">
        <is>
          <t>1954. aastal asutatud eraõiguslik kõrgharidus- ja teadusasutus, mille peakorter asub Nice'is</t>
        </is>
      </c>
      <c r="AL391" s="2" t="inlineStr">
        <is>
          <t>Eurooppakoulutuksen kansainvälinen keskus</t>
        </is>
      </c>
      <c r="AM391" s="2" t="inlineStr">
        <is>
          <t>3</t>
        </is>
      </c>
      <c r="AN391" s="2" t="inlineStr">
        <is>
          <t/>
        </is>
      </c>
      <c r="AO391" t="inlineStr">
        <is>
          <t/>
        </is>
      </c>
      <c r="AP391" s="2" t="inlineStr">
        <is>
          <t>Centre international de formation européenne|
CIFE</t>
        </is>
      </c>
      <c r="AQ391" s="2" t="inlineStr">
        <is>
          <t>3|
3</t>
        </is>
      </c>
      <c r="AR391" s="2" t="inlineStr">
        <is>
          <t xml:space="preserve">|
</t>
        </is>
      </c>
      <c r="AS391" t="inlineStr">
        <is>
          <t>établissement privé d'enseignement supérieur et de recherche fondé en 1954 qui oeuvre dans le domaine des études interdisciplinaires de la construction européenne et des relations internationales, dont le siège se situe à Nice, et qui reçoit de l’Union européenne une subvention de fonctionnement dans le cadre des «Activités Jean Monnet» du programme Erasmus</t>
        </is>
      </c>
      <c r="AT391" s="2" t="inlineStr">
        <is>
          <t>an tIonad Idirnáisiúnta d'Oiliúint Eorpach|
CIFE</t>
        </is>
      </c>
      <c r="AU391" s="2" t="inlineStr">
        <is>
          <t>3|
3</t>
        </is>
      </c>
      <c r="AV391" s="2" t="inlineStr">
        <is>
          <t xml:space="preserve">|
</t>
        </is>
      </c>
      <c r="AW391" t="inlineStr">
        <is>
          <t/>
        </is>
      </c>
      <c r="AX391" s="2" t="inlineStr">
        <is>
          <t>Međunarodni centar za europsko osposobljavanje|
CIFE</t>
        </is>
      </c>
      <c r="AY391" s="2" t="inlineStr">
        <is>
          <t>3|
3</t>
        </is>
      </c>
      <c r="AZ391" s="2" t="inlineStr">
        <is>
          <t xml:space="preserve">|
</t>
        </is>
      </c>
      <c r="BA391" t="inlineStr">
        <is>
          <t>privatna ustanova za visoko obrazovanje i istraživanje osnovana 1954. sa sjedištem u Nici te s podružnicama u Berlinu, Bruxellesu i Istanbulu</t>
        </is>
      </c>
      <c r="BB391" s="2" t="inlineStr">
        <is>
          <t>Európa-tanulmányok Nemzetközi Központja|
CIFE</t>
        </is>
      </c>
      <c r="BC391" s="2" t="inlineStr">
        <is>
          <t>3|
3</t>
        </is>
      </c>
      <c r="BD391" s="2" t="inlineStr">
        <is>
          <t xml:space="preserve">|
</t>
        </is>
      </c>
      <c r="BE391" t="inlineStr">
        <is>
          <t>1954-ben alapított, nizzai székhelyű felsőoktatási és kutatóintézet</t>
        </is>
      </c>
      <c r="BF391" s="2" t="inlineStr">
        <is>
          <t>Centro internazionale di formazione europea|
CIFE</t>
        </is>
      </c>
      <c r="BG391" s="2" t="inlineStr">
        <is>
          <t>3|
3</t>
        </is>
      </c>
      <c r="BH391" s="2" t="inlineStr">
        <is>
          <t xml:space="preserve">|
</t>
        </is>
      </c>
      <c r="BI391" t="inlineStr">
        <is>
          <t>istituto privato di istruzione superiore e di ricerca fondato nel 1954 che la sede principale a Nizza e filiali a Berlino, Bruxelles e Istanbul</t>
        </is>
      </c>
      <c r="BJ391" s="2" t="inlineStr">
        <is>
          <t>Tarptautinis Europos mokymo centras|
CIFE</t>
        </is>
      </c>
      <c r="BK391" s="2" t="inlineStr">
        <is>
          <t>3|
3</t>
        </is>
      </c>
      <c r="BL391" s="2" t="inlineStr">
        <is>
          <t xml:space="preserve">|
</t>
        </is>
      </c>
      <c r="BM391" t="inlineStr">
        <is>
          <t>1954 m. įsteigta privati aukštojo mokslo ir mokslinių tyrimų įstaiga, turinti savo būstinę Nicoje ir biurus Berlyne, Briuselyje ir Stambule</t>
        </is>
      </c>
      <c r="BN391" s="2" t="inlineStr">
        <is>
          <t>Starptautiskais Eiropas apmācību centrs|
&lt;i&gt;CIFE&lt;/i&gt;</t>
        </is>
      </c>
      <c r="BO391" s="2" t="inlineStr">
        <is>
          <t>2|
2</t>
        </is>
      </c>
      <c r="BP391" s="2" t="inlineStr">
        <is>
          <t xml:space="preserve">|
</t>
        </is>
      </c>
      <c r="BQ391" t="inlineStr">
        <is>
          <t/>
        </is>
      </c>
      <c r="BR391" s="2" t="inlineStr">
        <is>
          <t>Ċentru Internazzjonali għat-Taħriġ Ewropew|
CIFE</t>
        </is>
      </c>
      <c r="BS391" s="2" t="inlineStr">
        <is>
          <t>3|
3</t>
        </is>
      </c>
      <c r="BT391" s="2" t="inlineStr">
        <is>
          <t xml:space="preserve">|
</t>
        </is>
      </c>
      <c r="BU391" t="inlineStr">
        <is>
          <t>istituzzjoni privata ta' edukazzjoni u ta' riċerka ta' livell superjuri, imwaqqfa fl-1954, li għandha l-kwartieri ġenerali tagħha f'Nizza u l-fergħat tagħha f'Berlin, fi Brussell u f'Istanbul</t>
        </is>
      </c>
      <c r="BV391" s="2" t="inlineStr">
        <is>
          <t>Internationaal Centrum voor Europese Vorming|
CIFE</t>
        </is>
      </c>
      <c r="BW391" s="2" t="inlineStr">
        <is>
          <t>2|
2</t>
        </is>
      </c>
      <c r="BX391" s="2" t="inlineStr">
        <is>
          <t xml:space="preserve">|
</t>
        </is>
      </c>
      <c r="BY391" t="inlineStr">
        <is>
          <t/>
        </is>
      </c>
      <c r="BZ391" s="2" t="inlineStr">
        <is>
          <t>Międzynarodowe Centrum Kształcenia Europejskiego|
CIFE</t>
        </is>
      </c>
      <c r="CA391" s="2" t="inlineStr">
        <is>
          <t>3|
3</t>
        </is>
      </c>
      <c r="CB391" s="2" t="inlineStr">
        <is>
          <t xml:space="preserve">|
</t>
        </is>
      </c>
      <c r="CC391" t="inlineStr">
        <is>
          <t/>
        </is>
      </c>
      <c r="CD391" s="2" t="inlineStr">
        <is>
          <t>Centro Internacional de Formação Europeia|
CIFE</t>
        </is>
      </c>
      <c r="CE391" s="2" t="inlineStr">
        <is>
          <t>1|
1</t>
        </is>
      </c>
      <c r="CF391" s="2" t="inlineStr">
        <is>
          <t xml:space="preserve">|
</t>
        </is>
      </c>
      <c r="CG391" t="inlineStr">
        <is>
          <t>Instituição ativa no domínio do estudo, ensino, formação e investigação sobre as questões da unificação europeia e mundial, o federalismo, o regionalismo e as transformações das estruturas da sociedade contemporânea, numa perspectiva federalista global.</t>
        </is>
      </c>
      <c r="CH391" s="2" t="inlineStr">
        <is>
          <t>Centrul Internațional de Formare Europeană|
CIFE</t>
        </is>
      </c>
      <c r="CI391" s="2" t="inlineStr">
        <is>
          <t>3|
3</t>
        </is>
      </c>
      <c r="CJ391" s="2" t="inlineStr">
        <is>
          <t xml:space="preserve">|
</t>
        </is>
      </c>
      <c r="CK391" t="inlineStr">
        <is>
          <t>instituție internațională neguvernamentală cu statut consultativ pe lîngă Consiliul Europei care are drept scop propagarea ideii unității europene, prin organizarea în diverse țări de pe continent de seminare, conferințe, școli de vară, cursuri serale</t>
        </is>
      </c>
      <c r="CL391" s="2" t="inlineStr">
        <is>
          <t>CIFE|
Medzinárodné stredisko európskeho odborného vzdelávania</t>
        </is>
      </c>
      <c r="CM391" s="2" t="inlineStr">
        <is>
          <t>3|
3</t>
        </is>
      </c>
      <c r="CN391" s="2" t="inlineStr">
        <is>
          <t xml:space="preserve">|
</t>
        </is>
      </c>
      <c r="CO391" t="inlineStr">
        <is>
          <t/>
        </is>
      </c>
      <c r="CP391" s="2" t="inlineStr">
        <is>
          <t>Mednarodni center za evropsko usposabljanje</t>
        </is>
      </c>
      <c r="CQ391" s="2" t="inlineStr">
        <is>
          <t>3</t>
        </is>
      </c>
      <c r="CR391" s="2" t="inlineStr">
        <is>
          <t/>
        </is>
      </c>
      <c r="CS391" t="inlineStr">
        <is>
          <t/>
        </is>
      </c>
      <c r="CT391" s="2" t="inlineStr">
        <is>
          <t>Internationella centrumet för Europautbildning</t>
        </is>
      </c>
      <c r="CU391" s="2" t="inlineStr">
        <is>
          <t>3</t>
        </is>
      </c>
      <c r="CV391" s="2" t="inlineStr">
        <is>
          <t/>
        </is>
      </c>
      <c r="CW391" t="inlineStr">
        <is>
          <t/>
        </is>
      </c>
    </row>
    <row r="392">
      <c r="A392" s="1" t="str">
        <f>HYPERLINK("https://iate.europa.eu/entry/result/3576660/all", "3576660")</f>
        <v>3576660</v>
      </c>
      <c r="B392" t="inlineStr">
        <is>
          <t>SOCIAL QUESTIONS;EUROPEAN UNION</t>
        </is>
      </c>
      <c r="C392" t="inlineStr">
        <is>
          <t>SOCIAL QUESTIONS|social affairs|social policy;EUROPEAN UNION|European construction|deepening of the European Union|EU activity|EU action</t>
        </is>
      </c>
      <c r="D392" t="inlineStr">
        <is>
          <t>no</t>
        </is>
      </c>
      <c r="E392" t="inlineStr">
        <is>
          <t/>
        </is>
      </c>
      <c r="F392" s="2" t="inlineStr">
        <is>
          <t>договор за доброволческа дейност</t>
        </is>
      </c>
      <c r="G392" s="2" t="inlineStr">
        <is>
          <t>3</t>
        </is>
      </c>
      <c r="H392" s="2" t="inlineStr">
        <is>
          <t/>
        </is>
      </c>
      <c r="I392" t="inlineStr">
        <is>
          <t/>
        </is>
      </c>
      <c r="J392" s="2" t="inlineStr">
        <is>
          <t>dohoda o dobrovolnické činnosti</t>
        </is>
      </c>
      <c r="K392" s="2" t="inlineStr">
        <is>
          <t>3</t>
        </is>
      </c>
      <c r="L392" s="2" t="inlineStr">
        <is>
          <t/>
        </is>
      </c>
      <c r="M392" t="inlineStr">
        <is>
          <t>dohoda, kterou dobrovolník podepíše s koordinující organizací</t>
        </is>
      </c>
      <c r="N392" s="2" t="inlineStr">
        <is>
          <t>frivillighedsaftale</t>
        </is>
      </c>
      <c r="O392" s="2" t="inlineStr">
        <is>
          <t>3</t>
        </is>
      </c>
      <c r="P392" s="2" t="inlineStr">
        <is>
          <t/>
        </is>
      </c>
      <c r="Q392" t="inlineStr">
        <is>
          <t/>
        </is>
      </c>
      <c r="R392" s="2" t="inlineStr">
        <is>
          <t>Vereinbarung über die Freiwilligenaktivität</t>
        </is>
      </c>
      <c r="S392" s="2" t="inlineStr">
        <is>
          <t>3</t>
        </is>
      </c>
      <c r="T392" s="2" t="inlineStr">
        <is>
          <t/>
        </is>
      </c>
      <c r="U392" t="inlineStr">
        <is>
          <t/>
        </is>
      </c>
      <c r="V392" s="2" t="inlineStr">
        <is>
          <t>συμφωνία εθελοντισμού</t>
        </is>
      </c>
      <c r="W392" s="2" t="inlineStr">
        <is>
          <t>3</t>
        </is>
      </c>
      <c r="X392" s="2" t="inlineStr">
        <is>
          <t/>
        </is>
      </c>
      <c r="Y392" t="inlineStr">
        <is>
          <t/>
        </is>
      </c>
      <c r="Z392" s="2" t="inlineStr">
        <is>
          <t>volunteering agreement</t>
        </is>
      </c>
      <c r="AA392" s="2" t="inlineStr">
        <is>
          <t>3</t>
        </is>
      </c>
      <c r="AB392" s="2" t="inlineStr">
        <is>
          <t/>
        </is>
      </c>
      <c r="AC392" t="inlineStr">
        <is>
          <t>agreement signed by the volunteer with the coordinating organisation defining the tasks to be carried out during the volunteering activity, the intended learning outcomes, etc.</t>
        </is>
      </c>
      <c r="AD392" s="2" t="inlineStr">
        <is>
          <t>convenio de voluntariado|
acuerdo de voluntariado</t>
        </is>
      </c>
      <c r="AE392" s="2" t="inlineStr">
        <is>
          <t>3|
3</t>
        </is>
      </c>
      <c r="AF392" s="2" t="inlineStr">
        <is>
          <t xml:space="preserve">|
</t>
        </is>
      </c>
      <c r="AG392" t="inlineStr">
        <is>
          <t>Acuerdo firmado por el voluntario con la organización coordinadora en el que se definen las tareas que llevará a cabo el voluntario durante la actividad de voluntariado, los resultados de aprendizaje previstos, etc.</t>
        </is>
      </c>
      <c r="AH392" s="2" t="inlineStr">
        <is>
          <t>vabatahtliku tegevuse leping</t>
        </is>
      </c>
      <c r="AI392" s="2" t="inlineStr">
        <is>
          <t>3</t>
        </is>
      </c>
      <c r="AJ392" s="2" t="inlineStr">
        <is>
          <t/>
        </is>
      </c>
      <c r="AK392" t="inlineStr">
        <is>
          <t>vabatahtliku tegevuse aluseks olev kirjalik leping</t>
        </is>
      </c>
      <c r="AL392" s="2" t="inlineStr">
        <is>
          <t>vapaaehtoispalvelusopimus</t>
        </is>
      </c>
      <c r="AM392" s="2" t="inlineStr">
        <is>
          <t>3</t>
        </is>
      </c>
      <c r="AN392" s="2" t="inlineStr">
        <is>
          <t/>
        </is>
      </c>
      <c r="AO392" t="inlineStr">
        <is>
          <t/>
        </is>
      </c>
      <c r="AP392" s="2" t="inlineStr">
        <is>
          <t>convention de volontariat</t>
        </is>
      </c>
      <c r="AQ392" s="2" t="inlineStr">
        <is>
          <t>3</t>
        </is>
      </c>
      <c r="AR392" s="2" t="inlineStr">
        <is>
          <t/>
        </is>
      </c>
      <c r="AS392" t="inlineStr">
        <is>
          <t>convention qui a pour but d’établir clairement les responsabilités, les tâches et la contribution financière de toutes les parties participant au projet</t>
        </is>
      </c>
      <c r="AT392" s="2" t="inlineStr">
        <is>
          <t>comhaontú saorálaíochta|
comhaontú maidir le saorálaíocht</t>
        </is>
      </c>
      <c r="AU392" s="2" t="inlineStr">
        <is>
          <t>3|
3</t>
        </is>
      </c>
      <c r="AV392" s="2" t="inlineStr">
        <is>
          <t xml:space="preserve">|
</t>
        </is>
      </c>
      <c r="AW392" t="inlineStr">
        <is>
          <t/>
        </is>
      </c>
      <c r="AX392" t="inlineStr">
        <is>
          <t/>
        </is>
      </c>
      <c r="AY392" t="inlineStr">
        <is>
          <t/>
        </is>
      </c>
      <c r="AZ392" t="inlineStr">
        <is>
          <t/>
        </is>
      </c>
      <c r="BA392" t="inlineStr">
        <is>
          <t/>
        </is>
      </c>
      <c r="BB392" s="2" t="inlineStr">
        <is>
          <t>önkéntes szerződés</t>
        </is>
      </c>
      <c r="BC392" s="2" t="inlineStr">
        <is>
          <t>3</t>
        </is>
      </c>
      <c r="BD392" s="2" t="inlineStr">
        <is>
          <t/>
        </is>
      </c>
      <c r="BE392" t="inlineStr">
        <is>
          <t>önkéntes és a fogadó szervezet között létrejövő megállapodás, amely az önkéntes tevékenység tartalmát, végzésének helyét és idejét, valamint a kapcsolódó juttatásokat tartalmazza</t>
        </is>
      </c>
      <c r="BF392" s="2" t="inlineStr">
        <is>
          <t>accordo di volontariato|
contratto di volontariato</t>
        </is>
      </c>
      <c r="BG392" s="2" t="inlineStr">
        <is>
          <t>3|
3</t>
        </is>
      </c>
      <c r="BH392" s="2" t="inlineStr">
        <is>
          <t xml:space="preserve">|
</t>
        </is>
      </c>
      <c r="BI392" t="inlineStr">
        <is>
          <t>accordo firmato dal volontario con l'organizzazione coordinatrice che definisce i compiti che il volontario svolgerà e i risultati di apprendimento previsti</t>
        </is>
      </c>
      <c r="BJ392" s="2" t="inlineStr">
        <is>
          <t>savanoriškos veiklos sutartis</t>
        </is>
      </c>
      <c r="BK392" s="2" t="inlineStr">
        <is>
          <t>3</t>
        </is>
      </c>
      <c r="BL392" s="2" t="inlineStr">
        <is>
          <t/>
        </is>
      </c>
      <c r="BM392" t="inlineStr">
        <is>
          <t/>
        </is>
      </c>
      <c r="BN392" s="2" t="inlineStr">
        <is>
          <t>līgums par brīvprātīgo darbu|
vienošanās par brīvprātīgo darbu</t>
        </is>
      </c>
      <c r="BO392" s="2" t="inlineStr">
        <is>
          <t>2|
2</t>
        </is>
      </c>
      <c r="BP392" s="2" t="inlineStr">
        <is>
          <t xml:space="preserve">|
</t>
        </is>
      </c>
      <c r="BQ392" t="inlineStr">
        <is>
          <t/>
        </is>
      </c>
      <c r="BR392" s="2" t="inlineStr">
        <is>
          <t>ftehim ta' volontarjat</t>
        </is>
      </c>
      <c r="BS392" s="2" t="inlineStr">
        <is>
          <t>3</t>
        </is>
      </c>
      <c r="BT392" s="2" t="inlineStr">
        <is>
          <t/>
        </is>
      </c>
      <c r="BU392" t="inlineStr">
        <is>
          <t>ftehim iffirmat mill-volontier flimkien mal-organizzazzjoni koordinatriċi, li jiddefinixxi l-kompiti li jkun irid iwettaq matul l-attività ta' volontarjat, ir-riżultati tat-tagħlim previsti eċċ.</t>
        </is>
      </c>
      <c r="BV392" s="2" t="inlineStr">
        <is>
          <t>overeenkomst voor vrijwilligerswerk</t>
        </is>
      </c>
      <c r="BW392" s="2" t="inlineStr">
        <is>
          <t>3</t>
        </is>
      </c>
      <c r="BX392" s="2" t="inlineStr">
        <is>
          <t/>
        </is>
      </c>
      <c r="BY392" t="inlineStr">
        <is>
          <t/>
        </is>
      </c>
      <c r="BZ392" s="2" t="inlineStr">
        <is>
          <t>porozumienie o wolontariacie|
porozumienie o współpracy z wolontariuszem|
umowa wolontariacka</t>
        </is>
      </c>
      <c r="CA392" s="2" t="inlineStr">
        <is>
          <t>3|
3|
3</t>
        </is>
      </c>
      <c r="CB392" s="2" t="inlineStr">
        <is>
          <t xml:space="preserve">|
|
</t>
        </is>
      </c>
      <c r="CC392" t="inlineStr">
        <is>
          <t>porozumienie zawierane przez wolontariusza z organizacją koordynującą</t>
        </is>
      </c>
      <c r="CD392" s="2" t="inlineStr">
        <is>
          <t>acordo de voluntariado</t>
        </is>
      </c>
      <c r="CE392" s="2" t="inlineStr">
        <is>
          <t>3</t>
        </is>
      </c>
      <c r="CF392" s="2" t="inlineStr">
        <is>
          <t/>
        </is>
      </c>
      <c r="CG392" t="inlineStr">
        <is>
          <t/>
        </is>
      </c>
      <c r="CH392" s="2" t="inlineStr">
        <is>
          <t>acord de voluntariat</t>
        </is>
      </c>
      <c r="CI392" s="2" t="inlineStr">
        <is>
          <t>3</t>
        </is>
      </c>
      <c r="CJ392" s="2" t="inlineStr">
        <is>
          <t/>
        </is>
      </c>
      <c r="CK392" t="inlineStr">
        <is>
          <t/>
        </is>
      </c>
      <c r="CL392" s="2" t="inlineStr">
        <is>
          <t>dohoda o dobrovoľníckej činnosti</t>
        </is>
      </c>
      <c r="CM392" s="2" t="inlineStr">
        <is>
          <t>3</t>
        </is>
      </c>
      <c r="CN392" s="2" t="inlineStr">
        <is>
          <t/>
        </is>
      </c>
      <c r="CO392" t="inlineStr">
        <is>
          <t>dohoda, ktorú podpisuje dobrovoľník s organizáciou, ktorá koordinuje dobrovoľnícku činnosť</t>
        </is>
      </c>
      <c r="CP392" s="2" t="inlineStr">
        <is>
          <t>dogovor o prostovoljskem delu</t>
        </is>
      </c>
      <c r="CQ392" s="2" t="inlineStr">
        <is>
          <t>3</t>
        </is>
      </c>
      <c r="CR392" s="2" t="inlineStr">
        <is>
          <t/>
        </is>
      </c>
      <c r="CS392" t="inlineStr">
        <is>
          <t/>
        </is>
      </c>
      <c r="CT392" s="2" t="inlineStr">
        <is>
          <t>volontärarbetsavtal</t>
        </is>
      </c>
      <c r="CU392" s="2" t="inlineStr">
        <is>
          <t>3</t>
        </is>
      </c>
      <c r="CV392" s="2" t="inlineStr">
        <is>
          <t/>
        </is>
      </c>
      <c r="CW392" t="inlineStr">
        <is>
          <t/>
        </is>
      </c>
    </row>
    <row r="393">
      <c r="A393" s="1" t="str">
        <f>HYPERLINK("https://iate.europa.eu/entry/result/3557092/all", "3557092")</f>
        <v>3557092</v>
      </c>
      <c r="B393" t="inlineStr">
        <is>
          <t>EDUCATION AND COMMUNICATIONS;SOCIAL QUESTIONS</t>
        </is>
      </c>
      <c r="C393" t="inlineStr">
        <is>
          <t>EDUCATION AND COMMUNICATIONS|education|education policy;SOCIAL QUESTIONS|demography and population|composition of the population|distribution by age|young person;SOCIAL QUESTIONS|social affairs|social policy|youth policy</t>
        </is>
      </c>
      <c r="D393" t="inlineStr">
        <is>
          <t>yes</t>
        </is>
      </c>
      <c r="E393" t="inlineStr">
        <is>
          <t/>
        </is>
      </c>
      <c r="F393" s="2" t="inlineStr">
        <is>
          <t>хора с по-малко възможности</t>
        </is>
      </c>
      <c r="G393" s="2" t="inlineStr">
        <is>
          <t>3</t>
        </is>
      </c>
      <c r="H393" s="2" t="inlineStr">
        <is>
          <t/>
        </is>
      </c>
      <c r="I393" t="inlineStr">
        <is>
          <t>лица, които срещат трудности, които им пречат да имат ефективен достъп до възможности по програмата [„Еразъм“] по причини от икономическо, социално, културно, географско или здравословно естество или свързани с мигрантския им произход, или увреждания и образователни затруднения</t>
        </is>
      </c>
      <c r="J393" s="2" t="inlineStr">
        <is>
          <t>účastník s omezenými příležitostmi|
lidé s omezenými příležitostmi|
osoby s omezenými příležitostmi</t>
        </is>
      </c>
      <c r="K393" s="2" t="inlineStr">
        <is>
          <t>3|
3|
3</t>
        </is>
      </c>
      <c r="L393" s="2" t="inlineStr">
        <is>
          <t xml:space="preserve">|
|
</t>
        </is>
      </c>
      <c r="M393" t="inlineStr">
        <is>
          <t>osoby čelící překážkám, které jim brání účinně využít příležitostí, které program [Erasmus] nabízí, a to z ekonomických, sociálních, kulturních, geografických či zdravotních důvodů, protože pocházejí z přistěhovaleckého prostředí či z důvodů, jako jsou zdravotní postižení a vzdělávací obtíže</t>
        </is>
      </c>
      <c r="N393" s="2" t="inlineStr">
        <is>
          <t>deltager med færre muligheder|
person med færre muligheder</t>
        </is>
      </c>
      <c r="O393" s="2" t="inlineStr">
        <is>
          <t>3|
3</t>
        </is>
      </c>
      <c r="P393" s="2" t="inlineStr">
        <is>
          <t xml:space="preserve">|
</t>
        </is>
      </c>
      <c r="Q393" t="inlineStr">
        <is>
          <t>person, der står over for en række hindringer, som afholder den pågældende fra at få effektiv adgang til muligheder under [Erasmus]-programmet af økonomiske, sociale, kulturelle, geografiske eller helbredsmæssige årsager, på grund af en migrantbaggrund eller af årsager såsom handicap og uddannelsesmæssige vanskeligheder</t>
        </is>
      </c>
      <c r="R393" s="2" t="inlineStr">
        <is>
          <t>Menschen mit geringeren Chancen</t>
        </is>
      </c>
      <c r="S393" s="2" t="inlineStr">
        <is>
          <t>3</t>
        </is>
      </c>
      <c r="T393" s="2" t="inlineStr">
        <is>
          <t/>
        </is>
      </c>
      <c r="U393" t="inlineStr">
        <is>
          <t>Menschen, die aus wirtschaftlichen, sozialen, kulturellen, geografischen oder gesundheitlichen Gründen, wegen Behinderungen, Lernschwierigkeiten oder aufgrund ihres Migrationshintergrunds mit Hindernissen konfrontiert sind, wodurch sie de facto keinen Zugang zu den Möglichkeiten des Programms [Erasmus] haben</t>
        </is>
      </c>
      <c r="V393" s="2" t="inlineStr">
        <is>
          <t>συμμετέχων που διαθέτει λιγότερες ευκαιρίες|
άτομο με λιγότερες ευκαιρίες</t>
        </is>
      </c>
      <c r="W393" s="2" t="inlineStr">
        <is>
          <t>3|
3</t>
        </is>
      </c>
      <c r="X393" s="2" t="inlineStr">
        <is>
          <t xml:space="preserve">|
</t>
        </is>
      </c>
      <c r="Y393" t="inlineStr">
        <is>
          <t>συμμετέχων που αντιμετωπίζει ορισμένες δυσκολίες, οι οποίες δεν του επιτρέπουν να έχει αποτελεσματική πρόσβαση στο πρόγραμμα για οικονομικούς, κοινωνικούς, πολιτιστικούς, γεωγραφικούς λόγους ή λόγους υγείας, λόγω μετανάστευσης ή για λόγους όπως αναπηρίες και εκπαιδευτικές δυσχέρειες</t>
        </is>
      </c>
      <c r="Z393" s="2" t="inlineStr">
        <is>
          <t>participant with fewer opportunities|
people with fewer opportunities|
person with fewer opportunities|
young people with fewer opportunities|
volunteers with fewer opportunities|
youth workers with fewer opportunities</t>
        </is>
      </c>
      <c r="AA393" s="2" t="inlineStr">
        <is>
          <t>3|
3|
1|
1|
1|
1</t>
        </is>
      </c>
      <c r="AB393" s="2" t="inlineStr">
        <is>
          <t xml:space="preserve">|
|
|
|
|
</t>
        </is>
      </c>
      <c r="AC393" t="inlineStr">
        <is>
          <t>people facing obstacles that prevent them from having effective access to opportunities under the Erasmus Programme for economic, social, cultural, geographical or health reasons, a migrant background or for reasons such as disability and educational difficulties</t>
        </is>
      </c>
      <c r="AD393" s="2" t="inlineStr">
        <is>
          <t>persona con menos oportunidades</t>
        </is>
      </c>
      <c r="AE393" s="2" t="inlineStr">
        <is>
          <t>3</t>
        </is>
      </c>
      <c r="AF393" s="2" t="inlineStr">
        <is>
          <t/>
        </is>
      </c>
      <c r="AG393" t="inlineStr">
        <is>
          <t>Cualquier persona que se enfrente a obstáculos que le impidan tener un 
acceso eficaz a las oportunidades que ofrece el programa por motivos 
económicos, sociales, culturales, geográficos o de salud, debido a su 
origen inmigrante, o por razones tales como la discapacidad y las 
dificultades de aprendizaje.</t>
        </is>
      </c>
      <c r="AH393" s="2" t="inlineStr">
        <is>
          <t>piiratud võimalustega inimesed|
vähemate võimalustega isikud</t>
        </is>
      </c>
      <c r="AI393" s="2" t="inlineStr">
        <is>
          <t>3|
3</t>
        </is>
      </c>
      <c r="AJ393" s="2" t="inlineStr">
        <is>
          <t xml:space="preserve">|
</t>
        </is>
      </c>
      <c r="AK393" t="inlineStr">
        <is>
          <t>inimesed, kellel on raskusi, mis taksitavad neil programmiga pakutavatest võimalustest osa saamast majanduslikel, sotsiaalsetel, kultuurilistel, geograafilistel või tervislikel põhjustel, rändetausta, puude või õpiraskuste tõttu</t>
        </is>
      </c>
      <c r="AL393" s="2" t="inlineStr">
        <is>
          <t>osallistujat, joilla on muita vähemmän mahdollisuuksia|
ihmiset, joilla on muita vähemmän mahdollisuuksia</t>
        </is>
      </c>
      <c r="AM393" s="2" t="inlineStr">
        <is>
          <t>3|
3</t>
        </is>
      </c>
      <c r="AN393" s="2" t="inlineStr">
        <is>
          <t xml:space="preserve">|
</t>
        </is>
      </c>
      <c r="AO393" t="inlineStr">
        <is>
          <t>henkilöt, joiden on hankalaa hyödyntää tehokkaasti ohjelman tarjoamia mahdollisuuksia taloudellisista, sosiaalisista, kulttuuriin liittyvistä, maantieteellisistä tai terveyteen liittyvistä syistä, maahanmuuttajataustan vuoksi tai esimerkiksi vammaan tai oppimisvaikeuksiin liittyvistä syistä</t>
        </is>
      </c>
      <c r="AP393" s="2" t="inlineStr">
        <is>
          <t>personne ayant moins d'opportunités|
personne moins favorisée</t>
        </is>
      </c>
      <c r="AQ393" s="2" t="inlineStr">
        <is>
          <t>3|
3</t>
        </is>
      </c>
      <c r="AR393" s="2" t="inlineStr">
        <is>
          <t xml:space="preserve">|
</t>
        </is>
      </c>
      <c r="AS393" t="inlineStr">
        <is>
          <t>personnes confrontées à des obstacles qui, pour des raisons économiques, sociales, culturelles, géographiques, de santé ou de migration, ou pour des raisons telles qu’un handicap ou des difficultés éducatives, les empêchent d’avoir pleinement accès aux possibilités offertes par le programme [Erasmus]</t>
        </is>
      </c>
      <c r="AT393" s="2" t="inlineStr">
        <is>
          <t>daoine óga ar lú na deiseanna atá acu|
daoine óga ar lú a líon deiseanna</t>
        </is>
      </c>
      <c r="AU393" s="2" t="inlineStr">
        <is>
          <t>3|
3</t>
        </is>
      </c>
      <c r="AV393" s="2" t="inlineStr">
        <is>
          <t xml:space="preserve">|
</t>
        </is>
      </c>
      <c r="AW393" t="inlineStr">
        <is>
          <t>daoine óga a bhfuil bacainní éigin orthu a chuireann cosc orthu rochtain éifeachtach a bheith acu ar dheiseanna faoin gClár ar chúiseanna eacnamaíocha, sóisialta, cultúrtha, geografacha nó ar chúiseanna sláinte, mar gheall ar chúlra imirceach nó toisc go bhfuil siad faoi mhíchumas nó go bhfuil deacrachtaí oideachais acu</t>
        </is>
      </c>
      <c r="AX393" s="2" t="inlineStr">
        <is>
          <t>osobe s manje mogućnosti</t>
        </is>
      </c>
      <c r="AY393" s="2" t="inlineStr">
        <is>
          <t>3</t>
        </is>
      </c>
      <c r="AZ393" s="2" t="inlineStr">
        <is>
          <t/>
        </is>
      </c>
      <c r="BA393" t="inlineStr">
        <is>
          <t>osobe koje nailaze na određene prepreke koje im onemogućuju učinkovit pristup obrazovanju, osposobljavanju i radu s mladima</t>
        </is>
      </c>
      <c r="BB393" s="2" t="inlineStr">
        <is>
          <t>kevesebb lehetőséggel rendelkező emberek</t>
        </is>
      </c>
      <c r="BC393" s="2" t="inlineStr">
        <is>
          <t>2</t>
        </is>
      </c>
      <c r="BD393" s="2" t="inlineStr">
        <is>
          <t/>
        </is>
      </c>
      <c r="BE393" t="inlineStr">
        <is>
          <t>olyan személyek, akiket gazdasági, társadalmi, kulturális, földrajzi vagy egészségügyi okokból, migráns hátterük vagy például fogyatékosság vagy tanulási nehézségek miatt akadályok gátolnak abban, hogy ténylegesen hozzáférjenek a program által kínált lehetőségekhez</t>
        </is>
      </c>
      <c r="BF393" s="2" t="inlineStr">
        <is>
          <t>persone con minori opportunità|
persone che beneficiano di minori opportunità</t>
        </is>
      </c>
      <c r="BG393" s="2" t="inlineStr">
        <is>
          <t>3|
3</t>
        </is>
      </c>
      <c r="BH393" s="2" t="inlineStr">
        <is>
          <t xml:space="preserve">|
</t>
        </is>
      </c>
      <c r="BI393" t="inlineStr">
        <is>
          <t>persone che incontrano ostacoli che impediscono loro di avere effettivo accesso alle opportunità nell'ambito del programma Erasmus per motivi economici, sociali, culturali, geografici o sanitari, a causa della provenienza da un contesto migratorio o per motivi quali la disabilità e le difficoltà di apprendimento</t>
        </is>
      </c>
      <c r="BJ393" s="2" t="inlineStr">
        <is>
          <t>mažiau galimybių turintis dalyvis|
mažiau galimybių turintis asmuo</t>
        </is>
      </c>
      <c r="BK393" s="2" t="inlineStr">
        <is>
          <t>3|
3</t>
        </is>
      </c>
      <c r="BL393" s="2" t="inlineStr">
        <is>
          <t xml:space="preserve">|
</t>
        </is>
      </c>
      <c r="BM393" t="inlineStr">
        <is>
          <t>žmonės, dėl ekonominių, socialinių, kultūrinių, geografinių ar sveikatos priežasčių, dėl savo kaip migrantų kilmės arba dėl negalios ar mokymosi sunkumų susiduriantys su kliūtimis, kurios neleidžia jiems veiksmingai naudotis programos „Erasmus“ teikiamomis galimybėmis</t>
        </is>
      </c>
      <c r="BN393" s="2" t="inlineStr">
        <is>
          <t>ierobežotām iespējām pakļauti cilvēki|
cilvēki, kuriem ir mazāk iespēju</t>
        </is>
      </c>
      <c r="BO393" s="2" t="inlineStr">
        <is>
          <t>3|
2</t>
        </is>
      </c>
      <c r="BP393" s="2" t="inlineStr">
        <is>
          <t xml:space="preserve">|
</t>
        </is>
      </c>
      <c r="BQ393" t="inlineStr">
        <is>
          <t>cilvēki, kas saskaras ar šķēršļiem, kuri liedz viņiem efektīvi izmantot Programmā [&lt;i&gt;Erasmus&lt;/i&gt;] paredzētās iespējas ekonomisku, sociālu, kultūras, ģeogrāfisku iemeslu, migrantu izcelsmes vai ar veselību saistītu iemeslu dēļ vai tādu iemeslu dēļ kā, piemēram, invaliditāte un ar izglītības ieguvi saistītas grūtības</t>
        </is>
      </c>
      <c r="BR393" s="2" t="inlineStr">
        <is>
          <t>persuni b’inqas opportunitajiet</t>
        </is>
      </c>
      <c r="BS393" s="2" t="inlineStr">
        <is>
          <t>3</t>
        </is>
      </c>
      <c r="BT393" s="2" t="inlineStr">
        <is>
          <t/>
        </is>
      </c>
      <c r="BU393" t="inlineStr">
        <is>
          <t>persuni li jiffaċċjaw ostakli li ma jħalluhomx ikollhom aċċess effettiv għal opportunitajiet skont il-Programm [Erasmus] għal raġunijiet ekonomiċi, soċjali, kulturali, ġeografiċi jew ta’ saħħa (inkluż diżabbiltà), minħabba diffikultajiet edukattivi jew minħabba li jkollhom sfond ta' migrant</t>
        </is>
      </c>
      <c r="BV393" s="2" t="inlineStr">
        <is>
          <t>kansarme persoon|
kansarme|
kansarme deelnemer</t>
        </is>
      </c>
      <c r="BW393" s="2" t="inlineStr">
        <is>
          <t>3|
3|
3</t>
        </is>
      </c>
      <c r="BX393" s="2" t="inlineStr">
        <is>
          <t xml:space="preserve">|
|
</t>
        </is>
      </c>
      <c r="BY393" t="inlineStr">
        <is>
          <t>persoon die om economische, sociale, culturele, geografische of gezondheidsredenen, wegens zijn/haar migratieachtergrond of om redenen zoals een handicap en onderwijsmoeilijkheden of om andere redenen, waaronder redenen die aanleiding kunnen geven tot discriminatie overeenkomstig artikel 21 van het Handvest van de grondrechten van de Europese Unie, ervan wordt weerhouden daadwerkelijk toegang te hebben tot de mogelijkheden in het kader van het Erasmus+-programma</t>
        </is>
      </c>
      <c r="BZ393" s="2" t="inlineStr">
        <is>
          <t>osoby o mniejszych szansach|
osoby młode o mniejszych szansach</t>
        </is>
      </c>
      <c r="CA393" s="2" t="inlineStr">
        <is>
          <t>3|
3</t>
        </is>
      </c>
      <c r="CB393" s="2" t="inlineStr">
        <is>
          <t xml:space="preserve">|
</t>
        </is>
      </c>
      <c r="CC393" t="inlineStr">
        <is>
          <t>osoby napotykające na pewne przeszkody, które uniemożliwiają im skuteczny dostęp do kształcenia, szkolenia oraz możliwości pracy z młodzieżą</t>
        </is>
      </c>
      <c r="CD393" s="2" t="inlineStr">
        <is>
          <t>pessoa com menos oportunidades|
participante com menos oportunidades</t>
        </is>
      </c>
      <c r="CE393" s="2" t="inlineStr">
        <is>
          <t>3|
3</t>
        </is>
      </c>
      <c r="CF393" s="2" t="inlineStr">
        <is>
          <t xml:space="preserve">preferred|
</t>
        </is>
      </c>
      <c r="CG393" t="inlineStr">
        <is>
          <t>Pessoa que, por motivos económicos, sociais, culturais, geográficos ou de saúde, devido aos seus antecedentes migratórios, ou em razão de deficiência ou dificuldades de aprendizagem, ou por qualquer outra razão, nomeadamente uma razão que seja suscetível de dar origem a discriminação nos termos do artigo 21.º da Carta dos Direitos Fundamentais da União Europeia, enfrenta obstáculos que a impedem de aceder efetivamente às oportunidades oferecidas pelo programa &lt;a href="https://iate.europa.eu/entry/result/3578544/pt" target="_blank"&gt;Erasmus+&lt;/a&gt; da UE.</t>
        </is>
      </c>
      <c r="CH393" s="2" t="inlineStr">
        <is>
          <t>persoană cu mai puține oportunități|
participant cu mai puține oportunități</t>
        </is>
      </c>
      <c r="CI393" s="2" t="inlineStr">
        <is>
          <t>3|
3</t>
        </is>
      </c>
      <c r="CJ393" s="2" t="inlineStr">
        <is>
          <t xml:space="preserve">|
</t>
        </is>
      </c>
      <c r="CK393" t="inlineStr">
        <is>
          <t/>
        </is>
      </c>
      <c r="CL393" s="2" t="inlineStr">
        <is>
          <t>učastník s nedostatkom príležitostí|
osoby s nedostatkom príležitostí</t>
        </is>
      </c>
      <c r="CM393" s="2" t="inlineStr">
        <is>
          <t>3|
3</t>
        </is>
      </c>
      <c r="CN393" s="2" t="inlineStr">
        <is>
          <t xml:space="preserve">|
</t>
        </is>
      </c>
      <c r="CO393" t="inlineStr">
        <is>
          <t>osoby, ktoré čelia prekážkam, ktoré im bránia v tom, aby mali účinný prístup k príležitostiam v rámci programu z ekonomických, zo sociálnych, z kultúrnych, geografických alebo zo zdravotných dôvodov, pre ich migranstký pôvod alebo z dôvodov, ako sú zdravotné postihnutie a ťažkosti vo vzdelávaní</t>
        </is>
      </c>
      <c r="CP393" s="2" t="inlineStr">
        <is>
          <t>udeleženec z manj priložnostmi</t>
        </is>
      </c>
      <c r="CQ393" s="2" t="inlineStr">
        <is>
          <t>3</t>
        </is>
      </c>
      <c r="CR393" s="2" t="inlineStr">
        <is>
          <t/>
        </is>
      </c>
      <c r="CS393" t="inlineStr">
        <is>
          <t>osebe, ki se srečujejo z nekaterimi ovirami, ki jim preprečujejo učinkovit dostop do priložnosti za izobraževanje, usposabljanje ali mladinsko delo</t>
        </is>
      </c>
      <c r="CT393" s="2" t="inlineStr">
        <is>
          <t>personer med begränsade möjligheter</t>
        </is>
      </c>
      <c r="CU393" s="2" t="inlineStr">
        <is>
          <t>3</t>
        </is>
      </c>
      <c r="CV393" s="2" t="inlineStr">
        <is>
          <t/>
        </is>
      </c>
      <c r="CW393" t="inlineStr">
        <is>
          <t>personer som av ekonomiska, sociala, kulturella, geografiska eller hälsomässiga skäl, på grund av sin migrantbakgrund, eller av skäl såsom funktionsnedsättning eller inlärningssvårigheter eller av andra skäl, möter hinder som gör det svårt för dem att få faktisk tillgång till de möjligheter som erbjuds genom programmet.</t>
        </is>
      </c>
    </row>
    <row r="394">
      <c r="A394" s="1" t="str">
        <f>HYPERLINK("https://iate.europa.eu/entry/result/2244976/all", "2244976")</f>
        <v>2244976</v>
      </c>
      <c r="B394" t="inlineStr">
        <is>
          <t>INTERNATIONAL RELATIONS;EUROPEAN UNION;AGRICULTURE, FORESTRY AND FISHERIES</t>
        </is>
      </c>
      <c r="C394" t="inlineStr">
        <is>
          <t>INTERNATIONAL RELATIONS|international affairs|international agreement;EUROPEAN UNION;AGRICULTURE, FORESTRY AND FISHERIES|fisheries</t>
        </is>
      </c>
      <c r="D394" t="inlineStr">
        <is>
          <t>yes</t>
        </is>
      </c>
      <c r="E394" t="inlineStr">
        <is>
          <t/>
        </is>
      </c>
      <c r="F394" s="2" t="inlineStr">
        <is>
          <t>споразумение за партньорство в областта на рибарството|
споразумение за партньорство в областта на устойчивото рибарство</t>
        </is>
      </c>
      <c r="G394" s="2" t="inlineStr">
        <is>
          <t>3|
3</t>
        </is>
      </c>
      <c r="H394" s="2" t="inlineStr">
        <is>
          <t xml:space="preserve">|
</t>
        </is>
      </c>
      <c r="I394" t="inlineStr">
        <is>
          <t>споразумение в областта на рибарството с държава извън ЕС - най-често южна държава партньор - с което ЕС предоставя на тази държава финансово и техническо подпомагане в замяна на риболовни права</t>
        </is>
      </c>
      <c r="J394" s="2" t="inlineStr">
        <is>
          <t>dohoda o partnerství v oblasti udržitelného rybolovu|
dohoda o partnerství v odvětví rybolovu</t>
        </is>
      </c>
      <c r="K394" s="2" t="inlineStr">
        <is>
          <t>3|
3</t>
        </is>
      </c>
      <c r="L394" s="2" t="inlineStr">
        <is>
          <t xml:space="preserve">|
</t>
        </is>
      </c>
      <c r="M394" t="inlineStr">
        <is>
          <t>dohoda se zemí mimo EU, na jejímž základě EU poskytuje finanční a technickou podporu výměnou za rybolovná práva</t>
        </is>
      </c>
      <c r="N394" s="2" t="inlineStr">
        <is>
          <t>bæredygtig fiskeripartnerskabsaftale|
partnerskabsaftale om bæredygtigt fiskeri|
partnerskabsaftale om fiskeri|
fiskeripartnerskabsaftale</t>
        </is>
      </c>
      <c r="O394" s="2" t="inlineStr">
        <is>
          <t>3|
3|
3|
3</t>
        </is>
      </c>
      <c r="P394" s="2" t="inlineStr">
        <is>
          <t xml:space="preserve">|
|
|
</t>
        </is>
      </c>
      <c r="Q394" t="inlineStr">
        <is>
          <t>international aftale med tredjelande om adgang til farvande og ressourcer for bæredygtigt at udnytte en del af overskuddet af havets biologiske ressourcer til gengæld for en finansiel modydelse fra Unionen, der kan omfatte sektorstøtte</t>
        </is>
      </c>
      <c r="R394" s="2" t="inlineStr">
        <is>
          <t>partnerschaftliches Abkommen über nachhaltige Fischerei|
partnerschaftliches Fischereiabkommen</t>
        </is>
      </c>
      <c r="S394" s="2" t="inlineStr">
        <is>
          <t>3|
3</t>
        </is>
      </c>
      <c r="T394" s="2" t="inlineStr">
        <is>
          <t xml:space="preserve">|
</t>
        </is>
      </c>
      <c r="U394" t="inlineStr">
        <is>
          <t>Abkommen mit einem Nicht-EU-Land, in dessen Rahmen die EU finanzielle und technische Hilfe im Austausch für Fangrechte für EU-Schiffe leistet</t>
        </is>
      </c>
      <c r="V394" s="2" t="inlineStr">
        <is>
          <t>Συμφωνία σύμπραξης βιώσιμης αλιείας|
συμφωνία αλιευτικής σύμπραξης|
ΣΑΣ</t>
        </is>
      </c>
      <c r="W394" s="2" t="inlineStr">
        <is>
          <t>3|
3|
3</t>
        </is>
      </c>
      <c r="X394" s="2" t="inlineStr">
        <is>
          <t xml:space="preserve">|
|
</t>
        </is>
      </c>
      <c r="Y394" t="inlineStr">
        <is>
          <t>«Συμφωνία σύμπραξης βιώσιμης αλιείας»: διεθνής συμφωνία που συνάπτεται με τρίτη χώρα με σκοπό την πρόσβαση σε ύδατα ή πόρους προκειμένου ένα μερίδιο των πλεονασματικών έμβιων υδάτινων πόρων να αποτελέσει αντικείμενο βιώσιμης εκμετάλλευσης έναντι χρηματικής αντιπαροχής από την Ένωση, η οποία μπορεί να συμπεριλαμβάνει και την τομεακή στήριξη.</t>
        </is>
      </c>
      <c r="Z394" s="2" t="inlineStr">
        <is>
          <t>sustainable fisheries partnership agreement|
SFPA|
fisheries partnership agreement|
FPA</t>
        </is>
      </c>
      <c r="AA394" s="2" t="inlineStr">
        <is>
          <t>3|
3|
3|
3</t>
        </is>
      </c>
      <c r="AB394" s="2" t="inlineStr">
        <is>
          <t xml:space="preserve">|
|
|
</t>
        </is>
      </c>
      <c r="AC394" t="inlineStr">
        <is>
          <t>an international agreement concluded with a third state for the purpose of obtaining access to waters and resources in order to sustainably exploit a share of the surplus of marine biological resources &lt;a href="/entry/result/784628/all" id="ENTRY_TO_ENTRY_CONVERTER" target="_blank"&gt;IATE:784628&lt;/a&gt; , in exchange for financial compensation from the Union, which may include sectoral support</t>
        </is>
      </c>
      <c r="AD394" s="2" t="inlineStr">
        <is>
          <t>acuerdo de colaboración en el sector pesquero|
acuerdo de colaboración de pesca sostenible</t>
        </is>
      </c>
      <c r="AE394" s="2" t="inlineStr">
        <is>
          <t>3|
4</t>
        </is>
      </c>
      <c r="AF394" s="2" t="inlineStr">
        <is>
          <t xml:space="preserve">|
</t>
        </is>
      </c>
      <c r="AG394" t="inlineStr">
        <is>
          <t>Acuerdo entre la UE y un tercer país que concede el acceso de la flota pesquera de la UE a las aguas de dicho tercer país para faenar en ellas. Tras la reforma de la política pesquera común &lt;a href="/entry/result/780952/all" id="ENTRY_TO_ENTRY_CONVERTER" target="_blank"&gt;IATE:780952&lt;/a&gt; de 2002, estos acuerdos se transformaron dejando de ser meras autorizaciones de acceso a las aguas para convertirse en asociaciones para el desarrollo de una actividad pesquera sostenible y responsable, en las que la UE brinda apoyo financiero y técnico a cambio del derecho de faenar en aguas de la zona económica exclusiva &lt;a href="/entry/result/784354/all" id="ENTRY_TO_ENTRY_CONVERTER" target="_blank"&gt;IATE:784354&lt;/a&gt; del país de que se trate.</t>
        </is>
      </c>
      <c r="AH394" s="2" t="inlineStr">
        <is>
          <t>säästva kalapüügi partnerlusleping|
kalandusalane partnerlusleping|
kalandussektori partnerlusleping|
kalandussektorit käsitlev partnerlusleping</t>
        </is>
      </c>
      <c r="AI394" s="2" t="inlineStr">
        <is>
          <t>3|
3|
2|
2</t>
        </is>
      </c>
      <c r="AJ394" s="2" t="inlineStr">
        <is>
          <t xml:space="preserve">|
|
|
</t>
        </is>
      </c>
      <c r="AK394" t="inlineStr">
        <is>
          <t>kolmanda riigiga, tavaliselt lõunapoolse partnerriigiga sõlmitud rahvusvahelise leping, mille eesmärk on saada vastutasuks liidu tehnilise abi ja/või rahalise hüvitise eest, mis võib hõlmata valdkondlikku toetust, juurdepääs riigi vetele ja varudele, et kasutada säästval viisil osa mere bioloogiliste ressursside &lt;a href="/entry/result/784628/all" id="ENTRY_TO_ENTRY_CONVERTER" target="_blank"&gt;IATE:784628&lt;/a&gt; ülejäägist</t>
        </is>
      </c>
      <c r="AL394" s="2" t="inlineStr">
        <is>
          <t>kestävää kalastusta koskeva kumppanuussopimus|
kalastuskumppanuussopimus</t>
        </is>
      </c>
      <c r="AM394" s="2" t="inlineStr">
        <is>
          <t>3|
3</t>
        </is>
      </c>
      <c r="AN394" s="2" t="inlineStr">
        <is>
          <t xml:space="preserve">|
</t>
        </is>
      </c>
      <c r="AO394" t="inlineStr">
        <is>
          <t>kolmannen valtion kanssa tehty kansainvälinen sopimus, jonka tarkoituksena on saada pääsy vesialueille ja oikeus hyödyntää luonnonvaroja unionin myöntämää taloudellista korvausta vastaan, jotta voidaan hyödyntää kestävällä tavalla meren elollisten luonnonvarojen &lt;a href="/entry/result/784628/all" id="ENTRY_TO_ENTRY_CONVERTER" target="_blank"&gt;IATE:784628&lt;/a&gt; ylimäärää unionin myöntämää taloudellista korvausta vastaan, johon voi kuulua alakohtainen tuki</t>
        </is>
      </c>
      <c r="AP394" s="2" t="inlineStr">
        <is>
          <t>accord de partenariat dans le domaine de la pêche durable|
APPD|
accord de partenariat de pêche|
accord de partenariat dans le domaine de la pêche</t>
        </is>
      </c>
      <c r="AQ394" s="2" t="inlineStr">
        <is>
          <t>3|
3|
3|
3</t>
        </is>
      </c>
      <c r="AR394" s="2" t="inlineStr">
        <is>
          <t xml:space="preserve">|
|
|
</t>
        </is>
      </c>
      <c r="AS394" t="inlineStr">
        <is>
          <t>accord entre l'UE et un pays tiers, établissant un cadre de gouvernance juridique, environnementale, économique et sociale pour les activités de pêche menées par les navires de pêche de l'UE dans les eaux du pays tiers afin de garantir une exploitation durable des surplus de ressources biologiques de la mer</t>
        </is>
      </c>
      <c r="AT394" s="2" t="inlineStr">
        <is>
          <t>comhaontú comhpháirtíochta iascaigh inbhuanaithe|
comhaontú comhpháirtíochta maidir le hiascaigh inbhuanaithe|
CCII</t>
        </is>
      </c>
      <c r="AU394" s="2" t="inlineStr">
        <is>
          <t>3|
3|
3</t>
        </is>
      </c>
      <c r="AV394" s="2" t="inlineStr">
        <is>
          <t>preferred|
|
preferred</t>
        </is>
      </c>
      <c r="AW394" t="inlineStr">
        <is>
          <t/>
        </is>
      </c>
      <c r="AX394" s="2" t="inlineStr">
        <is>
          <t>sporazum o partnerstvu u održivom ribarstvu|
sporazum o partnerstvu u ribarstvu</t>
        </is>
      </c>
      <c r="AY394" s="2" t="inlineStr">
        <is>
          <t>3|
3</t>
        </is>
      </c>
      <c r="AZ394" s="2" t="inlineStr">
        <is>
          <t xml:space="preserve">|
</t>
        </is>
      </c>
      <c r="BA394" t="inlineStr">
        <is>
          <t>sporazum sa zemljama koje nisu članice EU-a kojim EU pruža financijsku i tehničku potporu u zamjenu za prava ribolova; uglavnom se sklapa s južnim partnerima</t>
        </is>
      </c>
      <c r="BB394" s="2" t="inlineStr">
        <is>
          <t>fenntartható halászati partnerségi megállapodás|
FHPM|
halászati partnerségi megállapodás</t>
        </is>
      </c>
      <c r="BC394" s="2" t="inlineStr">
        <is>
          <t>3|
3|
3</t>
        </is>
      </c>
      <c r="BD394" s="2" t="inlineStr">
        <is>
          <t xml:space="preserve">|
|
</t>
        </is>
      </c>
      <c r="BE394" t="inlineStr">
        <is>
          <t>valamely harmadik állammal abból a célból kötött megállapodás, hogy uniós pénzügyi hozzájárulás fejében – amelynek ágazati támogatás is részét képezheti – az Unió hozzáférést kapjon az adott vizekhez és erőforrásokhoz, és fenntartható módon kiaknázza a tengeri biológiai többleterőforrások egy részét</t>
        </is>
      </c>
      <c r="BF394" s="2" t="inlineStr">
        <is>
          <t>accordo di partenariato per una pesca sostenibile|
APPS|
accordo di partenariato nel settore della pesca|
APP</t>
        </is>
      </c>
      <c r="BG394" s="2" t="inlineStr">
        <is>
          <t>3|
3|
3|
3</t>
        </is>
      </c>
      <c r="BH394" s="2" t="inlineStr">
        <is>
          <t xml:space="preserve">|
|
|
</t>
        </is>
      </c>
      <c r="BI394" t="inlineStr">
        <is>
          <t>accordo tra l'UE e un paese non membro dell'UE (in genere un paese partner meridionale), con il quale l'UE fornisce un sostegno tecnico e finanziario in cambio dei diritti di pesca</t>
        </is>
      </c>
      <c r="BJ394" s="2" t="inlineStr">
        <is>
          <t>tausios žvejybos partnerystės susitarimas|
žvejybos partnerystės susitarimas</t>
        </is>
      </c>
      <c r="BK394" s="2" t="inlineStr">
        <is>
          <t>3|
3</t>
        </is>
      </c>
      <c r="BL394" s="2" t="inlineStr">
        <is>
          <t xml:space="preserve">|
</t>
        </is>
      </c>
      <c r="BM394" t="inlineStr">
        <is>
          <t>tarptautinis susitarimas, sudarytas su trečiąja valstybe siekiant už Sąjungos finansinį įnašą, kuris gali apimti sektorinę paramą, gauti galimybę naudotis vandenimis ir ištekliais, siekiant tausiai naudoti dalį jūrų biologinių išteklių perviršio</t>
        </is>
      </c>
      <c r="BN394" s="2" t="inlineStr">
        <is>
          <t>ilgtspējīgas zivsaimniecības partnerattiecību nolīgums|
IZPN</t>
        </is>
      </c>
      <c r="BO394" s="2" t="inlineStr">
        <is>
          <t>3|
3</t>
        </is>
      </c>
      <c r="BP394" s="2" t="inlineStr">
        <is>
          <t xml:space="preserve">|
</t>
        </is>
      </c>
      <c r="BQ394" t="inlineStr">
        <is>
          <t>starptautisks nolīgums, kas noslēgts ar trešo valsti, lai iegūtu piekļuvi ūdeņiem un resursiem nolūkā ilgtspējīgi izmantot daļu no jūras bioloģisko resursu pārpalikumiem, apmaiņā pret Savienības sniegtu finansiālu kompensāciju, kurā var ietilpt atbalsts nozarei</t>
        </is>
      </c>
      <c r="BR394" s="2" t="inlineStr">
        <is>
          <t>ftehim ta' sħubija dwar is-sajd sostenibbli|
ftehim ta’ sħubija fis-settur tas-sajd|
ftehim ta’ sħubija dwar is-sajd</t>
        </is>
      </c>
      <c r="BS394" s="2" t="inlineStr">
        <is>
          <t>3|
3|
0</t>
        </is>
      </c>
      <c r="BT394" s="2" t="inlineStr">
        <is>
          <t xml:space="preserve">|
|
</t>
        </is>
      </c>
      <c r="BU394" t="inlineStr">
        <is>
          <t>ftehim internazzjonali konkluż bejn l-UE u stat terz bil-għan li jinkiseb aċċess għall-ilmijiet u r-riżorsi, sabiex ikun jista' jiġi sfruttat b'mod sostenibbli sehem mill-eċċess ta' riżorsi bijoloġiċi tal-baħar, bi skambju għal kumpens finanzjarju mill-Unjoni, li jista' jinkludi appoġġ settorjali</t>
        </is>
      </c>
      <c r="BV394" s="2" t="inlineStr">
        <is>
          <t>partnerschapsovereenkomst inzake duurzame visserij|
PODV|
partnerschapsovereenkomst inzake visserij|
POV</t>
        </is>
      </c>
      <c r="BW394" s="2" t="inlineStr">
        <is>
          <t>3|
3|
2|
2</t>
        </is>
      </c>
      <c r="BX394" s="2" t="inlineStr">
        <is>
          <t xml:space="preserve">|
|
|
</t>
        </is>
      </c>
      <c r="BY394" t="inlineStr">
        <is>
          <t>internationale overeenkomst die met een derde staat wordt gesloten met als doel om, in ruil voor een financiële vergoeding van de Unie die sectorale ondersteuning kan omvatten, toegang te krijgen tot wateren en bestanden om een deel van het overschot aan biologische rijkdommen van de zee duurzaam te exploiteren</t>
        </is>
      </c>
      <c r="BZ394" s="2" t="inlineStr">
        <is>
          <t>umowa o partnerstwie w sprawie zrównoważonych połowów|
umowa o partnerstwie w sprawie połowów</t>
        </is>
      </c>
      <c r="CA394" s="2" t="inlineStr">
        <is>
          <t>3|
3</t>
        </is>
      </c>
      <c r="CB394" s="2" t="inlineStr">
        <is>
          <t xml:space="preserve">|
</t>
        </is>
      </c>
      <c r="CC394" t="inlineStr">
        <is>
          <t>umowa międzynarodowa zawarta z państwem trzecim w celu otrzymania dostępu do wód i zasobów, tak aby w zrównoważony sposób eksploatować udział nadwyżki żywych zasobów morza w zamian za uzyskiwaną od Unii rekompensatę finansową, która może obejmować wsparcie sektorowe</t>
        </is>
      </c>
      <c r="CD394" s="2" t="inlineStr">
        <is>
          <t>Acordo de Parceria no Domínio da Pesca Sustentável|
APPS|
Acordo de Parceria no Domínio das Pescas|
APP</t>
        </is>
      </c>
      <c r="CE394" s="2" t="inlineStr">
        <is>
          <t>3|
3|
3|
3</t>
        </is>
      </c>
      <c r="CF394" s="2" t="inlineStr">
        <is>
          <t xml:space="preserve">|
|
|
</t>
        </is>
      </c>
      <c r="CG394" t="inlineStr">
        <is>
          <t>Acordo internacional celebrado com Estados terceiros para obter acesso a águas e recursos tendo em vista a exploração sustentável de uma parte dos excedentes dos recursos biológicos marinhos, em troca de uma compensação financeira da União, que pode incluir apoio ao setor.</t>
        </is>
      </c>
      <c r="CH394" s="2" t="inlineStr">
        <is>
          <t>acord de parteneriat în domeniul pescuitului sustenabil|
acord de parteneriat în domeniul pescuitului</t>
        </is>
      </c>
      <c r="CI394" s="2" t="inlineStr">
        <is>
          <t>3|
3</t>
        </is>
      </c>
      <c r="CJ394" s="2" t="inlineStr">
        <is>
          <t xml:space="preserve">|
</t>
        </is>
      </c>
      <c r="CK394" t="inlineStr">
        <is>
          <t>acord internațional încheiate cu un stat terț în scopul obținerii accesului la ape și resurse pentru a exploata în mod sustenabil o parte din surplusul de resurse biologice marine, în schimbul unei compensații financiare din partea Uniunii, care poate include sprijin sectorial</t>
        </is>
      </c>
      <c r="CL394" s="2" t="inlineStr">
        <is>
          <t>dohoda o partnerstve v odvetví udržateľného rybárstva|
dohoda o partnerstve v odvetví rybárstva|
dohoda o partnerstve v sektore rybolovu</t>
        </is>
      </c>
      <c r="CM394" s="2" t="inlineStr">
        <is>
          <t>3|
3|
3</t>
        </is>
      </c>
      <c r="CN394" s="2" t="inlineStr">
        <is>
          <t xml:space="preserve">|
|
</t>
        </is>
      </c>
      <c r="CO394" t="inlineStr">
        <is>
          <t>dohoda, ktorú EÚ podpisuje s krajinou mimo EÚ a ktorou sa vytvára právny rámec umožňujúci rybárskej flotile EÚ loviť nadbytočné množstvo z určitej populácie rýb vo výhradnej hospodárskej zóne danej krajiny</t>
        </is>
      </c>
      <c r="CP394" s="2" t="inlineStr">
        <is>
          <t>sporazum o partnerstvu o trajnostnem ribištvu|
sporazum o partnerstvu v ribiškem sektorju</t>
        </is>
      </c>
      <c r="CQ394" s="2" t="inlineStr">
        <is>
          <t>3|
3</t>
        </is>
      </c>
      <c r="CR394" s="2" t="inlineStr">
        <is>
          <t xml:space="preserve">|
</t>
        </is>
      </c>
      <c r="CS394" t="inlineStr">
        <is>
          <t>mednarodni sporazum, sklenjen s tretjo državo za pridobitev dostopa do voda in virov za trajnostno izkoriščanje deleža presežka &lt;a href="https://iate.europa.eu/entry/result/784628/sl" target="_blank"&gt;morskih bioloških virov&lt;/a&gt; v zameno za finančno nadomestilo Unije, ki lahko vključuje podporo sektorju</t>
        </is>
      </c>
      <c r="CT394" s="2" t="inlineStr">
        <is>
          <t>partnerskapsavtal om hållbart fiske|
partnerskapsavtal om fiske|
FPA</t>
        </is>
      </c>
      <c r="CU394" s="2" t="inlineStr">
        <is>
          <t>3|
3|
3</t>
        </is>
      </c>
      <c r="CV394" s="2" t="inlineStr">
        <is>
          <t xml:space="preserve">|
|
</t>
        </is>
      </c>
      <c r="CW394" t="inlineStr">
        <is>
          <t/>
        </is>
      </c>
    </row>
    <row r="395">
      <c r="A395" s="1" t="str">
        <f>HYPERLINK("https://iate.europa.eu/entry/result/3581713/all", "3581713")</f>
        <v>3581713</v>
      </c>
      <c r="B395" t="inlineStr">
        <is>
          <t>EUROPEAN UNION;FINANCE</t>
        </is>
      </c>
      <c r="C395" t="inlineStr">
        <is>
          <t>EUROPEAN UNION|European construction|deepening of the European Union|EU activity|EU action|EU programme;FINANCE|public finance and budget policy|budget policy|programme budgeting</t>
        </is>
      </c>
      <c r="D395" t="inlineStr">
        <is>
          <t>yes</t>
        </is>
      </c>
      <c r="E395" t="inlineStr">
        <is>
          <t/>
        </is>
      </c>
      <c r="F395" t="inlineStr">
        <is>
          <t/>
        </is>
      </c>
      <c r="G395" t="inlineStr">
        <is>
          <t/>
        </is>
      </c>
      <c r="H395" t="inlineStr">
        <is>
          <t/>
        </is>
      </c>
      <c r="I395" t="inlineStr">
        <is>
          <t/>
        </is>
      </c>
      <c r="J395" t="inlineStr">
        <is>
          <t/>
        </is>
      </c>
      <c r="K395" t="inlineStr">
        <is>
          <t/>
        </is>
      </c>
      <c r="L395" t="inlineStr">
        <is>
          <t/>
        </is>
      </c>
      <c r="M395" t="inlineStr">
        <is>
          <t/>
        </is>
      </c>
      <c r="N395" t="inlineStr">
        <is>
          <t/>
        </is>
      </c>
      <c r="O395" t="inlineStr">
        <is>
          <t/>
        </is>
      </c>
      <c r="P395" t="inlineStr">
        <is>
          <t/>
        </is>
      </c>
      <c r="Q395" t="inlineStr">
        <is>
          <t/>
        </is>
      </c>
      <c r="R395" t="inlineStr">
        <is>
          <t/>
        </is>
      </c>
      <c r="S395" t="inlineStr">
        <is>
          <t/>
        </is>
      </c>
      <c r="T395" t="inlineStr">
        <is>
          <t/>
        </is>
      </c>
      <c r="U395" t="inlineStr">
        <is>
          <t/>
        </is>
      </c>
      <c r="V395" t="inlineStr">
        <is>
          <t/>
        </is>
      </c>
      <c r="W395" t="inlineStr">
        <is>
          <t/>
        </is>
      </c>
      <c r="X395" t="inlineStr">
        <is>
          <t/>
        </is>
      </c>
      <c r="Y395" t="inlineStr">
        <is>
          <t/>
        </is>
      </c>
      <c r="Z395" s="2" t="inlineStr">
        <is>
          <t>cruising speed|
fully operational</t>
        </is>
      </c>
      <c r="AA395" s="2" t="inlineStr">
        <is>
          <t>3|
1</t>
        </is>
      </c>
      <c r="AB395" s="2" t="inlineStr">
        <is>
          <t xml:space="preserve">|
</t>
        </is>
      </c>
      <c r="AC395" t="inlineStr">
        <is>
          <t>phase of a programme or project where they are fully operational, i.e. they have been set up and are being implemented</t>
        </is>
      </c>
      <c r="AD395" t="inlineStr">
        <is>
          <t/>
        </is>
      </c>
      <c r="AE395" t="inlineStr">
        <is>
          <t/>
        </is>
      </c>
      <c r="AF395" t="inlineStr">
        <is>
          <t/>
        </is>
      </c>
      <c r="AG395" t="inlineStr">
        <is>
          <t/>
        </is>
      </c>
      <c r="AH395" t="inlineStr">
        <is>
          <t/>
        </is>
      </c>
      <c r="AI395" t="inlineStr">
        <is>
          <t/>
        </is>
      </c>
      <c r="AJ395" t="inlineStr">
        <is>
          <t/>
        </is>
      </c>
      <c r="AK395" t="inlineStr">
        <is>
          <t/>
        </is>
      </c>
      <c r="AL395" t="inlineStr">
        <is>
          <t/>
        </is>
      </c>
      <c r="AM395" t="inlineStr">
        <is>
          <t/>
        </is>
      </c>
      <c r="AN395" t="inlineStr">
        <is>
          <t/>
        </is>
      </c>
      <c r="AO395" t="inlineStr">
        <is>
          <t/>
        </is>
      </c>
      <c r="AP395" t="inlineStr">
        <is>
          <t/>
        </is>
      </c>
      <c r="AQ395" t="inlineStr">
        <is>
          <t/>
        </is>
      </c>
      <c r="AR395" t="inlineStr">
        <is>
          <t/>
        </is>
      </c>
      <c r="AS395" t="inlineStr">
        <is>
          <t/>
        </is>
      </c>
      <c r="AT395" t="inlineStr">
        <is>
          <t/>
        </is>
      </c>
      <c r="AU395" t="inlineStr">
        <is>
          <t/>
        </is>
      </c>
      <c r="AV395" t="inlineStr">
        <is>
          <t/>
        </is>
      </c>
      <c r="AW395" t="inlineStr">
        <is>
          <t/>
        </is>
      </c>
      <c r="AX395" t="inlineStr">
        <is>
          <t/>
        </is>
      </c>
      <c r="AY395" t="inlineStr">
        <is>
          <t/>
        </is>
      </c>
      <c r="AZ395" t="inlineStr">
        <is>
          <t/>
        </is>
      </c>
      <c r="BA395" t="inlineStr">
        <is>
          <t/>
        </is>
      </c>
      <c r="BB395" s="2" t="inlineStr">
        <is>
          <t>teljes körű működés</t>
        </is>
      </c>
      <c r="BC395" s="2" t="inlineStr">
        <is>
          <t>3</t>
        </is>
      </c>
      <c r="BD395" s="2" t="inlineStr">
        <is>
          <t/>
        </is>
      </c>
      <c r="BE395" t="inlineStr">
        <is>
          <t>program vagy projekt létrehozást követő szakasza a megvalósításban</t>
        </is>
      </c>
      <c r="BF395" t="inlineStr">
        <is>
          <t/>
        </is>
      </c>
      <c r="BG395" t="inlineStr">
        <is>
          <t/>
        </is>
      </c>
      <c r="BH395" t="inlineStr">
        <is>
          <t/>
        </is>
      </c>
      <c r="BI395" t="inlineStr">
        <is>
          <t/>
        </is>
      </c>
      <c r="BJ395" t="inlineStr">
        <is>
          <t/>
        </is>
      </c>
      <c r="BK395" t="inlineStr">
        <is>
          <t/>
        </is>
      </c>
      <c r="BL395" t="inlineStr">
        <is>
          <t/>
        </is>
      </c>
      <c r="BM395" t="inlineStr">
        <is>
          <t/>
        </is>
      </c>
      <c r="BN395" t="inlineStr">
        <is>
          <t/>
        </is>
      </c>
      <c r="BO395" t="inlineStr">
        <is>
          <t/>
        </is>
      </c>
      <c r="BP395" t="inlineStr">
        <is>
          <t/>
        </is>
      </c>
      <c r="BQ395" t="inlineStr">
        <is>
          <t/>
        </is>
      </c>
      <c r="BR395" t="inlineStr">
        <is>
          <t/>
        </is>
      </c>
      <c r="BS395" t="inlineStr">
        <is>
          <t/>
        </is>
      </c>
      <c r="BT395" t="inlineStr">
        <is>
          <t/>
        </is>
      </c>
      <c r="BU395" t="inlineStr">
        <is>
          <t/>
        </is>
      </c>
      <c r="BV395" t="inlineStr">
        <is>
          <t/>
        </is>
      </c>
      <c r="BW395" t="inlineStr">
        <is>
          <t/>
        </is>
      </c>
      <c r="BX395" t="inlineStr">
        <is>
          <t/>
        </is>
      </c>
      <c r="BY395" t="inlineStr">
        <is>
          <t/>
        </is>
      </c>
      <c r="BZ395" t="inlineStr">
        <is>
          <t/>
        </is>
      </c>
      <c r="CA395" t="inlineStr">
        <is>
          <t/>
        </is>
      </c>
      <c r="CB395" t="inlineStr">
        <is>
          <t/>
        </is>
      </c>
      <c r="CC395" t="inlineStr">
        <is>
          <t/>
        </is>
      </c>
      <c r="CD395" t="inlineStr">
        <is>
          <t/>
        </is>
      </c>
      <c r="CE395" t="inlineStr">
        <is>
          <t/>
        </is>
      </c>
      <c r="CF395" t="inlineStr">
        <is>
          <t/>
        </is>
      </c>
      <c r="CG395" t="inlineStr">
        <is>
          <t/>
        </is>
      </c>
      <c r="CH395" t="inlineStr">
        <is>
          <t/>
        </is>
      </c>
      <c r="CI395" t="inlineStr">
        <is>
          <t/>
        </is>
      </c>
      <c r="CJ395" t="inlineStr">
        <is>
          <t/>
        </is>
      </c>
      <c r="CK395" t="inlineStr">
        <is>
          <t/>
        </is>
      </c>
      <c r="CL395" t="inlineStr">
        <is>
          <t/>
        </is>
      </c>
      <c r="CM395" t="inlineStr">
        <is>
          <t/>
        </is>
      </c>
      <c r="CN395" t="inlineStr">
        <is>
          <t/>
        </is>
      </c>
      <c r="CO395" t="inlineStr">
        <is>
          <t/>
        </is>
      </c>
      <c r="CP395" t="inlineStr">
        <is>
          <t/>
        </is>
      </c>
      <c r="CQ395" t="inlineStr">
        <is>
          <t/>
        </is>
      </c>
      <c r="CR395" t="inlineStr">
        <is>
          <t/>
        </is>
      </c>
      <c r="CS395" t="inlineStr">
        <is>
          <t/>
        </is>
      </c>
      <c r="CT395" t="inlineStr">
        <is>
          <t/>
        </is>
      </c>
      <c r="CU395" t="inlineStr">
        <is>
          <t/>
        </is>
      </c>
      <c r="CV395" t="inlineStr">
        <is>
          <t/>
        </is>
      </c>
      <c r="CW395" t="inlineStr">
        <is>
          <t/>
        </is>
      </c>
    </row>
    <row r="396">
      <c r="A396" s="1" t="str">
        <f>HYPERLINK("https://iate.europa.eu/entry/result/3639122/all", "3639122")</f>
        <v>3639122</v>
      </c>
      <c r="B396" t="inlineStr">
        <is>
          <t>LAW;FINANCE;BUSINESS AND COMPETITION</t>
        </is>
      </c>
      <c r="C396" t="inlineStr">
        <is>
          <t>LAW|civil law;FINANCE;BUSINESS AND COMPETITION</t>
        </is>
      </c>
      <c r="D396" t="inlineStr">
        <is>
          <t>no</t>
        </is>
      </c>
      <c r="E396" t="inlineStr">
        <is>
          <t/>
        </is>
      </c>
      <c r="F396" s="2" t="inlineStr">
        <is>
          <t>страна, тясно свързана с длъжника</t>
        </is>
      </c>
      <c r="G396" s="2" t="inlineStr">
        <is>
          <t>2</t>
        </is>
      </c>
      <c r="H396" s="2" t="inlineStr">
        <is>
          <t/>
        </is>
      </c>
      <c r="I396" t="inlineStr">
        <is>
          <t/>
        </is>
      </c>
      <c r="J396" s="2" t="inlineStr">
        <is>
          <t>osoba úzce spřízněná s dlužníkem</t>
        </is>
      </c>
      <c r="K396" s="2" t="inlineStr">
        <is>
          <t>2</t>
        </is>
      </c>
      <c r="L396" s="2" t="inlineStr">
        <is>
          <t/>
        </is>
      </c>
      <c r="M396" t="inlineStr">
        <is>
          <t/>
        </is>
      </c>
      <c r="N396" s="2" t="inlineStr">
        <is>
          <t>part med nær tilknytning til skyldneren</t>
        </is>
      </c>
      <c r="O396" s="2" t="inlineStr">
        <is>
          <t>2</t>
        </is>
      </c>
      <c r="P396" s="2" t="inlineStr">
        <is>
          <t/>
        </is>
      </c>
      <c r="Q396" t="inlineStr">
        <is>
          <t/>
        </is>
      </c>
      <c r="R396" s="2" t="inlineStr">
        <is>
          <t>dem Schuldner nahestehende Partei</t>
        </is>
      </c>
      <c r="S396" s="2" t="inlineStr">
        <is>
          <t>2</t>
        </is>
      </c>
      <c r="T396" s="2" t="inlineStr">
        <is>
          <t/>
        </is>
      </c>
      <c r="U396" t="inlineStr">
        <is>
          <t/>
        </is>
      </c>
      <c r="V396" s="2" t="inlineStr">
        <is>
          <t>μέρος που συνδέεται στενά με τον οφειλέτη</t>
        </is>
      </c>
      <c r="W396" s="2" t="inlineStr">
        <is>
          <t>2</t>
        </is>
      </c>
      <c r="X396" s="2" t="inlineStr">
        <is>
          <t/>
        </is>
      </c>
      <c r="Y396" t="inlineStr">
        <is>
          <t/>
        </is>
      </c>
      <c r="Z396" s="2" t="inlineStr">
        <is>
          <t>party closely related to the debtor</t>
        </is>
      </c>
      <c r="AA396" s="2" t="inlineStr">
        <is>
          <t>2</t>
        </is>
      </c>
      <c r="AB396" s="2" t="inlineStr">
        <is>
          <t/>
        </is>
      </c>
      <c r="AC396" t="inlineStr">
        <is>
          <t>persons, including legal persons, with preferential access to non-public information on the affairs of the debtor</t>
        </is>
      </c>
      <c r="AD396" s="2" t="inlineStr">
        <is>
          <t>parte estrechamente vinculada al deudor</t>
        </is>
      </c>
      <c r="AE396" s="2" t="inlineStr">
        <is>
          <t>2</t>
        </is>
      </c>
      <c r="AF396" s="2" t="inlineStr">
        <is>
          <t/>
        </is>
      </c>
      <c r="AG396" t="inlineStr">
        <is>
          <t/>
        </is>
      </c>
      <c r="AH396" s="2" t="inlineStr">
        <is>
          <t>võlgnikuga lähedalt seotud isik</t>
        </is>
      </c>
      <c r="AI396" s="2" t="inlineStr">
        <is>
          <t>2</t>
        </is>
      </c>
      <c r="AJ396" s="2" t="inlineStr">
        <is>
          <t/>
        </is>
      </c>
      <c r="AK396" t="inlineStr">
        <is>
          <t/>
        </is>
      </c>
      <c r="AL396" s="2" t="inlineStr">
        <is>
          <t>velallisen lähipiiriin kuuluvalla osapuolella</t>
        </is>
      </c>
      <c r="AM396" s="2" t="inlineStr">
        <is>
          <t>2</t>
        </is>
      </c>
      <c r="AN396" s="2" t="inlineStr">
        <is>
          <t/>
        </is>
      </c>
      <c r="AO396" t="inlineStr">
        <is>
          <t/>
        </is>
      </c>
      <c r="AP396" s="2" t="inlineStr">
        <is>
          <t>partie ayant un lien étroit avec le débiteur</t>
        </is>
      </c>
      <c r="AQ396" s="2" t="inlineStr">
        <is>
          <t>2</t>
        </is>
      </c>
      <c r="AR396" s="2" t="inlineStr">
        <is>
          <t/>
        </is>
      </c>
      <c r="AS396" t="inlineStr">
        <is>
          <t/>
        </is>
      </c>
      <c r="AT396" t="inlineStr">
        <is>
          <t/>
        </is>
      </c>
      <c r="AU396" t="inlineStr">
        <is>
          <t/>
        </is>
      </c>
      <c r="AV396" t="inlineStr">
        <is>
          <t/>
        </is>
      </c>
      <c r="AW396" t="inlineStr">
        <is>
          <t/>
        </is>
      </c>
      <c r="AX396" s="2" t="inlineStr">
        <is>
          <t>osoba blisko povezana s dužnikom</t>
        </is>
      </c>
      <c r="AY396" s="2" t="inlineStr">
        <is>
          <t>2</t>
        </is>
      </c>
      <c r="AZ396" s="2" t="inlineStr">
        <is>
          <t/>
        </is>
      </c>
      <c r="BA396" t="inlineStr">
        <is>
          <t/>
        </is>
      </c>
      <c r="BB396" s="2" t="inlineStr">
        <is>
          <t>az adóssal szoros kapcsolatban álló fél</t>
        </is>
      </c>
      <c r="BC396" s="2" t="inlineStr">
        <is>
          <t>2</t>
        </is>
      </c>
      <c r="BD396" s="2" t="inlineStr">
        <is>
          <t/>
        </is>
      </c>
      <c r="BE396" t="inlineStr">
        <is>
          <t/>
        </is>
      </c>
      <c r="BF396" s="2" t="inlineStr">
        <is>
          <t>parte strettamente correlata al debitore</t>
        </is>
      </c>
      <c r="BG396" s="2" t="inlineStr">
        <is>
          <t>2</t>
        </is>
      </c>
      <c r="BH396" s="2" t="inlineStr">
        <is>
          <t/>
        </is>
      </c>
      <c r="BI396" t="inlineStr">
        <is>
          <t/>
        </is>
      </c>
      <c r="BJ396" s="2" t="inlineStr">
        <is>
          <t>su skolininku glaudžiai susijusi šalis</t>
        </is>
      </c>
      <c r="BK396" s="2" t="inlineStr">
        <is>
          <t>2</t>
        </is>
      </c>
      <c r="BL396" s="2" t="inlineStr">
        <is>
          <t/>
        </is>
      </c>
      <c r="BM396" t="inlineStr">
        <is>
          <t/>
        </is>
      </c>
      <c r="BN396" s="2" t="inlineStr">
        <is>
          <t>ar parādnieku cieši saistīta puse</t>
        </is>
      </c>
      <c r="BO396" s="2" t="inlineStr">
        <is>
          <t>2</t>
        </is>
      </c>
      <c r="BP396" s="2" t="inlineStr">
        <is>
          <t/>
        </is>
      </c>
      <c r="BQ396" t="inlineStr">
        <is>
          <t/>
        </is>
      </c>
      <c r="BR396" s="2" t="inlineStr">
        <is>
          <t>parti relatata mill-qrib mad-debitur</t>
        </is>
      </c>
      <c r="BS396" s="2" t="inlineStr">
        <is>
          <t>2</t>
        </is>
      </c>
      <c r="BT396" s="2" t="inlineStr">
        <is>
          <t/>
        </is>
      </c>
      <c r="BU396" t="inlineStr">
        <is>
          <t/>
        </is>
      </c>
      <c r="BV396" s="2" t="inlineStr">
        <is>
          <t>nauw met de schuldenaar verbonden partijen</t>
        </is>
      </c>
      <c r="BW396" s="2" t="inlineStr">
        <is>
          <t>2</t>
        </is>
      </c>
      <c r="BX396" s="2" t="inlineStr">
        <is>
          <t/>
        </is>
      </c>
      <c r="BY396" t="inlineStr">
        <is>
          <t/>
        </is>
      </c>
      <c r="BZ396" s="2" t="inlineStr">
        <is>
          <t>strona blisko powiązana z dłużnikiem</t>
        </is>
      </c>
      <c r="CA396" s="2" t="inlineStr">
        <is>
          <t>2</t>
        </is>
      </c>
      <c r="CB396" s="2" t="inlineStr">
        <is>
          <t/>
        </is>
      </c>
      <c r="CC396" t="inlineStr">
        <is>
          <t/>
        </is>
      </c>
      <c r="CD396" s="2" t="inlineStr">
        <is>
          <t>Parte que tem uma relação estreita com o devedor</t>
        </is>
      </c>
      <c r="CE396" s="2" t="inlineStr">
        <is>
          <t>2</t>
        </is>
      </c>
      <c r="CF396" s="2" t="inlineStr">
        <is>
          <t/>
        </is>
      </c>
      <c r="CG396" t="inlineStr">
        <is>
          <t/>
        </is>
      </c>
      <c r="CH396" s="2" t="inlineStr">
        <is>
          <t>parte strâns legată de debitor</t>
        </is>
      </c>
      <c r="CI396" s="2" t="inlineStr">
        <is>
          <t>2</t>
        </is>
      </c>
      <c r="CJ396" s="2" t="inlineStr">
        <is>
          <t/>
        </is>
      </c>
      <c r="CK396" t="inlineStr">
        <is>
          <t/>
        </is>
      </c>
      <c r="CL396" s="2" t="inlineStr">
        <is>
          <t>strana úzko prepojená s dlžníkom</t>
        </is>
      </c>
      <c r="CM396" s="2" t="inlineStr">
        <is>
          <t>2</t>
        </is>
      </c>
      <c r="CN396" s="2" t="inlineStr">
        <is>
          <t/>
        </is>
      </c>
      <c r="CO396" t="inlineStr">
        <is>
          <t/>
        </is>
      </c>
      <c r="CP396" s="2" t="inlineStr">
        <is>
          <t>stranka, ki je tesno povezana z dolžnikom</t>
        </is>
      </c>
      <c r="CQ396" s="2" t="inlineStr">
        <is>
          <t>2</t>
        </is>
      </c>
      <c r="CR396" s="2" t="inlineStr">
        <is>
          <t/>
        </is>
      </c>
      <c r="CS396" t="inlineStr">
        <is>
          <t/>
        </is>
      </c>
      <c r="CT396" s="2" t="inlineStr">
        <is>
          <t>part som är närstående till gäldenären</t>
        </is>
      </c>
      <c r="CU396" s="2" t="inlineStr">
        <is>
          <t>2</t>
        </is>
      </c>
      <c r="CV396" s="2" t="inlineStr">
        <is>
          <t/>
        </is>
      </c>
      <c r="CW396" t="inlineStr">
        <is>
          <t/>
        </is>
      </c>
    </row>
    <row r="397">
      <c r="A397" s="1" t="str">
        <f>HYPERLINK("https://iate.europa.eu/entry/result/3639123/all", "3639123")</f>
        <v>3639123</v>
      </c>
      <c r="B397" t="inlineStr">
        <is>
          <t>LAW;FINANCE;BUSINESS AND COMPETITION</t>
        </is>
      </c>
      <c r="C397" t="inlineStr">
        <is>
          <t>LAW|civil law;FINANCE;BUSINESS AND COMPETITION</t>
        </is>
      </c>
      <c r="D397" t="inlineStr">
        <is>
          <t>no</t>
        </is>
      </c>
      <c r="E397" t="inlineStr">
        <is>
          <t/>
        </is>
      </c>
      <c r="F397" s="2" t="inlineStr">
        <is>
          <t>микропредприятие с неограничена отговорност</t>
        </is>
      </c>
      <c r="G397" s="2" t="inlineStr">
        <is>
          <t>2</t>
        </is>
      </c>
      <c r="H397" s="2" t="inlineStr">
        <is>
          <t/>
        </is>
      </c>
      <c r="I397" t="inlineStr">
        <is>
          <t/>
        </is>
      </c>
      <c r="J397" s="2" t="inlineStr">
        <is>
          <t>mikropodnik s neomezeným ručením</t>
        </is>
      </c>
      <c r="K397" s="2" t="inlineStr">
        <is>
          <t>2</t>
        </is>
      </c>
      <c r="L397" s="2" t="inlineStr">
        <is>
          <t/>
        </is>
      </c>
      <c r="M397" t="inlineStr">
        <is>
          <t/>
        </is>
      </c>
      <c r="N397" s="2" t="inlineStr">
        <is>
          <t>mikrovirksomhed med ubegrænset ansvar</t>
        </is>
      </c>
      <c r="O397" s="2" t="inlineStr">
        <is>
          <t>2</t>
        </is>
      </c>
      <c r="P397" s="2" t="inlineStr">
        <is>
          <t/>
        </is>
      </c>
      <c r="Q397" t="inlineStr">
        <is>
          <t/>
        </is>
      </c>
      <c r="R397" s="2" t="inlineStr">
        <is>
          <t>Kleinstunternehmen mit unbeschränkter Haftung</t>
        </is>
      </c>
      <c r="S397" s="2" t="inlineStr">
        <is>
          <t>2</t>
        </is>
      </c>
      <c r="T397" s="2" t="inlineStr">
        <is>
          <t/>
        </is>
      </c>
      <c r="U397" t="inlineStr">
        <is>
          <t/>
        </is>
      </c>
      <c r="V397" s="2" t="inlineStr">
        <is>
          <t>πολύ μικρή επιχείρηση απεριόριστης ευθύνης</t>
        </is>
      </c>
      <c r="W397" s="2" t="inlineStr">
        <is>
          <t>2</t>
        </is>
      </c>
      <c r="X397" s="2" t="inlineStr">
        <is>
          <t/>
        </is>
      </c>
      <c r="Y397" t="inlineStr">
        <is>
          <t/>
        </is>
      </c>
      <c r="Z397" s="2" t="inlineStr">
        <is>
          <t>unlimited liability microenterprise</t>
        </is>
      </c>
      <c r="AA397" s="2" t="inlineStr">
        <is>
          <t>2</t>
        </is>
      </c>
      <c r="AB397" s="2" t="inlineStr">
        <is>
          <t/>
        </is>
      </c>
      <c r="AC397" t="inlineStr">
        <is>
          <t>microenterprise with or without separate legal personality and without 
limited liability protection of any of its founders, owners or members</t>
        </is>
      </c>
      <c r="AD397" s="2" t="inlineStr">
        <is>
          <t>microempresa de responsabilidad ilimitada</t>
        </is>
      </c>
      <c r="AE397" s="2" t="inlineStr">
        <is>
          <t>2</t>
        </is>
      </c>
      <c r="AF397" s="2" t="inlineStr">
        <is>
          <t/>
        </is>
      </c>
      <c r="AG397" t="inlineStr">
        <is>
          <t/>
        </is>
      </c>
      <c r="AH397" s="2" t="inlineStr">
        <is>
          <t>piiramatu vastutusega mikroettevõte</t>
        </is>
      </c>
      <c r="AI397" s="2" t="inlineStr">
        <is>
          <t>2</t>
        </is>
      </c>
      <c r="AJ397" s="2" t="inlineStr">
        <is>
          <t/>
        </is>
      </c>
      <c r="AK397" t="inlineStr">
        <is>
          <t/>
        </is>
      </c>
      <c r="AL397" s="2" t="inlineStr">
        <is>
          <t>rajoittamattoman vastuun mikroyrityksellä</t>
        </is>
      </c>
      <c r="AM397" s="2" t="inlineStr">
        <is>
          <t>2</t>
        </is>
      </c>
      <c r="AN397" s="2" t="inlineStr">
        <is>
          <t/>
        </is>
      </c>
      <c r="AO397" t="inlineStr">
        <is>
          <t/>
        </is>
      </c>
      <c r="AP397" s="2" t="inlineStr">
        <is>
          <t>microentreprise à responsabilité illimitée</t>
        </is>
      </c>
      <c r="AQ397" s="2" t="inlineStr">
        <is>
          <t>2</t>
        </is>
      </c>
      <c r="AR397" s="2" t="inlineStr">
        <is>
          <t/>
        </is>
      </c>
      <c r="AS397" t="inlineStr">
        <is>
          <t/>
        </is>
      </c>
      <c r="AT397" t="inlineStr">
        <is>
          <t/>
        </is>
      </c>
      <c r="AU397" t="inlineStr">
        <is>
          <t/>
        </is>
      </c>
      <c r="AV397" t="inlineStr">
        <is>
          <t/>
        </is>
      </c>
      <c r="AW397" t="inlineStr">
        <is>
          <t/>
        </is>
      </c>
      <c r="AX397" s="2" t="inlineStr">
        <is>
          <t>mikropoduzeće s neograničenom odgovornošću</t>
        </is>
      </c>
      <c r="AY397" s="2" t="inlineStr">
        <is>
          <t>2</t>
        </is>
      </c>
      <c r="AZ397" s="2" t="inlineStr">
        <is>
          <t/>
        </is>
      </c>
      <c r="BA397" t="inlineStr">
        <is>
          <t/>
        </is>
      </c>
      <c r="BB397" s="2" t="inlineStr">
        <is>
          <t>korlátlan felelősségű mikrovállalkozás</t>
        </is>
      </c>
      <c r="BC397" s="2" t="inlineStr">
        <is>
          <t>2</t>
        </is>
      </c>
      <c r="BD397" s="2" t="inlineStr">
        <is>
          <t/>
        </is>
      </c>
      <c r="BE397" t="inlineStr">
        <is>
          <t/>
        </is>
      </c>
      <c r="BF397" s="2" t="inlineStr">
        <is>
          <t>microimpresa a responsabilità illimitata</t>
        </is>
      </c>
      <c r="BG397" s="2" t="inlineStr">
        <is>
          <t>2</t>
        </is>
      </c>
      <c r="BH397" s="2" t="inlineStr">
        <is>
          <t/>
        </is>
      </c>
      <c r="BI397" t="inlineStr">
        <is>
          <t/>
        </is>
      </c>
      <c r="BJ397" s="2" t="inlineStr">
        <is>
          <t>neribotos atsakomybės labai maža įmonė</t>
        </is>
      </c>
      <c r="BK397" s="2" t="inlineStr">
        <is>
          <t>2</t>
        </is>
      </c>
      <c r="BL397" s="2" t="inlineStr">
        <is>
          <t/>
        </is>
      </c>
      <c r="BM397" t="inlineStr">
        <is>
          <t/>
        </is>
      </c>
      <c r="BN397" s="2" t="inlineStr">
        <is>
          <t>mikrouzņēmums ar neierobežotu atbildību</t>
        </is>
      </c>
      <c r="BO397" s="2" t="inlineStr">
        <is>
          <t>2</t>
        </is>
      </c>
      <c r="BP397" s="2" t="inlineStr">
        <is>
          <t/>
        </is>
      </c>
      <c r="BQ397" t="inlineStr">
        <is>
          <t/>
        </is>
      </c>
      <c r="BR397" s="2" t="inlineStr">
        <is>
          <t>mikrointrapriża b’responsabbiltà illimitata</t>
        </is>
      </c>
      <c r="BS397" s="2" t="inlineStr">
        <is>
          <t>2</t>
        </is>
      </c>
      <c r="BT397" s="2" t="inlineStr">
        <is>
          <t/>
        </is>
      </c>
      <c r="BU397" t="inlineStr">
        <is>
          <t/>
        </is>
      </c>
      <c r="BV397" s="2" t="inlineStr">
        <is>
          <t>micro-onderneming met onbeperkte aansprakelijkheid</t>
        </is>
      </c>
      <c r="BW397" s="2" t="inlineStr">
        <is>
          <t>2</t>
        </is>
      </c>
      <c r="BX397" s="2" t="inlineStr">
        <is>
          <t/>
        </is>
      </c>
      <c r="BY397" t="inlineStr">
        <is>
          <t/>
        </is>
      </c>
      <c r="BZ397" s="2" t="inlineStr">
        <is>
          <t>mikroprzedsiębiorstwo z nieograniczoną odpowiedzialnością</t>
        </is>
      </c>
      <c r="CA397" s="2" t="inlineStr">
        <is>
          <t>2</t>
        </is>
      </c>
      <c r="CB397" s="2" t="inlineStr">
        <is>
          <t/>
        </is>
      </c>
      <c r="CC397" t="inlineStr">
        <is>
          <t/>
        </is>
      </c>
      <c r="CD397" s="2" t="inlineStr">
        <is>
          <t>Microempresa de responsabilidade ilimitada</t>
        </is>
      </c>
      <c r="CE397" s="2" t="inlineStr">
        <is>
          <t>2</t>
        </is>
      </c>
      <c r="CF397" s="2" t="inlineStr">
        <is>
          <t/>
        </is>
      </c>
      <c r="CG397" t="inlineStr">
        <is>
          <t/>
        </is>
      </c>
      <c r="CH397" s="2" t="inlineStr">
        <is>
          <t>microîntreprindere cu răspundere nelimitată</t>
        </is>
      </c>
      <c r="CI397" s="2" t="inlineStr">
        <is>
          <t>2</t>
        </is>
      </c>
      <c r="CJ397" s="2" t="inlineStr">
        <is>
          <t/>
        </is>
      </c>
      <c r="CK397" t="inlineStr">
        <is>
          <t/>
        </is>
      </c>
      <c r="CL397" s="2" t="inlineStr">
        <is>
          <t>mikropodnik s neobmedzeným ručením</t>
        </is>
      </c>
      <c r="CM397" s="2" t="inlineStr">
        <is>
          <t>2</t>
        </is>
      </c>
      <c r="CN397" s="2" t="inlineStr">
        <is>
          <t/>
        </is>
      </c>
      <c r="CO397" t="inlineStr">
        <is>
          <t/>
        </is>
      </c>
      <c r="CP397" s="2" t="inlineStr">
        <is>
          <t>mikropodjetje z neomejeno odgovornostjo</t>
        </is>
      </c>
      <c r="CQ397" s="2" t="inlineStr">
        <is>
          <t>2</t>
        </is>
      </c>
      <c r="CR397" s="2" t="inlineStr">
        <is>
          <t/>
        </is>
      </c>
      <c r="CS397" t="inlineStr">
        <is>
          <t/>
        </is>
      </c>
      <c r="CT397" s="2" t="inlineStr">
        <is>
          <t>mikroföretag med obegränsat ansvar</t>
        </is>
      </c>
      <c r="CU397" s="2" t="inlineStr">
        <is>
          <t>2</t>
        </is>
      </c>
      <c r="CV397" s="2" t="inlineStr">
        <is>
          <t/>
        </is>
      </c>
      <c r="CW397" t="inlineStr">
        <is>
          <t/>
        </is>
      </c>
    </row>
    <row r="398">
      <c r="A398" s="1" t="str">
        <f>HYPERLINK("https://iate.europa.eu/entry/result/1589326/all", "1589326")</f>
        <v>1589326</v>
      </c>
      <c r="B398" t="inlineStr">
        <is>
          <t>SOCIAL QUESTIONS</t>
        </is>
      </c>
      <c r="C398" t="inlineStr">
        <is>
          <t>SOCIAL QUESTIONS|family|family;SOCIAL QUESTIONS|social affairs|social policy;SOCIAL QUESTIONS|social protection</t>
        </is>
      </c>
      <c r="D398" t="inlineStr">
        <is>
          <t>yes</t>
        </is>
      </c>
      <c r="E398" t="inlineStr">
        <is>
          <t/>
        </is>
      </c>
      <c r="F398" s="2" t="inlineStr">
        <is>
          <t>грижи от семеен тип|
приемни грижи</t>
        </is>
      </c>
      <c r="G398" s="2" t="inlineStr">
        <is>
          <t>3|
3</t>
        </is>
      </c>
      <c r="H398" s="2" t="inlineStr">
        <is>
          <t xml:space="preserve">|
</t>
        </is>
      </c>
      <c r="I398" t="inlineStr">
        <is>
          <t>краткосрочна или дългосрочна грижа, организирана с участие на компетентните национални органи, която предоставя благоприятна жизнена среда за пълноценното израстване и развитие на деца, лишени от родителска грижа</t>
        </is>
      </c>
      <c r="J398" s="2" t="inlineStr">
        <is>
          <t>rodinná péče|
náhradní rodinná péče</t>
        </is>
      </c>
      <c r="K398" s="2" t="inlineStr">
        <is>
          <t>2|
2</t>
        </is>
      </c>
      <c r="L398" s="2" t="inlineStr">
        <is>
          <t xml:space="preserve">|
</t>
        </is>
      </c>
      <c r="M398" t="inlineStr">
        <is>
          <t/>
        </is>
      </c>
      <c r="N398" s="2" t="inlineStr">
        <is>
          <t>familiepleje</t>
        </is>
      </c>
      <c r="O398" s="2" t="inlineStr">
        <is>
          <t>3</t>
        </is>
      </c>
      <c r="P398" s="2" t="inlineStr">
        <is>
          <t/>
        </is>
      </c>
      <c r="Q398" t="inlineStr">
        <is>
          <t/>
        </is>
      </c>
      <c r="R398" s="2" t="inlineStr">
        <is>
          <t>Betreuung in der Familie</t>
        </is>
      </c>
      <c r="S398" s="2" t="inlineStr">
        <is>
          <t>3</t>
        </is>
      </c>
      <c r="T398" s="2" t="inlineStr">
        <is>
          <t/>
        </is>
      </c>
      <c r="U398" t="inlineStr">
        <is>
          <t/>
        </is>
      </c>
      <c r="V398" s="2" t="inlineStr">
        <is>
          <t>μέριμνα στο πλαίσιο οικογένειας</t>
        </is>
      </c>
      <c r="W398" s="2" t="inlineStr">
        <is>
          <t>3</t>
        </is>
      </c>
      <c r="X398" s="2" t="inlineStr">
        <is>
          <t/>
        </is>
      </c>
      <c r="Y398" t="inlineStr">
        <is>
          <t/>
        </is>
      </c>
      <c r="Z398" s="2" t="inlineStr">
        <is>
          <t>family-based care|
foster care</t>
        </is>
      </c>
      <c r="AA398" s="2" t="inlineStr">
        <is>
          <t>3|
3</t>
        </is>
      </c>
      <c r="AB398" s="2" t="inlineStr">
        <is>
          <t xml:space="preserve">|
</t>
        </is>
      </c>
      <c r="AC398" t="inlineStr">
        <is>
          <t>short- or long-term care arrangement agreed with a competent authority, whereby a child is placed in the domestic environment of a family whose head(s) have been selected and prepared to provide such care, and who are ﬁnancially and non-ﬁnancially supported in doing so</t>
        </is>
      </c>
      <c r="AD398" s="2" t="inlineStr">
        <is>
          <t>acogimiento familiar|
colocación en un hogar de guarda</t>
        </is>
      </c>
      <c r="AE398" s="2" t="inlineStr">
        <is>
          <t>3|
3</t>
        </is>
      </c>
      <c r="AF398" s="2" t="inlineStr">
        <is>
          <t xml:space="preserve">|
</t>
        </is>
      </c>
      <c r="AG398" t="inlineStr">
        <is>
          <t>Institución de protección de menores desamparados, que consiste en confiar el menor a una persona o a una familia para que se haga cargo del menor, que implica la plena participación del menor en la vida de familia e impone a quien le recibe las obligaciones de velar por él, tenerlo en su compañía, alimentarlo, educarlo y procurarle una formación integral.</t>
        </is>
      </c>
      <c r="AH398" s="2" t="inlineStr">
        <is>
          <t>perepõhine asendushooldus|
perepõhine hooldus</t>
        </is>
      </c>
      <c r="AI398" s="2" t="inlineStr">
        <is>
          <t>3|
3</t>
        </is>
      </c>
      <c r="AJ398" s="2" t="inlineStr">
        <is>
          <t xml:space="preserve">|
</t>
        </is>
      </c>
      <c r="AK398" t="inlineStr">
        <is>
          <t>lühi- või pikaajalise hoolduse korraldus, mille puhul laps on paigutatud peresse, mille vanem(ad) on valitud ja ette valmistatud asjakohast hooldust pakkuma</t>
        </is>
      </c>
      <c r="AL398" s="2" t="inlineStr">
        <is>
          <t>perhemäinen yhteisö|
sijaisperhehuolto</t>
        </is>
      </c>
      <c r="AM398" s="2" t="inlineStr">
        <is>
          <t>3|
3</t>
        </is>
      </c>
      <c r="AN398" s="2" t="inlineStr">
        <is>
          <t xml:space="preserve">|
</t>
        </is>
      </c>
      <c r="AO398" t="inlineStr">
        <is>
          <t/>
        </is>
      </c>
      <c r="AP398" s="2" t="inlineStr">
        <is>
          <t>placement en famille d’accueil</t>
        </is>
      </c>
      <c r="AQ398" s="2" t="inlineStr">
        <is>
          <t>3</t>
        </is>
      </c>
      <c r="AR398" s="2" t="inlineStr">
        <is>
          <t/>
        </is>
      </c>
      <c r="AS398" t="inlineStr">
        <is>
          <t>dispositif par lequel une autorité mandante confie un enfant ou un jeune en difficultés à une personne ou à une famille chargée d'en prendre soin</t>
        </is>
      </c>
      <c r="AT398" s="2" t="inlineStr">
        <is>
          <t>cúram teaghlaigh|
cúram altramais</t>
        </is>
      </c>
      <c r="AU398" s="2" t="inlineStr">
        <is>
          <t>3|
3</t>
        </is>
      </c>
      <c r="AV398" s="2" t="inlineStr">
        <is>
          <t xml:space="preserve">|
</t>
        </is>
      </c>
      <c r="AW398" t="inlineStr">
        <is>
          <t/>
        </is>
      </c>
      <c r="AX398" s="2" t="inlineStr">
        <is>
          <t>udomiteljska skrb</t>
        </is>
      </c>
      <c r="AY398" s="2" t="inlineStr">
        <is>
          <t>3</t>
        </is>
      </c>
      <c r="AZ398" s="2" t="inlineStr">
        <is>
          <t/>
        </is>
      </c>
      <c r="BA398" t="inlineStr">
        <is>
          <t>kratkoročna ili dugoročna zamjenska obiteljska skrb kojom se korisniku osigurava smještaj u obitelji koja osigurava stanovanje, prehranu, čuvanje, odgoj, brigu o zdravlju i obrazovanju te druge potrebe pri čemu može biti, ali ni ne mora, financijski potpomognuta za to</t>
        </is>
      </c>
      <c r="BB398" s="2" t="inlineStr">
        <is>
          <t>nevelőszülői gondozás|
családalapú gondozás</t>
        </is>
      </c>
      <c r="BC398" s="2" t="inlineStr">
        <is>
          <t>4|
3</t>
        </is>
      </c>
      <c r="BD398" s="2" t="inlineStr">
        <is>
          <t xml:space="preserve">|
</t>
        </is>
      </c>
      <c r="BE398" t="inlineStr">
        <is>
          <t>gyermek elhelyezésére szolgáló megállapodás, amelynek értelmében a családon kívül álló személy(ek) a gyámhatóság határozata alapján nála (náluk) elhelyezett gyermeket ellenszolgáltatás ellenében saját háztartásban nevel(nek)</t>
        </is>
      </c>
      <c r="BF398" s="2" t="inlineStr">
        <is>
          <t>affidamento familiare|
assistenza su base familiare|
assistenza nell'ambito della famiglia</t>
        </is>
      </c>
      <c r="BG398" s="2" t="inlineStr">
        <is>
          <t>3|
3|
3</t>
        </is>
      </c>
      <c r="BH398" s="2" t="inlineStr">
        <is>
          <t xml:space="preserve">|
|
</t>
        </is>
      </c>
      <c r="BI398" t="inlineStr">
        <is>
          <t>affidamento di un minore a una famiglia estranea disposta ad accoglierlo, deciso dai servizi sociali e dal giudice tutelare per un periodo temporaneo anche di lunga durata quando nella famiglia di origine sussistono gravi problemi</t>
        </is>
      </c>
      <c r="BJ398" s="2" t="inlineStr">
        <is>
          <t>globa šeimoje|
rūpyba šeimoje</t>
        </is>
      </c>
      <c r="BK398" s="2" t="inlineStr">
        <is>
          <t>3|
3</t>
        </is>
      </c>
      <c r="BL398" s="2" t="inlineStr">
        <is>
          <t xml:space="preserve">preferred|
</t>
        </is>
      </c>
      <c r="BM398" t="inlineStr">
        <is>
          <t/>
        </is>
      </c>
      <c r="BN398" s="2" t="inlineStr">
        <is>
          <t>aprūpe ģimeniskā vidē|
aprūpe audžuģimenē</t>
        </is>
      </c>
      <c r="BO398" s="2" t="inlineStr">
        <is>
          <t>3|
3</t>
        </is>
      </c>
      <c r="BP398" s="2" t="inlineStr">
        <is>
          <t xml:space="preserve">preferred|
</t>
        </is>
      </c>
      <c r="BQ398" t="inlineStr">
        <is>
          <t/>
        </is>
      </c>
      <c r="BR398" s="2" t="inlineStr">
        <is>
          <t>kura f'familja|
foster care</t>
        </is>
      </c>
      <c r="BS398" s="2" t="inlineStr">
        <is>
          <t>3|
3</t>
        </is>
      </c>
      <c r="BT398" s="2" t="inlineStr">
        <is>
          <t xml:space="preserve">|
</t>
        </is>
      </c>
      <c r="BU398" t="inlineStr">
        <is>
          <t>arranġament ta' kura fuq terminu twil jew qasir miftiehem ma' awtorità kompetenti, iżda mhux ordnat minnha, fejn tfal jitqiegħdu f'ambjent domestiku ta' familja li l-kapijiet tagħha jkunu ntgħażlu u ġew imħejjija biex jipprovdu t-tali kura, u li jkunu appoġġati finanzjarjament kif ukoll mod ieħor biex jipprovdu din il-kura</t>
        </is>
      </c>
      <c r="BV398" s="2" t="inlineStr">
        <is>
          <t>zorg in gezinsverband|
pleegzorg</t>
        </is>
      </c>
      <c r="BW398" s="2" t="inlineStr">
        <is>
          <t>3|
3</t>
        </is>
      </c>
      <c r="BX398" s="2" t="inlineStr">
        <is>
          <t xml:space="preserve">|
</t>
        </is>
      </c>
      <c r="BY398" t="inlineStr">
        <is>
          <t>tijdelijke zorg voor kinderen en jongeren die niet thuis kunnen wonen door een vrijwillig pleeggezin</t>
        </is>
      </c>
      <c r="BZ398" s="2" t="inlineStr">
        <is>
          <t>rodzinna piecza zastępcza|
opieka oparta na rodzinie|
rodzinna forma opieki</t>
        </is>
      </c>
      <c r="CA398" s="2" t="inlineStr">
        <is>
          <t>3|
3|
3</t>
        </is>
      </c>
      <c r="CB398" s="2" t="inlineStr">
        <is>
          <t xml:space="preserve">preferred|
|
</t>
        </is>
      </c>
      <c r="CC398" t="inlineStr">
        <is>
          <t>forma zapewnienia opieki i wychowania - w rodzinie zastępczej - dziecku pozbawionemu całkowicie lub częściowo opieki rodzicielskiej, które z powodu przeszkód natury prawnej (rodzice nie zostali pozbawieni władzy rodzicielskiej) nie może być przysposobione</t>
        </is>
      </c>
      <c r="CD398" s="2" t="inlineStr">
        <is>
          <t>cuidados em famílias de acolhimento</t>
        </is>
      </c>
      <c r="CE398" s="2" t="inlineStr">
        <is>
          <t>3</t>
        </is>
      </c>
      <c r="CF398" s="2" t="inlineStr">
        <is>
          <t/>
        </is>
      </c>
      <c r="CG398" t="inlineStr">
        <is>
          <t/>
        </is>
      </c>
      <c r="CH398" s="2" t="inlineStr">
        <is>
          <t>îngrijire în familie</t>
        </is>
      </c>
      <c r="CI398" s="2" t="inlineStr">
        <is>
          <t>3</t>
        </is>
      </c>
      <c r="CJ398" s="2" t="inlineStr">
        <is>
          <t/>
        </is>
      </c>
      <c r="CK398" t="inlineStr">
        <is>
          <t/>
        </is>
      </c>
      <c r="CL398" s="2" t="inlineStr">
        <is>
          <t>rodinná starostlivosť|
starostlivosť v rodinnom prostredí</t>
        </is>
      </c>
      <c r="CM398" s="2" t="inlineStr">
        <is>
          <t>3|
3</t>
        </is>
      </c>
      <c r="CN398" s="2" t="inlineStr">
        <is>
          <t xml:space="preserve">|
</t>
        </is>
      </c>
      <c r="CO398" t="inlineStr">
        <is>
          <t/>
        </is>
      </c>
      <c r="CP398" s="2" t="inlineStr">
        <is>
          <t>družinska oskrba|
rejništvo</t>
        </is>
      </c>
      <c r="CQ398" s="2" t="inlineStr">
        <is>
          <t>3|
3</t>
        </is>
      </c>
      <c r="CR398" s="2" t="inlineStr">
        <is>
          <t xml:space="preserve">|
</t>
        </is>
      </c>
      <c r="CS398" t="inlineStr">
        <is>
          <t/>
        </is>
      </c>
      <c r="CT398" s="2" t="inlineStr">
        <is>
          <t>familjevård|
familjebaserad vård|
familjehem|
familjehemsvård</t>
        </is>
      </c>
      <c r="CU398" s="2" t="inlineStr">
        <is>
          <t>3|
3|
3|
3</t>
        </is>
      </c>
      <c r="CV398" s="2" t="inlineStr">
        <is>
          <t xml:space="preserve">|
|
|
</t>
        </is>
      </c>
      <c r="CW398" t="inlineStr">
        <is>
          <t/>
        </is>
      </c>
    </row>
    <row r="399">
      <c r="A399" s="1" t="str">
        <f>HYPERLINK("https://iate.europa.eu/entry/result/3519593/all", "3519593")</f>
        <v>3519593</v>
      </c>
      <c r="B399" t="inlineStr">
        <is>
          <t>BUSINESS AND COMPETITION</t>
        </is>
      </c>
      <c r="C399" t="inlineStr">
        <is>
          <t>BUSINESS AND COMPETITION|business organisation|business activity;BUSINESS AND COMPETITION|accounting</t>
        </is>
      </c>
      <c r="D399" t="inlineStr">
        <is>
          <t>yes</t>
        </is>
      </c>
      <c r="E399" t="inlineStr">
        <is>
          <t/>
        </is>
      </c>
      <c r="F399" s="2" t="inlineStr">
        <is>
          <t>подлежащ на изпълнение договор</t>
        </is>
      </c>
      <c r="G399" s="2" t="inlineStr">
        <is>
          <t>2</t>
        </is>
      </c>
      <c r="H399" s="2" t="inlineStr">
        <is>
          <t/>
        </is>
      </c>
      <c r="I399" t="inlineStr">
        <is>
          <t>договор, по който никоя от страните не е изпълнила нито едно от своите задължения или и двете страни са изпълнили своите задължения частично в еднаква степен</t>
        </is>
      </c>
      <c r="J399" s="2" t="inlineStr">
        <is>
          <t>nesplněná smlouva</t>
        </is>
      </c>
      <c r="K399" s="2" t="inlineStr">
        <is>
          <t>3</t>
        </is>
      </c>
      <c r="L399" s="2" t="inlineStr">
        <is>
          <t/>
        </is>
      </c>
      <c r="M399" t="inlineStr">
        <is>
          <t>smlouva, podle níž mají strany ještě povinnosti, jež musí splnit</t>
        </is>
      </c>
      <c r="N399" s="2" t="inlineStr">
        <is>
          <t>gensidigt bebyrdende aftale</t>
        </is>
      </c>
      <c r="O399" s="2" t="inlineStr">
        <is>
          <t>2</t>
        </is>
      </c>
      <c r="P399" s="2" t="inlineStr">
        <is>
          <t/>
        </is>
      </c>
      <c r="Q399" t="inlineStr">
        <is>
          <t/>
        </is>
      </c>
      <c r="R399" s="2" t="inlineStr">
        <is>
          <t>noch zu erfüllender Vertrag</t>
        </is>
      </c>
      <c r="S399" s="2" t="inlineStr">
        <is>
          <t>3</t>
        </is>
      </c>
      <c r="T399" s="2" t="inlineStr">
        <is>
          <t/>
        </is>
      </c>
      <c r="U399" t="inlineStr">
        <is>
          <t>Vertrag, unter dem beide Parteien ihre Verpflichtungen in keiner Weise oder teilweise zu gleichen Teilen erfüllt haben</t>
        </is>
      </c>
      <c r="V399" s="2" t="inlineStr">
        <is>
          <t>εκκρεμής σύμβαση</t>
        </is>
      </c>
      <c r="W399" s="2" t="inlineStr">
        <is>
          <t>2</t>
        </is>
      </c>
      <c r="X399" s="2" t="inlineStr">
        <is>
          <t/>
        </is>
      </c>
      <c r="Y399" t="inlineStr">
        <is>
          <t/>
        </is>
      </c>
      <c r="Z399" s="2" t="inlineStr">
        <is>
          <t>executory contract</t>
        </is>
      </c>
      <c r="AA399" s="2" t="inlineStr">
        <is>
          <t>3</t>
        </is>
      </c>
      <c r="AB399" s="2" t="inlineStr">
        <is>
          <t/>
        </is>
      </c>
      <c r="AC399" t="inlineStr">
        <is>
          <t>contract under which both parties still have obligations to perform on the point of conclusion</t>
        </is>
      </c>
      <c r="AD399" s="2" t="inlineStr">
        <is>
          <t>contrato vigente</t>
        </is>
      </c>
      <c r="AE399" s="2" t="inlineStr">
        <is>
          <t>2</t>
        </is>
      </c>
      <c r="AF399" s="2" t="inlineStr">
        <is>
          <t/>
        </is>
      </c>
      <c r="AG399" t="inlineStr">
        <is>
          <t/>
        </is>
      </c>
      <c r="AH399" s="2" t="inlineStr">
        <is>
          <t>täitmisele kuuluv leping</t>
        </is>
      </c>
      <c r="AI399" s="2" t="inlineStr">
        <is>
          <t>3</t>
        </is>
      </c>
      <c r="AJ399" s="2" t="inlineStr">
        <is>
          <t/>
        </is>
      </c>
      <c r="AK399" t="inlineStr">
        <is>
          <t>leping, mille kumbki osapool ei ole oma kohustusi täitnud või mille mõlemad osapooled on oma kohustused täitnud osaliselt ja võrdsel määral</t>
        </is>
      </c>
      <c r="AL399" s="2" t="inlineStr">
        <is>
          <t>myöhemmin toimeenpantava sopimus</t>
        </is>
      </c>
      <c r="AM399" s="2" t="inlineStr">
        <is>
          <t>3</t>
        </is>
      </c>
      <c r="AN399" s="2" t="inlineStr">
        <is>
          <t/>
        </is>
      </c>
      <c r="AO399" t="inlineStr">
        <is>
          <t>sopimus, jonka mukaisia velvoitteita kumpikaan osapuoli ei ole täyttänyt lainkaan tai jonka mukaiset velvoitteet kumpikin osapuoli on täyttänyt vain osaksi ja samassa laajuudessa</t>
        </is>
      </c>
      <c r="AP399" s="2" t="inlineStr">
        <is>
          <t>contrat à exécuter</t>
        </is>
      </c>
      <c r="AQ399" s="2" t="inlineStr">
        <is>
          <t>2</t>
        </is>
      </c>
      <c r="AR399" s="2" t="inlineStr">
        <is>
          <t/>
        </is>
      </c>
      <c r="AS399" t="inlineStr">
        <is>
          <t/>
        </is>
      </c>
      <c r="AT399" s="2" t="inlineStr">
        <is>
          <t>conradh le comhlíonadh</t>
        </is>
      </c>
      <c r="AU399" s="2" t="inlineStr">
        <is>
          <t>3</t>
        </is>
      </c>
      <c r="AV399" s="2" t="inlineStr">
        <is>
          <t/>
        </is>
      </c>
      <c r="AW399" t="inlineStr">
        <is>
          <t>conarthaí idir an féichiúnaí agus ceann amháin nó níos mó de na creidiúnaithe, faoina bhfuil oibleagáidí le comhlíonadh fós ag an dá thaobh tráth a n-ordaítear an bac ar ghníomhaíochtaí forfheidhmithe aonair</t>
        </is>
      </c>
      <c r="AX399" s="2" t="inlineStr">
        <is>
          <t>dvostrano obvezni ugovor</t>
        </is>
      </c>
      <c r="AY399" s="2" t="inlineStr">
        <is>
          <t>2</t>
        </is>
      </c>
      <c r="AZ399" s="2" t="inlineStr">
        <is>
          <t/>
        </is>
      </c>
      <c r="BA399" t="inlineStr">
        <is>
          <t/>
        </is>
      </c>
      <c r="BB399" s="2" t="inlineStr">
        <is>
          <t>jövőben teljesülő szerződés|
teljesítésbe nem ment szerződés</t>
        </is>
      </c>
      <c r="BC399" s="2" t="inlineStr">
        <is>
          <t>4|
4</t>
        </is>
      </c>
      <c r="BD399" s="2" t="inlineStr">
        <is>
          <t xml:space="preserve">|
</t>
        </is>
      </c>
      <c r="BE399" t="inlineStr">
        <is>
          <t>az adós és egy vagy több hitelező közötti olyan szerződés, amelynek esetében az egyedi végrehajtási eljárásokat felfüggesztő moratórium elrendelésének vagy alkalmazásának időpontjában mindkét félnek vannak még teljesítendő kötelezettségei</t>
        </is>
      </c>
      <c r="BF399" s="2" t="inlineStr">
        <is>
          <t>contratto esecutivo|
contratto ineseguito</t>
        </is>
      </c>
      <c r="BG399" s="2" t="inlineStr">
        <is>
          <t>3|
3</t>
        </is>
      </c>
      <c r="BH399" s="2" t="inlineStr">
        <is>
          <t xml:space="preserve">|
</t>
        </is>
      </c>
      <c r="BI399" t="inlineStr">
        <is>
          <t>contratto in cui entrambe le parti contraenti hanno ancora obblighi da adempiere nel momento della conclusione</t>
        </is>
      </c>
      <c r="BJ399" s="2" t="inlineStr">
        <is>
          <t>vykdytina sutartis|
vykdoma sutartis</t>
        </is>
      </c>
      <c r="BK399" s="2" t="inlineStr">
        <is>
          <t>3|
3</t>
        </is>
      </c>
      <c r="BL399" s="2" t="inlineStr">
        <is>
          <t xml:space="preserve">|
</t>
        </is>
      </c>
      <c r="BM399" t="inlineStr">
        <is>
          <t>sutartis, pagal kurią nė viena šalis dar neįvykdė savo prievolės arba abi šalys iš dalies jas įvykdė vienodu lygiu</t>
        </is>
      </c>
      <c r="BN399" s="2" t="inlineStr">
        <is>
          <t>izpildāms līgums</t>
        </is>
      </c>
      <c r="BO399" s="2" t="inlineStr">
        <is>
          <t>3</t>
        </is>
      </c>
      <c r="BP399" s="2" t="inlineStr">
        <is>
          <t/>
        </is>
      </c>
      <c r="BQ399" t="inlineStr">
        <is>
          <t>līgums, saskaņā ar kuru neviena puse nav izpildījusi nevienu no saviem pienākumiem vai abas puses ir vienādā apmērā daļēji izpildījušas savus pienākumus</t>
        </is>
      </c>
      <c r="BR399" s="2" t="inlineStr">
        <is>
          <t>kuntratt eżekutorju</t>
        </is>
      </c>
      <c r="BS399" s="2" t="inlineStr">
        <is>
          <t>3</t>
        </is>
      </c>
      <c r="BT399" s="2" t="inlineStr">
        <is>
          <t/>
        </is>
      </c>
      <c r="BU399" t="inlineStr">
        <is>
          <t>kuntratt li jibqa' jobbliga liż-żewġ partijiet iwettqu l-obbligi tagħhom meta jiġu biex jikkonkludu</t>
        </is>
      </c>
      <c r="BV399" s="2" t="inlineStr">
        <is>
          <t>nog uit te voeren contract</t>
        </is>
      </c>
      <c r="BW399" s="2" t="inlineStr">
        <is>
          <t>2</t>
        </is>
      </c>
      <c r="BX399" s="2" t="inlineStr">
        <is>
          <t/>
        </is>
      </c>
      <c r="BY399" t="inlineStr">
        <is>
          <t>contract waarbij geen van de partijen enige verplichting heeft uitgevoerd of waarbij beide partijen hun verplichtingen gedeeltelijk en in dezelfde mate hebben uitgevoerd</t>
        </is>
      </c>
      <c r="BZ399" s="2" t="inlineStr">
        <is>
          <t>umowa niewykonana</t>
        </is>
      </c>
      <c r="CA399" s="2" t="inlineStr">
        <is>
          <t>3</t>
        </is>
      </c>
      <c r="CB399" s="2" t="inlineStr">
        <is>
          <t/>
        </is>
      </c>
      <c r="CC399" t="inlineStr">
        <is>
          <t>umowa pomiędzy dłużnikiem a wierzycielem lub wierzycielami, na mocy której obie strony mają jeszcze niewykonane zobowiązania w momencie nakazania wstrzymania czynności egzekucyjnych w indywidualnym przypadku</t>
        </is>
      </c>
      <c r="CD399" s="2" t="inlineStr">
        <is>
          <t>contrato executório</t>
        </is>
      </c>
      <c r="CE399" s="2" t="inlineStr">
        <is>
          <t>3</t>
        </is>
      </c>
      <c r="CF399" s="2" t="inlineStr">
        <is>
          <t/>
        </is>
      </c>
      <c r="CG399" t="inlineStr">
        <is>
          <t>Contrato segundo o qual nenhuma das partes tenha cumprido qualquer das suas obrigações ou ambas as partes apenas tenham parcialmente cumprido as suas obrigações em igual extensão.</t>
        </is>
      </c>
      <c r="CH399" s="2" t="inlineStr">
        <is>
          <t>contract cu titlu executoriu</t>
        </is>
      </c>
      <c r="CI399" s="2" t="inlineStr">
        <is>
          <t>3</t>
        </is>
      </c>
      <c r="CJ399" s="2" t="inlineStr">
        <is>
          <t/>
        </is>
      </c>
      <c r="CK399" t="inlineStr">
        <is>
          <t>contract în cadrul căruia niciuna dintre părți nu și-a îndeplinit obligațiile sau ambele părți și-au îndeplinit doar parțial și în aceeași măsură obligațiile</t>
        </is>
      </c>
      <c r="CL399" s="2" t="inlineStr">
        <is>
          <t>nesplnená zmluva</t>
        </is>
      </c>
      <c r="CM399" s="2" t="inlineStr">
        <is>
          <t>2</t>
        </is>
      </c>
      <c r="CN399" s="2" t="inlineStr">
        <is>
          <t/>
        </is>
      </c>
      <c r="CO399" t="inlineStr">
        <is>
          <t/>
        </is>
      </c>
      <c r="CP399" s="2" t="inlineStr">
        <is>
          <t>neizpolnjena pogodba</t>
        </is>
      </c>
      <c r="CQ399" s="2" t="inlineStr">
        <is>
          <t>3</t>
        </is>
      </c>
      <c r="CR399" s="2" t="inlineStr">
        <is>
          <t/>
        </is>
      </c>
      <c r="CS399" t="inlineStr">
        <is>
          <t>pogodba, pri katerih nobena stranka ni izpolnila nobene od svojih obvez ali sta jih obe stranki enako le deloma izpolnili.</t>
        </is>
      </c>
      <c r="CT399" s="2" t="inlineStr">
        <is>
          <t>kontrakt med återstående skyldigheter</t>
        </is>
      </c>
      <c r="CU399" s="2" t="inlineStr">
        <is>
          <t>2</t>
        </is>
      </c>
      <c r="CV399" s="2" t="inlineStr">
        <is>
          <t/>
        </is>
      </c>
      <c r="CW399" t="inlineStr">
        <is>
          <t>ett
kontrakt mellan gäldenären och en eller flera borgenärer enligt vilket parterna
fortfarande har skyldigheter att fullgöra vid den tidpunkt då ett avbrytande av
enskilda verkställighetsåtgärder beviljas eller tillämpas</t>
        </is>
      </c>
    </row>
    <row r="400">
      <c r="A400" s="1" t="str">
        <f>HYPERLINK("https://iate.europa.eu/entry/result/3566632/all", "3566632")</f>
        <v>3566632</v>
      </c>
      <c r="B400" t="inlineStr">
        <is>
          <t>LAW;BUSINESS AND COMPETITION</t>
        </is>
      </c>
      <c r="C400" t="inlineStr">
        <is>
          <t>LAW|organisation of the legal system;BUSINESS AND COMPETITION|business organisation</t>
        </is>
      </c>
      <c r="D400" t="inlineStr">
        <is>
          <t>yes</t>
        </is>
      </c>
      <c r="E400" t="inlineStr">
        <is>
          <t/>
        </is>
      </c>
      <c r="F400" s="2" t="inlineStr">
        <is>
          <t>отменителни искове</t>
        </is>
      </c>
      <c r="G400" s="2" t="inlineStr">
        <is>
          <t>3</t>
        </is>
      </c>
      <c r="H400" s="2" t="inlineStr">
        <is>
          <t/>
        </is>
      </c>
      <c r="I400" t="inlineStr">
        <is>
          <t/>
        </is>
      </c>
      <c r="J400" s="2" t="inlineStr">
        <is>
          <t>vylučovací žaloba</t>
        </is>
      </c>
      <c r="K400" s="2" t="inlineStr">
        <is>
          <t>3</t>
        </is>
      </c>
      <c r="L400" s="2" t="inlineStr">
        <is>
          <t/>
        </is>
      </c>
      <c r="M400" t="inlineStr">
        <is>
          <t>žaloba proti vymáhajícímu věřiteli, kterou je uplatňováno právo třetí osoby k předmětu exekuce</t>
        </is>
      </c>
      <c r="N400" s="2" t="inlineStr">
        <is>
          <t>anfægtelsessøgsmål</t>
        </is>
      </c>
      <c r="O400" s="2" t="inlineStr">
        <is>
          <t>3</t>
        </is>
      </c>
      <c r="P400" s="2" t="inlineStr">
        <is>
          <t/>
        </is>
      </c>
      <c r="Q400" t="inlineStr">
        <is>
          <t/>
        </is>
      </c>
      <c r="R400" s="2" t="inlineStr">
        <is>
          <t>Anfechtungsklagen</t>
        </is>
      </c>
      <c r="S400" s="2" t="inlineStr">
        <is>
          <t>3</t>
        </is>
      </c>
      <c r="T400" s="2" t="inlineStr">
        <is>
          <t/>
        </is>
      </c>
      <c r="U400" t="inlineStr">
        <is>
          <t/>
        </is>
      </c>
      <c r="V400" s="2" t="inlineStr">
        <is>
          <t>αγωγή διάρρηξης δικαιοπραξίας</t>
        </is>
      </c>
      <c r="W400" s="2" t="inlineStr">
        <is>
          <t>3</t>
        </is>
      </c>
      <c r="X400" s="2" t="inlineStr">
        <is>
          <t/>
        </is>
      </c>
      <c r="Y400" t="inlineStr">
        <is>
          <t/>
        </is>
      </c>
      <c r="Z400" s="2" t="inlineStr">
        <is>
          <t>avoidance action</t>
        </is>
      </c>
      <c r="AA400" s="2" t="inlineStr">
        <is>
          <t>3</t>
        </is>
      </c>
      <c r="AB400" s="2" t="inlineStr">
        <is>
          <t/>
        </is>
      </c>
      <c r="AC400" t="inlineStr">
        <is>
          <t>action brought in a bankruptcy proceeding against corporations and individuals who have received payment from a bankrupt debtor</t>
        </is>
      </c>
      <c r="AD400" s="2" t="inlineStr">
        <is>
          <t>acción revocatoria</t>
        </is>
      </c>
      <c r="AE400" s="2" t="inlineStr">
        <is>
          <t>3</t>
        </is>
      </c>
      <c r="AF400" s="2" t="inlineStr">
        <is>
          <t/>
        </is>
      </c>
      <c r="AG400" t="inlineStr">
        <is>
          <t>En los procedimientos de insolvencia, mecanismo de defensa de los acreedores mediante el cual estos pueden solicitar la revocación de actos realizados por el deudor en su perjuicio.</t>
        </is>
      </c>
      <c r="AH400" s="2" t="inlineStr">
        <is>
          <t>vara tagasivõitmine</t>
        </is>
      </c>
      <c r="AI400" s="2" t="inlineStr">
        <is>
          <t>3</t>
        </is>
      </c>
      <c r="AJ400" s="2" t="inlineStr">
        <is>
          <t/>
        </is>
      </c>
      <c r="AK400" t="inlineStr">
        <is>
          <t>menetlus, mille käigus tunnistab kohuspankrotihalduri hagiavalduse alusel kehtetuks võlausaldajate huvekahjustavad tehingud</t>
        </is>
      </c>
      <c r="AL400" s="2" t="inlineStr">
        <is>
          <t>takaisinsaantikanne</t>
        </is>
      </c>
      <c r="AM400" s="2" t="inlineStr">
        <is>
          <t>3</t>
        </is>
      </c>
      <c r="AN400" s="2" t="inlineStr">
        <is>
          <t/>
        </is>
      </c>
      <c r="AO400" t="inlineStr">
        <is>
          <t/>
        </is>
      </c>
      <c r="AP400" s="2" t="inlineStr">
        <is>
          <t>action révocatoire</t>
        </is>
      </c>
      <c r="AQ400" s="2" t="inlineStr">
        <is>
          <t>3</t>
        </is>
      </c>
      <c r="AR400" s="2" t="inlineStr">
        <is>
          <t/>
        </is>
      </c>
      <c r="AS400" t="inlineStr">
        <is>
          <t>action formée par le créancier visant à mettre à néant (= révoquer) les actes de son débiteur qui lui portent préjudice et qui ont été accomplis en fraude de ses droits</t>
        </is>
      </c>
      <c r="AT400" s="2" t="inlineStr">
        <is>
          <t>gníomhaíocht seachanta</t>
        </is>
      </c>
      <c r="AU400" s="2" t="inlineStr">
        <is>
          <t>3</t>
        </is>
      </c>
      <c r="AV400" s="2" t="inlineStr">
        <is>
          <t/>
        </is>
      </c>
      <c r="AW400" t="inlineStr">
        <is>
          <t/>
        </is>
      </c>
      <c r="AX400" s="2" t="inlineStr">
        <is>
          <t>tužba radi pobijanja dužnikovih radnji</t>
        </is>
      </c>
      <c r="AY400" s="2" t="inlineStr">
        <is>
          <t>3</t>
        </is>
      </c>
      <c r="AZ400" s="2" t="inlineStr">
        <is>
          <t/>
        </is>
      </c>
      <c r="BA400" t="inlineStr">
        <is>
          <t/>
        </is>
      </c>
      <c r="BB400" s="2" t="inlineStr">
        <is>
          <t>megtámadási kereset</t>
        </is>
      </c>
      <c r="BC400" s="2" t="inlineStr">
        <is>
          <t>4</t>
        </is>
      </c>
      <c r="BD400" s="2" t="inlineStr">
        <is>
          <t/>
        </is>
      </c>
      <c r="BE400" t="inlineStr">
        <is>
          <t>csődeljárás során olyan vállalat vagy egyén ellen indított kereset, amelynek vagy akinek fizetett a csődbe ment fél</t>
        </is>
      </c>
      <c r="BF400" s="2" t="inlineStr">
        <is>
          <t>azione revocatoria</t>
        </is>
      </c>
      <c r="BG400" s="2" t="inlineStr">
        <is>
          <t>3</t>
        </is>
      </c>
      <c r="BH400" s="2" t="inlineStr">
        <is>
          <t/>
        </is>
      </c>
      <c r="BI400" t="inlineStr">
        <is>
          <t>azione mediante la quale un creditore, quando concorrono determinate condizioni, può domandare che siano dichiarati inefficaci nei suoi confronti gli atti di disposizione del patrimonio con i quali il debitore rechi pregiudizio alle sue ragioni</t>
        </is>
      </c>
      <c r="BJ400" s="2" t="inlineStr">
        <is>
          <t>ieškinys dėl sandorio pripažinimo negaliojančiu</t>
        </is>
      </c>
      <c r="BK400" s="2" t="inlineStr">
        <is>
          <t>3</t>
        </is>
      </c>
      <c r="BL400" s="2" t="inlineStr">
        <is>
          <t/>
        </is>
      </c>
      <c r="BM400" t="inlineStr">
        <is>
          <t/>
        </is>
      </c>
      <c r="BN400" s="2" t="inlineStr">
        <is>
          <t>apstrīdēšanas prasība</t>
        </is>
      </c>
      <c r="BO400" s="2" t="inlineStr">
        <is>
          <t>3</t>
        </is>
      </c>
      <c r="BP400" s="2" t="inlineStr">
        <is>
          <t/>
        </is>
      </c>
      <c r="BQ400" t="inlineStr">
        <is>
          <t/>
        </is>
      </c>
      <c r="BR400" s="2" t="inlineStr">
        <is>
          <t>azzjoni revokatorja|
azzjoni ta' evitar|
azzjoni ta' nullità</t>
        </is>
      </c>
      <c r="BS400" s="2" t="inlineStr">
        <is>
          <t>3|
2|
2</t>
        </is>
      </c>
      <c r="BT400" s="2" t="inlineStr">
        <is>
          <t xml:space="preserve">preferred|
admitted|
</t>
        </is>
      </c>
      <c r="BU400" t="inlineStr">
        <is>
          <t>fi proċediment ta' falliment, azzjoni li tinġieb kontra korporazzjonijiet u individwi li jkunu rċevew ħlas mingħand debitur fallut</t>
        </is>
      </c>
      <c r="BV400" s="2" t="inlineStr">
        <is>
          <t>vordering tot nietigverklaring</t>
        </is>
      </c>
      <c r="BW400" s="2" t="inlineStr">
        <is>
          <t>2</t>
        </is>
      </c>
      <c r="BX400" s="2" t="inlineStr">
        <is>
          <t/>
        </is>
      </c>
      <c r="BY400" t="inlineStr">
        <is>
          <t/>
        </is>
      </c>
      <c r="BZ400" s="2" t="inlineStr">
        <is>
          <t>pozew o stwierdzenie bezskuteczności czynności|
pozew o uznanie czynności za bezskuteczną</t>
        </is>
      </c>
      <c r="CA400" s="2" t="inlineStr">
        <is>
          <t>2|
2</t>
        </is>
      </c>
      <c r="CB400" s="2" t="inlineStr">
        <is>
          <t xml:space="preserve">|
</t>
        </is>
      </c>
      <c r="CC400" t="inlineStr">
        <is>
          <t/>
        </is>
      </c>
      <c r="CD400" s="2" t="inlineStr">
        <is>
          <t>ações de impugnação pauliana</t>
        </is>
      </c>
      <c r="CE400" s="2" t="inlineStr">
        <is>
          <t>3</t>
        </is>
      </c>
      <c r="CF400" s="2" t="inlineStr">
        <is>
          <t/>
        </is>
      </c>
      <c r="CG400" t="inlineStr">
        <is>
          <t/>
        </is>
      </c>
      <c r="CH400" s="2" t="inlineStr">
        <is>
          <t>acțiune în anularea transferului patrimonial</t>
        </is>
      </c>
      <c r="CI400" s="2" t="inlineStr">
        <is>
          <t>3</t>
        </is>
      </c>
      <c r="CJ400" s="2" t="inlineStr">
        <is>
          <t/>
        </is>
      </c>
      <c r="CK400" t="inlineStr">
        <is>
          <t/>
        </is>
      </c>
      <c r="CL400" s="2" t="inlineStr">
        <is>
          <t>odporovacia žaloba</t>
        </is>
      </c>
      <c r="CM400" s="2" t="inlineStr">
        <is>
          <t>3</t>
        </is>
      </c>
      <c r="CN400" s="2" t="inlineStr">
        <is>
          <t/>
        </is>
      </c>
      <c r="CO400" t="inlineStr">
        <is>
          <t>procesný prostriedok ochrany veriteľov pred takými právnymi úkonmi dlžníka, ktoré sú z hľadiska obsahových a formálnych náležitostí platné, ale ktorými dlžník dosiahne ukrátenie uspokojenia pohľadávok veriteľov</t>
        </is>
      </c>
      <c r="CP400" s="2" t="inlineStr">
        <is>
          <t>zahtevek za izpodbijanje pravnih dejanj|
izpodbojni zahtevek|
izpodbojna tožba</t>
        </is>
      </c>
      <c r="CQ400" s="2" t="inlineStr">
        <is>
          <t>3|
3|
3</t>
        </is>
      </c>
      <c r="CR400" s="2" t="inlineStr">
        <is>
          <t xml:space="preserve">|
|
</t>
        </is>
      </c>
      <c r="CS400" t="inlineStr">
        <is>
          <t/>
        </is>
      </c>
      <c r="CT400" s="2" t="inlineStr">
        <is>
          <t>talan om återvinning</t>
        </is>
      </c>
      <c r="CU400" s="2" t="inlineStr">
        <is>
          <t>2</t>
        </is>
      </c>
      <c r="CV400" s="2" t="inlineStr">
        <is>
          <t/>
        </is>
      </c>
      <c r="CW400" t="inlineStr">
        <is>
          <t/>
        </is>
      </c>
    </row>
    <row r="401">
      <c r="A401" s="1" t="str">
        <f>HYPERLINK("https://iate.europa.eu/entry/result/3571042/all", "3571042")</f>
        <v>3571042</v>
      </c>
      <c r="B401" t="inlineStr">
        <is>
          <t>LAW;FINANCE;BUSINESS AND COMPETITION</t>
        </is>
      </c>
      <c r="C401" t="inlineStr">
        <is>
          <t>LAW;FINANCE;BUSINESS AND COMPETITION|business organisation|company structure</t>
        </is>
      </c>
      <c r="D401" t="inlineStr">
        <is>
          <t>yes</t>
        </is>
      </c>
      <c r="E401" t="inlineStr">
        <is>
          <t/>
        </is>
      </c>
      <c r="F401" s="2" t="inlineStr">
        <is>
          <t>регистър на действителните собственици</t>
        </is>
      </c>
      <c r="G401" s="2" t="inlineStr">
        <is>
          <t>3</t>
        </is>
      </c>
      <c r="H401" s="2" t="inlineStr">
        <is>
          <t/>
        </is>
      </c>
      <c r="I401" t="inlineStr">
        <is>
          <t/>
        </is>
      </c>
      <c r="J401" s="2" t="inlineStr">
        <is>
          <t>registr skutečných majitelů|
registr informací o skutečných majitelích</t>
        </is>
      </c>
      <c r="K401" s="2" t="inlineStr">
        <is>
          <t>3|
3</t>
        </is>
      </c>
      <c r="L401" s="2" t="inlineStr">
        <is>
          <t xml:space="preserve">|
</t>
        </is>
      </c>
      <c r="M401" t="inlineStr">
        <is>
          <t>centrální registr, v němž jsou uchovávány informace o skutečném majiteli výslovně zřízeného svěřenského fondu a podobných druzích právního uspořádání, pokud se svou strukturou nebo funkcemi podobají svěřenským fondům</t>
        </is>
      </c>
      <c r="N401" s="2" t="inlineStr">
        <is>
          <t>register over reelt ejerskab|
register over reelle ejere|
register over oplysninger om reelt ejerskab</t>
        </is>
      </c>
      <c r="O401" s="2" t="inlineStr">
        <is>
          <t>3|
3|
3</t>
        </is>
      </c>
      <c r="P401" s="2" t="inlineStr">
        <is>
          <t xml:space="preserve">|
|
</t>
        </is>
      </c>
      <c r="Q401" t="inlineStr">
        <is>
          <t/>
        </is>
      </c>
      <c r="R401" s="2" t="inlineStr">
        <is>
          <t>Register wirtschaftlicher Eigentümer|
Register für Angaben zum wirtschaftlichen Eigentümer</t>
        </is>
      </c>
      <c r="S401" s="2" t="inlineStr">
        <is>
          <t>3|
3</t>
        </is>
      </c>
      <c r="T401" s="2" t="inlineStr">
        <is>
          <t xml:space="preserve">|
</t>
        </is>
      </c>
      <c r="U401" t="inlineStr">
        <is>
          <t>Verzeichnis von Unternehmen, Trusts, Stiftungen und anderen Rechtspersonen und deren wahren Eigentümern und Einflussnehmern</t>
        </is>
      </c>
      <c r="V401" s="2" t="inlineStr">
        <is>
          <t>μητρώo πραγματικών δικαιούχων|
μητρώο πληροφοριών για τους πραγματικούς δικαιούχους</t>
        </is>
      </c>
      <c r="W401" s="2" t="inlineStr">
        <is>
          <t>3|
3</t>
        </is>
      </c>
      <c r="X401" s="2" t="inlineStr">
        <is>
          <t xml:space="preserve">|
</t>
        </is>
      </c>
      <c r="Y401" t="inlineStr">
        <is>
          <t>επίσημο αρχείο καταγραφής στοιχείων σχετικά με τα &lt;a href="https://iate.europa.eu/entry/result/773956/en-el" target="_blank"&gt;φυσικά πρόσωπα&lt;/a&gt; που τελικά κατέχουν ή ελέγχουν εταιρικά σχήματα και άλλες νομικές οντοτήτες, εμπιστεύματα και παρεμφερή νομικά μορφώματα</t>
        </is>
      </c>
      <c r="Z401" s="2" t="inlineStr">
        <is>
          <t>beneficial ownership register|
register of beneficial ownership|
register of beneficial owners|
register of beneficial ownership information</t>
        </is>
      </c>
      <c r="AA401" s="2" t="inlineStr">
        <is>
          <t>3|
3|
3|
3</t>
        </is>
      </c>
      <c r="AB401" s="2" t="inlineStr">
        <is>
          <t xml:space="preserve">|
|
|
</t>
        </is>
      </c>
      <c r="AC401" t="inlineStr">
        <is>
          <t>official record containing information on the &lt;a href="https://iate.europa.eu/entry/result/773956" target="_blank"&gt;natural persons&lt;/a&gt; who ultimately own or control corporate or other legal entities, or trusts or similar legal arrangements</t>
        </is>
      </c>
      <c r="AD401" s="2" t="inlineStr">
        <is>
          <t>registro de titularidad real|
registro de información relativa a la titularidad real</t>
        </is>
      </c>
      <c r="AE401" s="2" t="inlineStr">
        <is>
          <t>3|
3</t>
        </is>
      </c>
      <c r="AF401" s="2" t="inlineStr">
        <is>
          <t xml:space="preserve">|
</t>
        </is>
      </c>
      <c r="AG401" t="inlineStr">
        <is>
          <t>Registro central en cada Estado miembro, por ejemplo un registro mercantil o un registro de sociedades, o registro público, en el que se debe conservar la información sobre la titularidad real de las sociedades y otras entidades jurídicas constituidas en su territorio.</t>
        </is>
      </c>
      <c r="AH401" s="2" t="inlineStr">
        <is>
          <t>tegelike kasusaajate register</t>
        </is>
      </c>
      <c r="AI401" s="2" t="inlineStr">
        <is>
          <t>3</t>
        </is>
      </c>
      <c r="AJ401" s="2" t="inlineStr">
        <is>
          <t/>
        </is>
      </c>
      <c r="AK401" t="inlineStr">
        <is>
          <t/>
        </is>
      </c>
      <c r="AL401" s="2" t="inlineStr">
        <is>
          <t>tosiasiallisia omistajia ja edunsaajia koskeva rekisteri|
tosiasiallisia omistajia ja edunsaajia koskevien tietojen rekisteri</t>
        </is>
      </c>
      <c r="AM401" s="2" t="inlineStr">
        <is>
          <t>3|
3</t>
        </is>
      </c>
      <c r="AN401" s="2" t="inlineStr">
        <is>
          <t xml:space="preserve">|
</t>
        </is>
      </c>
      <c r="AO401" t="inlineStr">
        <is>
          <t>virallinen rekisteri, joka sisältää tietoja luonnollisista henkilöistä, jotka viime kädessä omistavat yhtiöitä tai muita oikeushenkilöitä taikka trusteja ja vastaavanlaisia oikeudellisia järjestelyjä tai käyttävät niissä määräysvaltaa</t>
        </is>
      </c>
      <c r="AP401" s="2" t="inlineStr">
        <is>
          <t>registre des bénéficiaires effectifs|
registre des propriétaires effectifs</t>
        </is>
      </c>
      <c r="AQ401" s="2" t="inlineStr">
        <is>
          <t>3|
3</t>
        </is>
      </c>
      <c r="AR401" s="2" t="inlineStr">
        <is>
          <t xml:space="preserve">preferred|
</t>
        </is>
      </c>
      <c r="AS401" t="inlineStr">
        <is>
          <t>document qui recense la ou les &lt;a href="https://iate.europa.eu/entry/result/773956" target="_blank"&gt;personnes physiques&lt;/a&gt;, au sein d'une société donnée, détenant une partie du capital, des droits de vote, ou exerçant un pouvoir de contrôle sur une société</t>
        </is>
      </c>
      <c r="AT401" s="2" t="inlineStr">
        <is>
          <t>clár úinéireachta tairbhiúla|
clár na n-úinéirí tairbhiúla</t>
        </is>
      </c>
      <c r="AU401" s="2" t="inlineStr">
        <is>
          <t>3|
3</t>
        </is>
      </c>
      <c r="AV401" s="2" t="inlineStr">
        <is>
          <t xml:space="preserve">|
</t>
        </is>
      </c>
      <c r="AW401" t="inlineStr">
        <is>
          <t/>
        </is>
      </c>
      <c r="AX401" s="2" t="inlineStr">
        <is>
          <t>registar stvarnog vlasništva|
registar stvarnih vlasnika|
registar informacija o stvarnom vlasništvu</t>
        </is>
      </c>
      <c r="AY401" s="2" t="inlineStr">
        <is>
          <t>3|
3|
3</t>
        </is>
      </c>
      <c r="AZ401" s="2" t="inlineStr">
        <is>
          <t xml:space="preserve">|
|
</t>
        </is>
      </c>
      <c r="BA401" t="inlineStr">
        <is>
          <t/>
        </is>
      </c>
      <c r="BB401" s="2" t="inlineStr">
        <is>
          <t>tényleges tulajdonosi nyilvántartás</t>
        </is>
      </c>
      <c r="BC401" s="2" t="inlineStr">
        <is>
          <t>3</t>
        </is>
      </c>
      <c r="BD401" s="2" t="inlineStr">
        <is>
          <t/>
        </is>
      </c>
      <c r="BE401" t="inlineStr">
        <is>
          <t>a gazdasági társaságot vagy egyéb jogi entitást, vagyonkezelő társaságot vagy hasonló jogi struktúrát végső soron tulajdonló vagy irányító &lt;a href="https://iate.europa.eu/entry/result/773956/hu" target="_blank"&gt;természetes személyekre&lt;/a&gt; vonatkozó információkat tartalmazó hivatalos nyilvántartás</t>
        </is>
      </c>
      <c r="BF401" s="2" t="inlineStr">
        <is>
          <t>registro dei titolari effettivi</t>
        </is>
      </c>
      <c r="BG401" s="2" t="inlineStr">
        <is>
          <t>3</t>
        </is>
      </c>
      <c r="BH401" s="2" t="inlineStr">
        <is>
          <t/>
        </is>
      </c>
      <c r="BI401" t="inlineStr">
        <is>
          <t>registro
istituito da ciascuno Stato membro per contenere le informazioni sull’identità
della titolarità effettiva di trust espressi e istituti giuridici affini, di conti
bancari, conti di pagamento e cassette di sicurezza nonché di società e altri
soggetti giuridici</t>
        </is>
      </c>
      <c r="BJ401" s="2" t="inlineStr">
        <is>
          <t>tikrųjų savininkų registras</t>
        </is>
      </c>
      <c r="BK401" s="2" t="inlineStr">
        <is>
          <t>3</t>
        </is>
      </c>
      <c r="BL401" s="2" t="inlineStr">
        <is>
          <t/>
        </is>
      </c>
      <c r="BM401" t="inlineStr">
        <is>
          <t/>
        </is>
      </c>
      <c r="BN401" s="2" t="inlineStr">
        <is>
          <t>faktisko īpašnieku reģistrs</t>
        </is>
      </c>
      <c r="BO401" s="2" t="inlineStr">
        <is>
          <t>3</t>
        </is>
      </c>
      <c r="BP401" s="2" t="inlineStr">
        <is>
          <t/>
        </is>
      </c>
      <c r="BQ401" t="inlineStr">
        <is>
          <t/>
        </is>
      </c>
      <c r="BR401" s="2" t="inlineStr">
        <is>
          <t>reġistru tas-sjieda benefiċjarja|
reġistru tas-sidien benefiċjarji</t>
        </is>
      </c>
      <c r="BS401" s="2" t="inlineStr">
        <is>
          <t>3|
3</t>
        </is>
      </c>
      <c r="BT401" s="2" t="inlineStr">
        <is>
          <t xml:space="preserve">|
</t>
        </is>
      </c>
      <c r="BU401" t="inlineStr">
        <is>
          <t>reġistru uffiċjali li jkun fih tagħrif dwar il-&lt;a href="https://iate.europa.eu/entry/result/773956/mt" target="_blank"&gt;persuni fiżiċi&lt;/a&gt; li finalment jipposjedu jew jikkontrollaw entitajiet korporattivi jew entitajiet legali oħra, jew trusts jew arranġamenti legali simili</t>
        </is>
      </c>
      <c r="BV401" s="2" t="inlineStr">
        <is>
          <t>register van uiteindelijk begunstigden</t>
        </is>
      </c>
      <c r="BW401" s="2" t="inlineStr">
        <is>
          <t>3</t>
        </is>
      </c>
      <c r="BX401" s="2" t="inlineStr">
        <is>
          <t/>
        </is>
      </c>
      <c r="BY401" t="inlineStr">
        <is>
          <t>officieel overzichtsdocument met informatie over de natuurlijke personen die de uiteindelijke eigenaar zijn van of zeggenschap hebben over een vennootschap of andere juridische entiteit, of een trust of een juridische constructie met een soortgelijke structuur of soortgelijke functies als een trust</t>
        </is>
      </c>
      <c r="BZ401" s="2" t="inlineStr">
        <is>
          <t>rejestr beneficjentów rzeczywistych|
rejestr informacji o beneficjentach rzeczywistych</t>
        </is>
      </c>
      <c r="CA401" s="2" t="inlineStr">
        <is>
          <t>3|
3</t>
        </is>
      </c>
      <c r="CB401" s="2" t="inlineStr">
        <is>
          <t xml:space="preserve">|
</t>
        </is>
      </c>
      <c r="CC401" t="inlineStr">
        <is>
          <t>system, w którym są gromadzone 
i przetwarzane informacje o beneficjentach rzeczywistych, tj. osobach 
fizycznych sprawujących bezpośrednią lub pośrednią kontrolę nad spółką</t>
        </is>
      </c>
      <c r="CD401" s="2" t="inlineStr">
        <is>
          <t>registo de beneficiários efetivos</t>
        </is>
      </c>
      <c r="CE401" s="2" t="inlineStr">
        <is>
          <t>3</t>
        </is>
      </c>
      <c r="CF401" s="2" t="inlineStr">
        <is>
          <t/>
        </is>
      </c>
      <c r="CG401" t="inlineStr">
        <is>
          <t>Registo oficial que contém informção sobre as &lt;a href="https://iate.europa.eu/entry/result/773956/pt" target="_blank"&gt;pessoas individuais&lt;/a&gt; que possuem ou controlam entidades empresariais, pessoas coletivas, fundos fiduciários ou entidades com regimes jurídicos semelhantes.</t>
        </is>
      </c>
      <c r="CH401" s="2" t="inlineStr">
        <is>
          <t>Registrul beneficiarilor reali</t>
        </is>
      </c>
      <c r="CI401" s="2" t="inlineStr">
        <is>
          <t>3</t>
        </is>
      </c>
      <c r="CJ401" s="2" t="inlineStr">
        <is>
          <t/>
        </is>
      </c>
      <c r="CK401" t="inlineStr">
        <is>
          <t/>
        </is>
      </c>
      <c r="CL401" s="2" t="inlineStr">
        <is>
          <t>register konečných užívateľov výhod</t>
        </is>
      </c>
      <c r="CM401" s="2" t="inlineStr">
        <is>
          <t>3</t>
        </is>
      </c>
      <c r="CN401" s="2" t="inlineStr">
        <is>
          <t/>
        </is>
      </c>
      <c r="CO401" t="inlineStr">
        <is>
          <t>centrálny register, ktorý je vedený v každom členskom štáte napríklad v podobe obchodného registra, registra spoločností alebo verejného registra a v ktorom sa uchovávajú informácie o tom, kto skutočne vlastní podnikateľské subjekty a iné právne subjekty zaregistrované na území daného členského štátu</t>
        </is>
      </c>
      <c r="CP401" s="2" t="inlineStr">
        <is>
          <t>register dejanskega lastništva|
register dejanskih lastnikov</t>
        </is>
      </c>
      <c r="CQ401" s="2" t="inlineStr">
        <is>
          <t>3|
3</t>
        </is>
      </c>
      <c r="CR401" s="2" t="inlineStr">
        <is>
          <t xml:space="preserve">|
</t>
        </is>
      </c>
      <c r="CS401" t="inlineStr">
        <is>
          <t/>
        </is>
      </c>
      <c r="CT401" s="2" t="inlineStr">
        <is>
          <t>register över verkligt huvudmannaskap</t>
        </is>
      </c>
      <c r="CU401" s="2" t="inlineStr">
        <is>
          <t>3</t>
        </is>
      </c>
      <c r="CV401" s="2" t="inlineStr">
        <is>
          <t/>
        </is>
      </c>
      <c r="CW401" t="inlineStr">
        <is>
          <t/>
        </is>
      </c>
    </row>
    <row r="402">
      <c r="A402" s="1" t="str">
        <f>HYPERLINK("https://iate.europa.eu/entry/result/3578586/all", "3578586")</f>
        <v>3578586</v>
      </c>
      <c r="B402" t="inlineStr">
        <is>
          <t>EUROPEAN UNION;ENERGY</t>
        </is>
      </c>
      <c r="C402" t="inlineStr">
        <is>
          <t>EUROPEAN UNION|EU finance|EU financing;ENERGY|electrical and nuclear industries|nuclear energy</t>
        </is>
      </c>
      <c r="D402" t="inlineStr">
        <is>
          <t>yes</t>
        </is>
      </c>
      <c r="E402" t="inlineStr">
        <is>
          <t/>
        </is>
      </c>
      <c r="F402" s="2" t="inlineStr">
        <is>
          <t>специална финансова програма за извеждане от експлоатация на ядрени съоръжения и управление на радиоактивни отпадъци</t>
        </is>
      </c>
      <c r="G402" s="2" t="inlineStr">
        <is>
          <t>3</t>
        </is>
      </c>
      <c r="H402" s="2" t="inlineStr">
        <is>
          <t/>
        </is>
      </c>
      <c r="I402" t="inlineStr">
        <is>
          <t>&lt;p&gt;програма, която в периода 2021—2027 г. ще подпомага:&lt;/p&gt;&lt;p&gt;- безопасното извеждане от експлоатация на ядрените реактори от първо поколение в България и Словакия; и &lt;/p&gt;&lt;p&gt;- изпълнението на процеса на извеждане от експлоатация и управлението на радиоактивни отпадъци на самата Комисия в ядрените инсталации в обектите на Съвместния изследователски център (JRC)&lt;/p&gt;</t>
        </is>
      </c>
      <c r="J402" s="2" t="inlineStr">
        <is>
          <t>specifický finanční program pro vyřazování jaderných zařízení z provozu a nakládání s radioaktivním odpadem</t>
        </is>
      </c>
      <c r="K402" s="2" t="inlineStr">
        <is>
          <t>2</t>
        </is>
      </c>
      <c r="L402" s="2" t="inlineStr">
        <is>
          <t/>
        </is>
      </c>
      <c r="M402" t="inlineStr">
        <is>
          <t>&lt;i&gt;program pomoci pro vyřazování jaderných zařízení z provozu&lt;/i&gt; [ &lt;a href="/entry/result/3578287/all" id="ENTRY_TO_ENTRY_CONVERTER" target="_blank"&gt;IATE:3578287&lt;/a&gt; ] na období 2021–2027, který podporuje Bulharsko a Slovensko za účelem bezpečného vyřazování jejich jaderných reaktorů první generace z provozu, jakož i vyřazování vlastních jaderných zařízení Komise z provozu v areálech Společného výzkumného střediska a nakládání s radioaktivním odpadem v uvedených zařízeních</t>
        </is>
      </c>
      <c r="N402" s="2" t="inlineStr">
        <is>
          <t>særskilt finansielt program til dekommissionering af nukleare anlæg og håndtering af radioaktivt affald</t>
        </is>
      </c>
      <c r="O402" s="2" t="inlineStr">
        <is>
          <t>3</t>
        </is>
      </c>
      <c r="P402" s="2" t="inlineStr">
        <is>
          <t/>
        </is>
      </c>
      <c r="Q402" t="inlineStr">
        <is>
          <t/>
        </is>
      </c>
      <c r="R402" s="2" t="inlineStr">
        <is>
          <t>spezifisches Finanzierungsprogramm für die Stilllegung kerntechnischer Anlagen und die Entsorgung radioaktiver Abfälle</t>
        </is>
      </c>
      <c r="S402" s="2" t="inlineStr">
        <is>
          <t>3</t>
        </is>
      </c>
      <c r="T402" s="2" t="inlineStr">
        <is>
          <t/>
        </is>
      </c>
      <c r="U402" t="inlineStr">
        <is>
          <t/>
        </is>
      </c>
      <c r="V402" s="2" t="inlineStr">
        <is>
          <t>ειδικό χρηματοδοτικό πρόγραμμα για τον παροπλισμό πυρηνικών εγκαταστάσεων και τη διαχείριση ραδιενεργών αποβλήτων</t>
        </is>
      </c>
      <c r="W402" s="2" t="inlineStr">
        <is>
          <t>3</t>
        </is>
      </c>
      <c r="X402" s="2" t="inlineStr">
        <is>
          <t/>
        </is>
      </c>
      <c r="Y402" t="inlineStr">
        <is>
          <t/>
        </is>
      </c>
      <c r="Z402" s="2" t="inlineStr">
        <is>
          <t>dedicated financial programme for decommissioning of nuclear facilities and management of radioactive waste</t>
        </is>
      </c>
      <c r="AA402" s="2" t="inlineStr">
        <is>
          <t>3</t>
        </is>
      </c>
      <c r="AB402" s="2" t="inlineStr">
        <is>
          <t/>
        </is>
      </c>
      <c r="AC402" t="inlineStr">
        <is>
          <t>&lt;i&gt;nuclear decommissioning assistance programme&lt;/i&gt; [ &lt;a href="/entry/result/3578287/all" id="ENTRY_TO_ENTRY_CONVERTER" target="_blank"&gt;IATE:3578287&lt;/a&gt; ] proposed for the period 2021-2027 to support:&lt;br&gt;(a) Bulgaria and Slovakia to safely decommission their first generation nuclear reactors, and&lt;br&gt;(b) the implementation of the decommissioning process and management of radioactive waste of the Commission's own nuclear installations at the Joint Research Centre sites</t>
        </is>
      </c>
      <c r="AD402" s="2" t="inlineStr">
        <is>
          <t>programa financiero específico para la clausura de instalaciones nucleares y la gestión de residuos radiactivos</t>
        </is>
      </c>
      <c r="AE402" s="2" t="inlineStr">
        <is>
          <t>3</t>
        </is>
      </c>
      <c r="AF402" s="2" t="inlineStr">
        <is>
          <t/>
        </is>
      </c>
      <c r="AG402" t="inlineStr">
        <is>
          <t>Programa de ayuda a la clausura nuclear [ &lt;a href="/entry/result/3578287/all" id="ENTRY_TO_ENTRY_CONVERTER" target="_blank"&gt;IATE:3578287&lt;/a&gt; ] propuesto para el periodo 2021-2027 destinado a:&lt;br&gt;(a) ayudar a Bulgaria y a Eslovaquia a clausurar de modo seguro sus reactores nucleares de primera generación, y&lt;br&gt;(b) establecer el proceso de clausura y la gestion de residuos radioactivos de las propias instalaciones nucleares de la Comisión en el Centro Común de Investigación (JRC).</t>
        </is>
      </c>
      <c r="AH402" s="2" t="inlineStr">
        <is>
          <t>tuumarajatiste dekomisjoneerimise ja tuumajäätmete käitlemise sihtotstarbeline rahastamiskava</t>
        </is>
      </c>
      <c r="AI402" s="2" t="inlineStr">
        <is>
          <t>3</t>
        </is>
      </c>
      <c r="AJ402" s="2" t="inlineStr">
        <is>
          <t/>
        </is>
      </c>
      <c r="AK402" t="inlineStr">
        <is>
          <t>aastateks 2021-2027 loodud rahastamiskava, millest rahastatakse järgmisi tegevusi:&lt;br&gt;1) kaks meedet, millega antakse rahalist toetust Bulgaariale ja Slovakkiale kuue tuumareaktori ohutuks dekomisjoneerimiseks &lt;br&gt;2) Teadusuuringute Ühiskeskuse meetmed, millega rakendatakse ohutult komisjoni enda tuumaseadmete dekomisjoneerimisprotsessi ja sellest tulenevate radioaktiivsete jäätmete käitlemist Teadusuuringute Ühiskeskuse tegevuskohtades</t>
        </is>
      </c>
      <c r="AL402" s="2" t="inlineStr">
        <is>
          <t>ydinlaitosten käytöstä poistamista ja radioaktiivisen jätteen huoltoa koskeva erityinen rahoitusohjelma</t>
        </is>
      </c>
      <c r="AM402" s="2" t="inlineStr">
        <is>
          <t>3</t>
        </is>
      </c>
      <c r="AN402" s="2" t="inlineStr">
        <is>
          <t/>
        </is>
      </c>
      <c r="AO402" t="inlineStr">
        <is>
          <t>kaudeksi 2021–2027 ehdotettu ydinvoimaloiden käytöstä poistamisen avustusohjelma, josta tuetaan&lt;br&gt;a) Bulgariaa ja Slovakiaa, jotta ne poistaisivat turvallisesti käytöstä ensimmäisen sukupolven ydinreaktorinsa, sekä&lt;br&gt;b) komission omien ydinlaitosten käytöstäpoistoprosessin toteutusta ja radioaktiivisen jätteen huoltoa Yhteisen tutkimuskeskuksen (JRC) laitosalueilla</t>
        </is>
      </c>
      <c r="AP402" s="2" t="inlineStr">
        <is>
          <t>programme de financement spécifique pour le déclassement d’installations nucléaires et la gestion des déchets radioactifs</t>
        </is>
      </c>
      <c r="AQ402" s="2" t="inlineStr">
        <is>
          <t>3</t>
        </is>
      </c>
      <c r="AR402" s="2" t="inlineStr">
        <is>
          <t/>
        </is>
      </c>
      <c r="AS402" t="inlineStr">
        <is>
          <t>programme proposé pour la période 2021-2027 au titre du cadre financier pluriannuel pour soutenir, d’une part, la Bulgarie et la Slovaquie dans le processus de déclassement sûr de leurs réacteurs nucléaires de première génération, et, d'autre part, la mise en œuvre du processus de déclassement et la gestion des déchets radioactifs des installations nucléaires détenues par la Commission sur les sites du centre commun de recherche</t>
        </is>
      </c>
      <c r="AT402" s="2" t="inlineStr">
        <is>
          <t>clár airgeadais tiomnaithe do dhíchoimisiúnú saoráidí núicléacha agus bainistiú dramhaíola radaighníomhaí</t>
        </is>
      </c>
      <c r="AU402" s="2" t="inlineStr">
        <is>
          <t>3</t>
        </is>
      </c>
      <c r="AV402" s="2" t="inlineStr">
        <is>
          <t/>
        </is>
      </c>
      <c r="AW402" t="inlineStr">
        <is>
          <t/>
        </is>
      </c>
      <c r="AX402" s="2" t="inlineStr">
        <is>
          <t>namjenski financijski program za razgradnju nuklearnih postrojenja i zbrinjavanje radioaktivnog otpada</t>
        </is>
      </c>
      <c r="AY402" s="2" t="inlineStr">
        <is>
          <t>3</t>
        </is>
      </c>
      <c r="AZ402" s="2" t="inlineStr">
        <is>
          <t/>
        </is>
      </c>
      <c r="BA402" t="inlineStr">
        <is>
          <t/>
        </is>
      </c>
      <c r="BB402" s="2" t="inlineStr">
        <is>
          <t>a nukleáris létesítmények leszerelésére és a radioaktív hulladékok kezelésére irányuló célzott pénzügyi program</t>
        </is>
      </c>
      <c r="BC402" s="2" t="inlineStr">
        <is>
          <t>3</t>
        </is>
      </c>
      <c r="BD402" s="2" t="inlineStr">
        <is>
          <t/>
        </is>
      </c>
      <c r="BE402" t="inlineStr">
        <is>
          <t/>
        </is>
      </c>
      <c r="BF402" s="2" t="inlineStr">
        <is>
          <t>programma di finanziamento specifico per la disattivazione degli impianti nucleari e la gestione dei rifiuti radioattivi</t>
        </is>
      </c>
      <c r="BG402" s="2" t="inlineStr">
        <is>
          <t>3</t>
        </is>
      </c>
      <c r="BH402" s="2" t="inlineStr">
        <is>
          <t/>
        </is>
      </c>
      <c r="BI402" t="inlineStr">
        <is>
          <t>programma proposto per il periodo 2021-2027 del quadro finanziario pluriennale con l'obiettivo di sostenere, da un lato, la Bulgaria e la Slovacchia nel processo di disattivare dei loro reattori nucleari di prima generazione, e, dall’altro, l’attuazione del processo di disattivazione e la gestione dei rifiuti radioattivi degli impianti nucleari di proprietà della Commissione presso i siti del Centro comune di ricerca (JRC)</t>
        </is>
      </c>
      <c r="BJ402" s="2" t="inlineStr">
        <is>
          <t>specialioji branduolinės energetikos objektų eksploatavimo nutraukimo ir radioaktyviųjų atliekų tvarkymo finansavimo programa</t>
        </is>
      </c>
      <c r="BK402" s="2" t="inlineStr">
        <is>
          <t>3</t>
        </is>
      </c>
      <c r="BL402" s="2" t="inlineStr">
        <is>
          <t/>
        </is>
      </c>
      <c r="BM402" t="inlineStr">
        <is>
          <t/>
        </is>
      </c>
      <c r="BN402" s="2" t="inlineStr">
        <is>
          <t>īpašā finansējuma programma kodoliekārtu izņemšanai no ekspluatācijas un radioaktīvo atkritumu apsaimniekošanai|
īpašā finansējuma programma kodoliekārtu dezekspluatācijai un radioaktīvo atkritumu apsaimniekošanai</t>
        </is>
      </c>
      <c r="BO402" s="2" t="inlineStr">
        <is>
          <t>2|
2</t>
        </is>
      </c>
      <c r="BP402" s="2" t="inlineStr">
        <is>
          <t xml:space="preserve">|
</t>
        </is>
      </c>
      <c r="BQ402" t="inlineStr">
        <is>
          <t/>
        </is>
      </c>
      <c r="BR402" s="2" t="inlineStr">
        <is>
          <t>programm finanzjarju speċifiku għad-dekummissjonar tal-faċilitajiet nukleari u l-ġestjoni tal-iskart radjuattiv</t>
        </is>
      </c>
      <c r="BS402" s="2" t="inlineStr">
        <is>
          <t>3</t>
        </is>
      </c>
      <c r="BT402" s="2" t="inlineStr">
        <is>
          <t/>
        </is>
      </c>
      <c r="BU402" t="inlineStr">
        <is>
          <t>programm ta' assistenza għad-dekummissjonar nukleari&lt;sup&gt;1&lt;/sup&gt; propost għall-perjodu 2021-2027 biex jappoġġja: &lt;br&gt; (a) lill-Bulgarija u lis-Slovakkja biex jiddekummissjonaw b'mod sikur ir-reatturi nukleari tal-ewwel ġenerazzjoni tagħhom, u &lt;br&gt; (b) l-implimentazzjoni tal-proċess ta' dekummissjonar u tal-ġestjoni tal-iskart radjuattiv tal-installazzjonijiet nukleari tal-Kummissjoni stess fis-siti taċ-Ċentru Konġunt tar-Riċerka (JRC) &lt;p&gt;&lt;sup&gt;1&lt;/sup&gt; programm ta' assistenza għad-dekummissjonar nukleari [ &lt;a href="/entry/result/3578287/all" id="ENTRY_TO_ENTRY_CONVERTER" target="_blank"&gt;IATE:3578287&lt;/a&gt; ]&lt;/p&gt;</t>
        </is>
      </c>
      <c r="BV402" s="2" t="inlineStr">
        <is>
          <t>specifiek financieel programma voor de ontmanteling van nucleaire faciliteiten en het beheer van kernafval</t>
        </is>
      </c>
      <c r="BW402" s="2" t="inlineStr">
        <is>
          <t>3</t>
        </is>
      </c>
      <c r="BX402" s="2" t="inlineStr">
        <is>
          <t/>
        </is>
      </c>
      <c r="BY402" t="inlineStr">
        <is>
          <t>voor de periode 2021-2027 voorgesteld bijstandsprogramma voor de ontmanteling van nucleaire installaties ter ondersteuning van:&lt;br&gt;a) Bulgarije en Slowakije bij de veilige ontmanteling van kernreactoren van de eerste generatie&lt;br&gt;b) het ontmantelingsproces en het beheer van kernafval van de eigen nucleaire installaties van de Commissie op de locaties van het Gemeenschappelijk Centrum voor Onderzoek (JRC)</t>
        </is>
      </c>
      <c r="BZ402" s="2" t="inlineStr">
        <is>
          <t>specjalny program likwidacji obiektów jądrowych i gospodarowania odpadami promieniotwórczymi</t>
        </is>
      </c>
      <c r="CA402" s="2" t="inlineStr">
        <is>
          <t>3</t>
        </is>
      </c>
      <c r="CB402" s="2" t="inlineStr">
        <is>
          <t/>
        </is>
      </c>
      <c r="CC402" t="inlineStr">
        <is>
          <t/>
        </is>
      </c>
      <c r="CD402" s="2" t="inlineStr">
        <is>
          <t>Programa Financeiro Específico para o Desmantelamento de Instalações Nucleares e a Gestão de Resíduos Radioativos</t>
        </is>
      </c>
      <c r="CE402" s="2" t="inlineStr">
        <is>
          <t>3</t>
        </is>
      </c>
      <c r="CF402" s="2" t="inlineStr">
        <is>
          <t/>
        </is>
      </c>
      <c r="CG402" t="inlineStr">
        <is>
          <t>Programa cujo objetivo geral é financiar o desativação de instalações nucleares e a gestão de resíduos radioativos, em consonância com as necessidades identificadas no respetivo plano de desativação.</t>
        </is>
      </c>
      <c r="CH402" s="2" t="inlineStr">
        <is>
          <t>program financiar specific pentru dezafectarea instalațiilor nucleare și gestionarea deșeurilor radioactive</t>
        </is>
      </c>
      <c r="CI402" s="2" t="inlineStr">
        <is>
          <t>3</t>
        </is>
      </c>
      <c r="CJ402" s="2" t="inlineStr">
        <is>
          <t/>
        </is>
      </c>
      <c r="CK402" t="inlineStr">
        <is>
          <t/>
        </is>
      </c>
      <c r="CL402" s="2" t="inlineStr">
        <is>
          <t>účelový program financovania na vyraďovanie jadrových zariadení z prevádzky a nakladanie s rádioaktívnym odpadom|
účelový program financovania „Vyraďovanie jadrových zariadení z prevádzky a nakladanie s rádioaktívnym odpadom“</t>
        </is>
      </c>
      <c r="CM402" s="2" t="inlineStr">
        <is>
          <t>3|
3</t>
        </is>
      </c>
      <c r="CN402" s="2" t="inlineStr">
        <is>
          <t xml:space="preserve">|
</t>
        </is>
      </c>
      <c r="CO402" t="inlineStr">
        <is>
          <t>program na obdobie 2021 – 2027, ktorý poskytne podporu Bulharsku a Slovensku na bezpečné vyradenie z prevádzky ich jadrových reaktorov prvej generácie a na realizáciu procesu vyraďovania z prevádzky a nakladania s rádioaktívnym odpadom, pokiaľ ide o jadrové zariadenia samotnej Komisie v lokalitách Spoločného výskumného centra (JRC)</t>
        </is>
      </c>
      <c r="CP402" t="inlineStr">
        <is>
          <t/>
        </is>
      </c>
      <c r="CQ402" t="inlineStr">
        <is>
          <t/>
        </is>
      </c>
      <c r="CR402" t="inlineStr">
        <is>
          <t/>
        </is>
      </c>
      <c r="CS402" t="inlineStr">
        <is>
          <t/>
        </is>
      </c>
      <c r="CT402" s="2" t="inlineStr">
        <is>
          <t>särskilt finansieringsprogram för avveckling av kärntekniska anläggningar och hantering av radioaktivt avfall</t>
        </is>
      </c>
      <c r="CU402" s="2" t="inlineStr">
        <is>
          <t>3</t>
        </is>
      </c>
      <c r="CV402" s="2" t="inlineStr">
        <is>
          <t/>
        </is>
      </c>
      <c r="CW402" t="inlineStr">
        <is>
          <t/>
        </is>
      </c>
    </row>
    <row r="403">
      <c r="A403" s="1" t="str">
        <f>HYPERLINK("https://iate.europa.eu/entry/result/3578544/all", "3578544")</f>
        <v>3578544</v>
      </c>
      <c r="B403" t="inlineStr">
        <is>
          <t>EMPLOYMENT AND WORKING CONDITIONS;EDUCATION AND COMMUNICATIONS;EUROPEAN UNION;SOCIAL QUESTIONS</t>
        </is>
      </c>
      <c r="C403" t="inlineStr">
        <is>
          <t>EMPLOYMENT AND WORKING CONDITIONS|employment|vocational training;EDUCATION AND COMMUNICATIONS|education|education policy;EUROPEAN UNION|European construction|deepening of the European Union|EU activity|EU action|EU programme;SOCIAL QUESTIONS|social affairs|social policy|youth policy;SOCIAL QUESTIONS|social affairs|leisure|sport|EU sport policy</t>
        </is>
      </c>
      <c r="D403" t="inlineStr">
        <is>
          <t>yes</t>
        </is>
      </c>
      <c r="E403" t="inlineStr">
        <is>
          <t/>
        </is>
      </c>
      <c r="F403" s="2" t="inlineStr">
        <is>
          <t>програма на Съюза в областта на образованието и обучението, младежта и спорта|
„Еразъм+“</t>
        </is>
      </c>
      <c r="G403" s="2" t="inlineStr">
        <is>
          <t>3|
3</t>
        </is>
      </c>
      <c r="H403" s="2" t="inlineStr">
        <is>
          <t xml:space="preserve">|
</t>
        </is>
      </c>
      <c r="I403" t="inlineStr">
        <is>
          <t>програма, чиято обща цел е посредством учене през целия живот да подкрепя образователното, професионалното и личностното развитие на хората в областта на образованието и обучението, младежта и спорта, както в Европа, така и извън нея, като по този начин допринася за устойчив растеж, качествени работни места и социално сближаване, развитие на иновациите и укрепване на европейската идентичност и активното гражданство</t>
        </is>
      </c>
      <c r="J403" s="2" t="inlineStr">
        <is>
          <t>program Unie pro vzdělávání a odbornou přípravu, pro mládež a pro sport|
program Erasmus+|
Erasmus+|
program pro akci Unie v oblastech vzdělávání a odborné přípravy, mládeže a sportu</t>
        </is>
      </c>
      <c r="K403" s="2" t="inlineStr">
        <is>
          <t>3|
3|
3|
3</t>
        </is>
      </c>
      <c r="L403" s="2" t="inlineStr">
        <is>
          <t xml:space="preserve">|
|
|
</t>
        </is>
      </c>
      <c r="M403" t="inlineStr">
        <is>
          <t>program EU na období 2021–2027, jehož cílem je podpořit prostřednictvím &lt;a href="https://iate.europa.eu/entry/result/925719/cs" target="_blank"&gt;celoživotního učení&lt;/a&gt; vzdělávací, profesionální 
i osobní rozvoj lidí v oblastech vzdělávání a odborné přípravy, mládeže 
a sportu v Evropě i mimo ni a tím přispět k &lt;a href="https://iate.europa.eu/entry/result/833842/cs" target="_blank"&gt;udržitelnému růstu&lt;/a&gt;, 
kvalitním pracovním místům a &lt;a href="https://iate.europa.eu/entry/result/825658/cs" target="_blank"&gt;sociální soudržnosti&lt;/a&gt;, k podněcování inovací
 a k posílení &lt;a href="https://iate.europa.eu/entry/result/2214068/cs" target="_blank"&gt;evropské identity&lt;/a&gt; a &lt;a href="https://iate.europa.eu/entry/result/926794/cs" target="_blank"&gt;aktivního občanství&lt;/a&gt;</t>
        </is>
      </c>
      <c r="N403" s="2" t="inlineStr">
        <is>
          <t>EU-program for uddannelse, ungdom og idræt|
program for Unionens indsats på uddannelses-, ungdoms- og idrætsområderne|
Erasmus+|
Erasmus+-programmet</t>
        </is>
      </c>
      <c r="O403" s="2" t="inlineStr">
        <is>
          <t>3|
3|
3|
3</t>
        </is>
      </c>
      <c r="P403" s="2" t="inlineStr">
        <is>
          <t xml:space="preserve">|
|
|
</t>
        </is>
      </c>
      <c r="Q403" t="inlineStr">
        <is>
          <t>program for perioden 2021-2027, der har til
formål gennem &lt;a href="https://iate.europa.eu/entry/result/925719/da" target="_blank"&gt;livslang læring&lt;/a&gt; at støtte menneskers uddannelsesmæssige, faglige
og personlige udvikling på uddannelses-, ungdoms- og idrætsområderne i og uden
for Europa og dermed bidrage til &lt;a href="https://iate.europa.eu/entry/result/833842/da" target="_blank"&gt;bæredygtig vækst&lt;/a&gt;, kvalitetsjob og &lt;a href="https://iate.europa.eu/entry/result/825658/da" target="_blank"&gt;social samhørighed&lt;/a&gt;, til fremme af innovation og til styrkelse af &lt;a href="https://iate.europa.eu/entry/result/2214068/da" target="_blank"&gt;europæisk identitet&lt;/a&gt; og &lt;a href="https://iate.europa.eu/entry/result/926794/da" target="_blank"&gt;aktivt medborgerskab&lt;/a&gt;</t>
        </is>
      </c>
      <c r="R403" s="2" t="inlineStr">
        <is>
          <t>Programm der Union für allgemeine und berufliche Bildung, Jugend und Sport|
Programm für Maßnahmen der Union in den Bereichen allgemeine und berufliche Bildung, Jugend und Sport|
Erasmus+</t>
        </is>
      </c>
      <c r="S403" s="2" t="inlineStr">
        <is>
          <t>3|
3|
3</t>
        </is>
      </c>
      <c r="T403" s="2" t="inlineStr">
        <is>
          <t xml:space="preserve">|
|
</t>
        </is>
      </c>
      <c r="U403" t="inlineStr">
        <is>
          <t>Programm, das darauf abzielt, die bildungsbezogene, berufliche und persönliche Entwicklung von Menschen in den Bereichen allgemeine und berufliche Bildung, Jugend und Sport im Rahmen des lebenslangen Lernens in Europa und darüber hinaus zu unterstützen und so zu nachhaltigem Wachstum, hochwertiger Beschäftigung und sozialem Zusammenhalt, zur Anregung von Innovationen und zur Stärkung der europäischen Identität und des bürgerschaftlichen Engagements beizutragen</t>
        </is>
      </c>
      <c r="V403" s="2" t="inlineStr">
        <is>
          <t>πρόγραμμα της Ένωσης για την εκπαίδευση και την κατάρτιση, τη νεολαία και τον αθλητισμό|
πρόγραμμα για τη δράση της Ένωσης στους τομείς της εκπαίδευσης και της κατάρτισης, της νεολαίας και του αθλητισμού|
Erasmus+</t>
        </is>
      </c>
      <c r="W403" s="2" t="inlineStr">
        <is>
          <t>3|
3|
3</t>
        </is>
      </c>
      <c r="X403" s="2" t="inlineStr">
        <is>
          <t xml:space="preserve">|
|
</t>
        </is>
      </c>
      <c r="Y403" t="inlineStr">
        <is>
          <t>πρόγραμμα για την περίοδο 2021-2027 το οποίο έχει ως στόχο την υποστήριξη, μέσω της &lt;a href="https://iate.europa.eu/entry/result/925719/en-el" target="_blank"&gt;δια βίου μάθησης&lt;/a&gt;, της εκπαιδευτικής, επαγγελματικής και προσωπικής εξέλιξης των ατόμων στους τομείς της εκπαίδευσης και της κατάρτισης, της νεολαίας και του αθλητισμού, στην Ευρώπη και πέραν αυτής, συμβάλλοντας κατ’ αυτόν τον τρόπο στην &lt;a href="https://iate.europa.eu/entry/result/833842/en-el" target="_blank"&gt;αειφόρο ανάπτυξη&lt;/a&gt;, τη δημιουργία ποιοτικών θέσεων εργασίας και την &lt;a href="https://iate.europa.eu/entry/result/825658/en-el" target="_blank"&gt;κοινωνική συνοχή&lt;/a&gt;, στην προαγωγή της καινοτομίας, καθώς και στην ενίσχυση της &lt;a href="https://iate.europa.eu/entry/result/2214068/en-el" target="_blank"&gt;ευρωπαϊκής ταυτότητας&lt;/a&gt; και της &lt;a href="https://iate.europa.eu/entry/result/926794/en-el" target="_blank"&gt;ενεργού συμμετοχής στα κοινά&lt;/a&gt;</t>
        </is>
      </c>
      <c r="Z403" s="2" t="inlineStr">
        <is>
          <t>Union Programme for education and training, youth and sport|
programme for Union action in the fields of education and training, youth and sport|
Erasmus+|
Union programme for education, training, youth and sport|
Programme for Union action in the field of education, training, youth and sport|
Erasmus|
Erasmus programme for education, training, youth and sport 2021–2027|
Erasmus Programme|
EU programme for education, training, youth and sport|
Erasmus+: the Union Programme for education and training, youth and sport|
Union Programme for education and training, youth and sport</t>
        </is>
      </c>
      <c r="AA403" s="2" t="inlineStr">
        <is>
          <t>3|
3|
3|
3|
3|
3|
1|
1|
1|
1|
1</t>
        </is>
      </c>
      <c r="AB403" s="2" t="inlineStr">
        <is>
          <t xml:space="preserve">|
|
|
obsolete|
obsolete|
obsolete|
|
|
|
|
</t>
        </is>
      </c>
      <c r="AC403" t="inlineStr">
        <is>
          <t>programme for the period 2021-2027 that aims to support, through &lt;a href="https://iate.europa.eu/entry/result/925719/en" target="_blank"&gt;lifelong learning&lt;/a&gt;, the educational, professional and personal development of people in the fields of education and training, youth and sport, in Europe and beyond, thereby contributing to &lt;a href="https://iate.europa.eu/entry/result/833842/en" target="_blank"&gt;sustainable growth&lt;/a&gt;, quality jobs and &lt;a href="https://iate.europa.eu/entry/result/825658/en" target="_blank"&gt;social cohesion&lt;/a&gt;, to driving innovation and to strengthening &lt;a href="https://iate.europa.eu/entry/result/2214068/en" target="_blank"&gt;European identity &lt;/a&gt;and &lt;a href="https://iate.europa.eu/entry/result/926794/en" target="_blank"&gt;active citizenship&lt;/a&gt;</t>
        </is>
      </c>
      <c r="AD403" s="2" t="inlineStr">
        <is>
          <t>Programa de la Unión para la Educación y la Formación, la Juventud y el Deporte|
programa de acción de la Unión en los ámbitos de la educación y la formación, la juventud y el deporte|
Erasmus+</t>
        </is>
      </c>
      <c r="AE403" s="2" t="inlineStr">
        <is>
          <t>3|
3|
3</t>
        </is>
      </c>
      <c r="AF403" s="2" t="inlineStr">
        <is>
          <t xml:space="preserve">|
|
</t>
        </is>
      </c>
      <c r="AG403" t="inlineStr">
        <is>
          <t>Programa para el periodo 2021-2027 que pretende respaldar el desarrollo educativo, profesional y personal de las personas en el ámbito de la educación, la formación, la juventud y el deporte, tanto en Europa como fuera de ella, a fin de contribuir al crecimiento sostenible, el empleo y la cohesión social, así como a reforzar la identidad europea.</t>
        </is>
      </c>
      <c r="AH403" s="2" t="inlineStr">
        <is>
          <t>programm „Erasmus+“|
liidu haridus- ja koolitus-, noorte- ning spordiprogramm|
Erasmus+</t>
        </is>
      </c>
      <c r="AI403" s="2" t="inlineStr">
        <is>
          <t>3|
3|
3</t>
        </is>
      </c>
      <c r="AJ403" s="2" t="inlineStr">
        <is>
          <t xml:space="preserve">|
|
</t>
        </is>
      </c>
      <c r="AK403" t="inlineStr">
        <is>
          <t/>
        </is>
      </c>
      <c r="AL403" s="2" t="inlineStr">
        <is>
          <t>unionin koulutus-, nuoriso- ja urheiluohjelma|
koulutus-, nuoriso- ja urheilualoja koskeva unionin toimintaohjelma|
Erasmus+|
Erasmus+ -ohjelma</t>
        </is>
      </c>
      <c r="AM403" s="2" t="inlineStr">
        <is>
          <t>3|
3|
3|
3</t>
        </is>
      </c>
      <c r="AN403" s="2" t="inlineStr">
        <is>
          <t xml:space="preserve">|
|
|
</t>
        </is>
      </c>
      <c r="AO403" t="inlineStr">
        <is>
          <t>vuosien 2021–2027 ohjelma, jonka tavotteena on tukea &lt;a href="https://iate.europa.eu/entry/result/925719/fi" target="_blank"&gt;elinikäisen oppimisen &lt;/a&gt;avulla ihmisten koulutuksellista, ammatillista ja henkilökohtaista kehitystä koulutus-, nuoriso- ja urheilualoilla Euroopassa ja muualla ja edistää näin osaltaan &lt;a href="https://iate.europa.eu/entry/result/833842/fi" target="_blank"&gt;kestävää kasvua&lt;/a&gt;, laadukkaita työpaikkoja, &lt;a href="https://iate.europa.eu/entry/result/825658/fi" target="_blank"&gt;sosiaalista yhteenkuuluvuutta&lt;/a&gt; ja innovointia sekä vahvistaa &lt;a href="https://iate.europa.eu/entry/result/2214068/fi" target="_blank"&gt;eurooppalaista identiteettiä&lt;/a&gt; ja &lt;a href="https://iate.europa.eu/entry/result/926794/fi" target="_blank"&gt;aktiivista kansalaisuutta&lt;/a&gt;</t>
        </is>
      </c>
      <c r="AP403" s="2" t="inlineStr">
        <is>
          <t>programme de l'Union pour l'éducation et la formation, la jeunesse et le sport|
programme d’action de l’Union dans les domaines de l’éducation et de la formation, de la jeunesse et du sport|
Erasmus+</t>
        </is>
      </c>
      <c r="AQ403" s="2" t="inlineStr">
        <is>
          <t>3|
3|
3</t>
        </is>
      </c>
      <c r="AR403" s="2" t="inlineStr">
        <is>
          <t xml:space="preserve">|
|
</t>
        </is>
      </c>
      <c r="AS403" t="inlineStr">
        <is>
          <t>programme pour la période 2021-2027 qui a pour objectif général de soutenir le développement éducatif, professionnel et personnel des personnes dans les domaines de l’éducation, de la formation, de la jeunesse et du sport, en Europe et au-delà, et ainsi de contribuer à la croissance durable, à l’emploi, à la cohésion sociale et au renforcement de l’identité européenne</t>
        </is>
      </c>
      <c r="AT403" s="2" t="inlineStr">
        <is>
          <t>clár an Aontais um oideachas, um oiliúint, um an óige agus um spórt|
clár maidir le gníomhaíocht an Aontais i réimsí an oideachais, na hoiliúna, na hóige agus an spóirt|
Erasmus</t>
        </is>
      </c>
      <c r="AU403" s="2" t="inlineStr">
        <is>
          <t>3|
3|
3</t>
        </is>
      </c>
      <c r="AV403" s="2" t="inlineStr">
        <is>
          <t xml:space="preserve">|
|
</t>
        </is>
      </c>
      <c r="AW403" t="inlineStr">
        <is>
          <t/>
        </is>
      </c>
      <c r="AX403" s="2" t="inlineStr">
        <is>
          <t>program Unije za obrazovanje i osposobljavanje, mlade i sport|
program za djelovanje Unije u područjima obrazovanja i osposobljavanja, mladih i sporta|
Erasmus+</t>
        </is>
      </c>
      <c r="AY403" s="2" t="inlineStr">
        <is>
          <t>3|
3|
3</t>
        </is>
      </c>
      <c r="AZ403" s="2" t="inlineStr">
        <is>
          <t xml:space="preserve">|
|
</t>
        </is>
      </c>
      <c r="BA403" t="inlineStr">
        <is>
          <t/>
        </is>
      </c>
      <c r="BB403" s="2" t="inlineStr">
        <is>
          <t>az oktatás, képzés, ifjúság és sport területére vonatkozó uniós cselekvési program|
uniós oktatási, képzési, ifjúsági és sportprogram|
Erasmus</t>
        </is>
      </c>
      <c r="BC403" s="2" t="inlineStr">
        <is>
          <t>2|
2|
2</t>
        </is>
      </c>
      <c r="BD403" s="2" t="inlineStr">
        <is>
          <t xml:space="preserve">|
|
</t>
        </is>
      </c>
      <c r="BE403" t="inlineStr">
        <is>
          <t>a 2021-2027 közötti időszakra szóló program, amelynek célja az oktatásban, képzésben, ifjúsági vagy sportprogramokban részt vevők oktatási, szakmai és személyes fejlődésének támogatása Európa határain belül és kívül, ezáltal pedig az európai identitás, valamint a társadalmi kohézió erősítése</t>
        </is>
      </c>
      <c r="BF403" s="2" t="inlineStr">
        <is>
          <t>Erasmus|
programma di azione dell'Unione in materia di istruzione, formazione, gioventù e sport|
programma dell'Unione per l'istruzione, la formazione, la gioventù e lo sport</t>
        </is>
      </c>
      <c r="BG403" s="2" t="inlineStr">
        <is>
          <t>3|
3|
3</t>
        </is>
      </c>
      <c r="BH403" s="2" t="inlineStr">
        <is>
          <t xml:space="preserve">|
|
</t>
        </is>
      </c>
      <c r="BI403" t="inlineStr">
        <is>
          <t>programma dell'Unione europea destinato a sostenere, nell'ambito della strategia dell'Unione per la gioventù 2019-2027, lo sviluppo formativo, professionale e personale degli individui nel campo dell'istruzione, della formazione, della gioventù e dello sport, in Europa e nel resto del mondo, contribuendo in tal modo alla crescita sostenibile, all'occupazione e alla coesione sociale come pure al rafforzamento dell'identità europea</t>
        </is>
      </c>
      <c r="BJ403" s="2" t="inlineStr">
        <is>
          <t>programa „Erasmus+"|
Sąjungos švietimo bei mokymo, jaunimo ir sporto programa|
Sąjungos veiksmų švietimo bei mokymo, jaunimo ir sporto srityse programa</t>
        </is>
      </c>
      <c r="BK403" s="2" t="inlineStr">
        <is>
          <t>3|
3|
3</t>
        </is>
      </c>
      <c r="BL403" s="2" t="inlineStr">
        <is>
          <t xml:space="preserve">|
|
</t>
        </is>
      </c>
      <c r="BM403" t="inlineStr">
        <is>
          <t>programa, kurios tikslas pasitelkiant mokymąsi visą gyvenimą remti žmonių edukacinį, profesinį ir asmeninį tobulėjimą švietimo bei mokymo, jaunimo ir sporto srityse Europoje ir už jos ribų, taip prisidedant prie tvaraus ekonomikos augimo, kokybiškų darbo vietų kūrimo ir socialinės sanglaudos, prie inovacijų skatinimo ir europinės tapatybės bei aktyvaus pilietiškumo stiprinimo</t>
        </is>
      </c>
      <c r="BN403" s="2" t="inlineStr">
        <is>
          <t>Savienības programma izglītības un mācību, jaunatnes un sporta jomās|
&lt;i&gt;Erasmus&lt;/i&gt;+</t>
        </is>
      </c>
      <c r="BO403" s="2" t="inlineStr">
        <is>
          <t>3|
3</t>
        </is>
      </c>
      <c r="BP403" s="2" t="inlineStr">
        <is>
          <t xml:space="preserve">|
</t>
        </is>
      </c>
      <c r="BQ403" t="inlineStr">
        <is>
          <t/>
        </is>
      </c>
      <c r="BR403" s="2" t="inlineStr">
        <is>
          <t>Programm tal-Unjoni għall-edukazzjoni u t-taħriġ, iż-żgħażagħ u l-isport|
programm għall-azzjoni tal-Unjoni fl-oqsma tal-edukazzjoni u t-taħriġ, iż-żgħażagħ u l-isport|
Erasmus+</t>
        </is>
      </c>
      <c r="BS403" s="2" t="inlineStr">
        <is>
          <t>3|
3|
3</t>
        </is>
      </c>
      <c r="BT403" s="2" t="inlineStr">
        <is>
          <t xml:space="preserve">|
|
</t>
        </is>
      </c>
      <c r="BU403" t="inlineStr">
        <is>
          <t>programm għall-perjodu 2021-2027 li għandu l-għan li jappoġġja, permezz tal-&lt;a href="https://iate.europa.eu/entry/result/925719/mt" target="_blank"&gt;apprendiment tul il-ħajja&lt;/a&gt;, l-iżvilupp edukattiv, professjonali u personali tal-persuni fl-oqsma tal-edukazzjoni u t-taħriġ, iż-żgħażagħ u l-isport, fl-Ewropa u lil hinn minnha, u b'hekk jikkontribwixxi għal &lt;a href="https://iate.europa.eu/entry/result/833842/mt" target="_blank"&gt;tkabbir sostenibbli&lt;/a&gt;&lt;small&gt;,&lt;/small&gt; impjiegi ta' kwalità u &lt;a href="https://iate.europa.eu/entry/result/825658/mt" target="_blank"&gt;koeżjoni soċjali&lt;/a&gt;, għall-ixprunar tal-innovazzjoni u għat-tisħiħ tal-&lt;a href="https://iate.europa.eu/entry/result/2214068/mt" target="_blank"&gt;identità Ewropea&lt;/a&gt; u ċ-&lt;a href="https://iate.europa.eu/entry/result/926794/mt" target="_blank"&gt;ċittadinanza attiva&lt;/a&gt;</t>
        </is>
      </c>
      <c r="BV403" s="2" t="inlineStr">
        <is>
          <t>programma van de Unie voor onderwijs en opleiding, jeugd en sport|
programma voor actie van de Unie op de gebieden van onderwijs en opleiding, jeugd en sport|
Erasmus+</t>
        </is>
      </c>
      <c r="BW403" s="2" t="inlineStr">
        <is>
          <t>3|
3|
3</t>
        </is>
      </c>
      <c r="BX403" s="2" t="inlineStr">
        <is>
          <t xml:space="preserve">|
|
</t>
        </is>
      </c>
      <c r="BY403" t="inlineStr">
        <is>
          <t>EU-programma
 voor de periode 2021-2027 dat als doel heeft, via het principe 'een leven
 lang leren', de educatieve, professionele en persoonlijke ontwikkeling van
 mensen te stimuleren op de gebieden van onderwijs en opleiding, jeugd en sport
 in de EU en daarbuiten en zo bijdraagt tot duurzame economische groei,
 werkgelegenheid en sociale samenhang, de bevordering van innovatie en de
 versterking van de Europese identiteit en actief burgerschap</t>
        </is>
      </c>
      <c r="BZ403" s="2" t="inlineStr">
        <is>
          <t>unijny program na rzecz kształcenia i szkolenia, młodzieży i sportu|
program działań Unii w dziedzinie kształcenia i szkolenia, młodzieży i sportu|
Erasmus+</t>
        </is>
      </c>
      <c r="CA403" s="2" t="inlineStr">
        <is>
          <t>3|
3|
3</t>
        </is>
      </c>
      <c r="CB403" s="2" t="inlineStr">
        <is>
          <t xml:space="preserve">|
|
</t>
        </is>
      </c>
      <c r="CC403" t="inlineStr">
        <is>
          <t>program na lata 2021-2027 mający na celu wspieranie rozwoju edukacyjnego, zawodowego i osobistego w obszarze kształcenia, szkolenia, młodzieży i sportu, w Europie i poza nią, co przyczyni się do zrównoważonego wzrostu gospodarczego, tworzenia miejsc pracy i spójności społecznej, jak również wzmocnienia tożsamości europejskiej</t>
        </is>
      </c>
      <c r="CD403" s="2" t="inlineStr">
        <is>
          <t>Programa da União para a Educação e Formação, a Juventude e o Desporto|
Erasmus+|
Programa de Ação da União nos domínios da Educação e Formação, da Juventude e do Desporto</t>
        </is>
      </c>
      <c r="CE403" s="2" t="inlineStr">
        <is>
          <t>3|
3|
3</t>
        </is>
      </c>
      <c r="CF403" s="2" t="inlineStr">
        <is>
          <t xml:space="preserve">preferred|
preferred|
</t>
        </is>
      </c>
      <c r="CG403" t="inlineStr">
        <is>
          <t>Programa da UE para 2021-2027 cujo objetivo é apoiar, através da aprendizagem ao longo da vida, o desenvolvimento educativo, 
profissional e pessoal das pessoas nos domínios da educação e formação, da 
juventude e do desporto, na Europa e mais além, contribuindo assim para o 
crescimento sustentável, o emprego de qualidade e a coesão social, bem como para 
estimular a inovação e reforçar a identidade europeia e a cidadania ativa.</t>
        </is>
      </c>
      <c r="CH403" s="2" t="inlineStr">
        <is>
          <t>Programul Uniunii pentru educație și formare, tineret și sport|
Programul de acțiune al Uniunii în domeniile educației și formării, tineretului și sportului|
Erasmus+</t>
        </is>
      </c>
      <c r="CI403" s="2" t="inlineStr">
        <is>
          <t>3|
3|
3</t>
        </is>
      </c>
      <c r="CJ403" s="2" t="inlineStr">
        <is>
          <t xml:space="preserve">|
|
</t>
        </is>
      </c>
      <c r="CK403" t="inlineStr">
        <is>
          <t>program instituit pentru perioada 2021-2027 al cărui obiectiv principal este să sprijine, prin intermediul &lt;a href="https://iate.europa.eu/entry/result/925719" target="_blank"&gt;învățării pe tot parcursul vieții&lt;/a&gt;, dezvoltarea educațională, profesională și personală a persoanelor din domeniile educației și formării, tineretului și sportului, atât în Europa, cât și în afara ei, contribuind astfel la o &lt;a href="https://iate.europa.eu/entry/result/833842" target="_blank"&gt;creștere economică durabilă&lt;/a&gt;, la crearea de locuri de muncă de calitate, la &lt;a href="https://iate.europa.eu/entry/result/825658" target="_blank"&gt;coeziune socială&lt;/a&gt;, la stimularea inovării și la consolidarea &lt;a href="https://iate.europa.eu/entry/result/2214068" target="_blank"&gt;identității europene&lt;/a&gt; și a &lt;a href="https://iate.europa.eu/entry/result/926794" target="_blank"&gt;cetățeniei active&lt;/a&gt;.</t>
        </is>
      </c>
      <c r="CL403" s="2" t="inlineStr">
        <is>
          <t>program Únie pre vzdelávanie a odbornú prípravu, mládež a šport|
program pre činnosť Únie v oblastiach vzdelávania a odbornej prípravy, mládeže a športu|
Erasmus+|
program Únie pre vzdelávanie, odbornú prípravu, mládež a šport|
program pre činnosť Únie v oblasti vzdelávania, odbornej prípravy, mládeže a športu|
Erasmus</t>
        </is>
      </c>
      <c r="CM403" s="2" t="inlineStr">
        <is>
          <t>3|
3|
3|
3|
3|
3</t>
        </is>
      </c>
      <c r="CN403" s="2" t="inlineStr">
        <is>
          <t xml:space="preserve">|
|
|
|
|
</t>
        </is>
      </c>
      <c r="CO403" t="inlineStr">
        <is>
          <t>program na obdobie 2021 – 2027, ktorého cieľom je prostredníctvom &lt;a href="https://iate.europa.eu/entry/result/925719/sk" target="_blank"&gt;celoživotného vzdelávania&lt;/a&gt; podporovať vzdelávanie, odborný a osobný rozvoj ľudí v oblasti vzdelávania, odbornej prípravy, mládeže a športu v Európe a mimo nej, a tým prispievať k &lt;a href="https://iate.europa.eu/entry/result/833842/sk" target="_blank"&gt;udržateľnému rastu&lt;/a&gt;, zamestnanosti a &lt;a href="https://iate.europa.eu/entry/result/825658/sk" target="_blank"&gt;sociálnej súdržnosti&lt;/a&gt;, a zároveň k posilneniu &lt;a href="https://iate.europa.eu/entry/result/2214068/sk" target="_blank"&gt;európskej identity&lt;/a&gt; a &lt;a href="https://iate.europa.eu/entry/result/926794/sk" target="_blank"&gt;aktívneho občianstva&lt;time datetime="28. 1. 2022"&gt; (28. 1. 2022)&lt;/time&gt;&lt;/a&gt;</t>
        </is>
      </c>
      <c r="CP403" s="2" t="inlineStr">
        <is>
          <t>programa Unije za izobraževanje in usposabljanje, mladino ter šport|
Erasmus+</t>
        </is>
      </c>
      <c r="CQ403" s="2" t="inlineStr">
        <is>
          <t>3|
3</t>
        </is>
      </c>
      <c r="CR403" s="2" t="inlineStr">
        <is>
          <t xml:space="preserve">|
</t>
        </is>
      </c>
      <c r="CS403" t="inlineStr">
        <is>
          <t>program za ukrepanje Unije na področjih izobraževanja in usposabljanja, mladine ter športa za obdobje trajanja večletnega finančnega okvira 2021–2027</t>
        </is>
      </c>
      <c r="CT403" s="2" t="inlineStr">
        <is>
          <t>unionens program för utbildning, ungdom och idrott|
programmet för unionens insatser på områdena för utbildning, ungdom och idrott|
Erasmus+-programmet|
Erasmus+</t>
        </is>
      </c>
      <c r="CU403" s="2" t="inlineStr">
        <is>
          <t>3|
3|
3|
3</t>
        </is>
      </c>
      <c r="CV403" s="2" t="inlineStr">
        <is>
          <t xml:space="preserve">|
|
|
</t>
        </is>
      </c>
      <c r="CW403" t="inlineStr">
        <is>
          <t>program för 2021-2027 i syfte att genom livslångt lärande stödja människors utbildningsmässiga, 
yrkesmässiga och personliga utveckling på områdena för utbildning, 
ungdom och idrott, i och utanför Europa, och därigenom bidra till 
hållbar tillväxt, arbetstillfällen av god kvalitet och social 
sammanhållning samt till att stimulera innovation och till att stärka den 
europeiska identiteten och ett aktivt medborgarskap</t>
        </is>
      </c>
    </row>
    <row r="404">
      <c r="A404" s="1" t="str">
        <f>HYPERLINK("https://iate.europa.eu/entry/result/1738562/all", "1738562")</f>
        <v>1738562</v>
      </c>
      <c r="B404" t="inlineStr">
        <is>
          <t>POLITICS;ECONOMICS;FINANCE</t>
        </is>
      </c>
      <c r="C404" t="inlineStr">
        <is>
          <t>POLITICS|executive power and public service|administrative law;ECONOMICS;FINANCE</t>
        </is>
      </c>
      <c r="D404" t="inlineStr">
        <is>
          <t>no</t>
        </is>
      </c>
      <c r="E404" t="inlineStr">
        <is>
          <t/>
        </is>
      </c>
      <c r="F404" t="inlineStr">
        <is>
          <t/>
        </is>
      </c>
      <c r="G404" t="inlineStr">
        <is>
          <t/>
        </is>
      </c>
      <c r="H404" t="inlineStr">
        <is>
          <t/>
        </is>
      </c>
      <c r="I404" t="inlineStr">
        <is>
          <t/>
        </is>
      </c>
      <c r="J404" t="inlineStr">
        <is>
          <t/>
        </is>
      </c>
      <c r="K404" t="inlineStr">
        <is>
          <t/>
        </is>
      </c>
      <c r="L404" t="inlineStr">
        <is>
          <t/>
        </is>
      </c>
      <c r="M404" t="inlineStr">
        <is>
          <t/>
        </is>
      </c>
      <c r="N404" t="inlineStr">
        <is>
          <t/>
        </is>
      </c>
      <c r="O404" t="inlineStr">
        <is>
          <t/>
        </is>
      </c>
      <c r="P404" t="inlineStr">
        <is>
          <t/>
        </is>
      </c>
      <c r="Q404" t="inlineStr">
        <is>
          <t/>
        </is>
      </c>
      <c r="R404" s="2" t="inlineStr">
        <is>
          <t>agressive Übernahme</t>
        </is>
      </c>
      <c r="S404" s="2" t="inlineStr">
        <is>
          <t>2</t>
        </is>
      </c>
      <c r="T404" s="2" t="inlineStr">
        <is>
          <t/>
        </is>
      </c>
      <c r="U404" t="inlineStr">
        <is>
          <t/>
        </is>
      </c>
      <c r="V404" s="2" t="inlineStr">
        <is>
          <t>επιθετική εξαγορά εταιρείας</t>
        </is>
      </c>
      <c r="W404" s="2" t="inlineStr">
        <is>
          <t>2</t>
        </is>
      </c>
      <c r="X404" s="2" t="inlineStr">
        <is>
          <t/>
        </is>
      </c>
      <c r="Y404" t="inlineStr">
        <is>
          <t>Με απόκτηση καταστατικής πλειοψηφίας, δηλ. του 51% των μετοχών της από τους ενδιαφερομένους, χωρίς τη συναίνεση της διοίκησης της εξαγορασθείσας επιχείρησης.</t>
        </is>
      </c>
      <c r="Z404" s="2" t="inlineStr">
        <is>
          <t>hostile takeover</t>
        </is>
      </c>
      <c r="AA404" s="2" t="inlineStr">
        <is>
          <t>2</t>
        </is>
      </c>
      <c r="AB404" s="2" t="inlineStr">
        <is>
          <t/>
        </is>
      </c>
      <c r="AC404" t="inlineStr">
        <is>
          <t>A takeover of a company (usually made by an open tender offer to shareholders) against the wishes of the current management and the Board of Directors by an acquiring company or raider.</t>
        </is>
      </c>
      <c r="AD404" t="inlineStr">
        <is>
          <t/>
        </is>
      </c>
      <c r="AE404" t="inlineStr">
        <is>
          <t/>
        </is>
      </c>
      <c r="AF404" t="inlineStr">
        <is>
          <t/>
        </is>
      </c>
      <c r="AG404" t="inlineStr">
        <is>
          <t/>
        </is>
      </c>
      <c r="AH404" s="2" t="inlineStr">
        <is>
          <t>vaenulik ülevõtmine</t>
        </is>
      </c>
      <c r="AI404" s="2" t="inlineStr">
        <is>
          <t>3</t>
        </is>
      </c>
      <c r="AJ404" s="2" t="inlineStr">
        <is>
          <t/>
        </is>
      </c>
      <c r="AK404" t="inlineStr">
        <is>
          <t/>
        </is>
      </c>
      <c r="AL404" t="inlineStr">
        <is>
          <t/>
        </is>
      </c>
      <c r="AM404" t="inlineStr">
        <is>
          <t/>
        </is>
      </c>
      <c r="AN404" t="inlineStr">
        <is>
          <t/>
        </is>
      </c>
      <c r="AO404" t="inlineStr">
        <is>
          <t/>
        </is>
      </c>
      <c r="AP404" s="2" t="inlineStr">
        <is>
          <t>prise de contrôle hostile</t>
        </is>
      </c>
      <c r="AQ404" s="2" t="inlineStr">
        <is>
          <t>2</t>
        </is>
      </c>
      <c r="AR404" s="2" t="inlineStr">
        <is>
          <t/>
        </is>
      </c>
      <c r="AS404" t="inlineStr">
        <is>
          <t/>
        </is>
      </c>
      <c r="AT404" t="inlineStr">
        <is>
          <t/>
        </is>
      </c>
      <c r="AU404" t="inlineStr">
        <is>
          <t/>
        </is>
      </c>
      <c r="AV404" t="inlineStr">
        <is>
          <t/>
        </is>
      </c>
      <c r="AW404" t="inlineStr">
        <is>
          <t/>
        </is>
      </c>
      <c r="AX404" t="inlineStr">
        <is>
          <t/>
        </is>
      </c>
      <c r="AY404" t="inlineStr">
        <is>
          <t/>
        </is>
      </c>
      <c r="AZ404" t="inlineStr">
        <is>
          <t/>
        </is>
      </c>
      <c r="BA404" t="inlineStr">
        <is>
          <t/>
        </is>
      </c>
      <c r="BB404" t="inlineStr">
        <is>
          <t/>
        </is>
      </c>
      <c r="BC404" t="inlineStr">
        <is>
          <t/>
        </is>
      </c>
      <c r="BD404" t="inlineStr">
        <is>
          <t/>
        </is>
      </c>
      <c r="BE404" t="inlineStr">
        <is>
          <t/>
        </is>
      </c>
      <c r="BF404" s="2" t="inlineStr">
        <is>
          <t>acquisizione "ostile"</t>
        </is>
      </c>
      <c r="BG404" s="2" t="inlineStr">
        <is>
          <t>2</t>
        </is>
      </c>
      <c r="BH404" s="2" t="inlineStr">
        <is>
          <t/>
        </is>
      </c>
      <c r="BI404" t="inlineStr">
        <is>
          <t/>
        </is>
      </c>
      <c r="BJ404" t="inlineStr">
        <is>
          <t/>
        </is>
      </c>
      <c r="BK404" t="inlineStr">
        <is>
          <t/>
        </is>
      </c>
      <c r="BL404" t="inlineStr">
        <is>
          <t/>
        </is>
      </c>
      <c r="BM404" t="inlineStr">
        <is>
          <t/>
        </is>
      </c>
      <c r="BN404" t="inlineStr">
        <is>
          <t/>
        </is>
      </c>
      <c r="BO404" t="inlineStr">
        <is>
          <t/>
        </is>
      </c>
      <c r="BP404" t="inlineStr">
        <is>
          <t/>
        </is>
      </c>
      <c r="BQ404" t="inlineStr">
        <is>
          <t/>
        </is>
      </c>
      <c r="BR404" t="inlineStr">
        <is>
          <t/>
        </is>
      </c>
      <c r="BS404" t="inlineStr">
        <is>
          <t/>
        </is>
      </c>
      <c r="BT404" t="inlineStr">
        <is>
          <t/>
        </is>
      </c>
      <c r="BU404" t="inlineStr">
        <is>
          <t/>
        </is>
      </c>
      <c r="BV404" s="2" t="inlineStr">
        <is>
          <t>onvriendelijke overname</t>
        </is>
      </c>
      <c r="BW404" s="2" t="inlineStr">
        <is>
          <t>2</t>
        </is>
      </c>
      <c r="BX404" s="2" t="inlineStr">
        <is>
          <t/>
        </is>
      </c>
      <c r="BY404" t="inlineStr">
        <is>
          <t>Overname die tegen de wil van het bestuur van de over te nemen onderneming plaatsvindt (bv. door verwerving van de meerderheid van aandelen),tegenover overname in onderlinge overeenstemming</t>
        </is>
      </c>
      <c r="BZ404" t="inlineStr">
        <is>
          <t/>
        </is>
      </c>
      <c r="CA404" t="inlineStr">
        <is>
          <t/>
        </is>
      </c>
      <c r="CB404" t="inlineStr">
        <is>
          <t/>
        </is>
      </c>
      <c r="CC404" t="inlineStr">
        <is>
          <t/>
        </is>
      </c>
      <c r="CD404" t="inlineStr">
        <is>
          <t/>
        </is>
      </c>
      <c r="CE404" t="inlineStr">
        <is>
          <t/>
        </is>
      </c>
      <c r="CF404" t="inlineStr">
        <is>
          <t/>
        </is>
      </c>
      <c r="CG404" t="inlineStr">
        <is>
          <t/>
        </is>
      </c>
      <c r="CH404" t="inlineStr">
        <is>
          <t/>
        </is>
      </c>
      <c r="CI404" t="inlineStr">
        <is>
          <t/>
        </is>
      </c>
      <c r="CJ404" t="inlineStr">
        <is>
          <t/>
        </is>
      </c>
      <c r="CK404" t="inlineStr">
        <is>
          <t/>
        </is>
      </c>
      <c r="CL404" t="inlineStr">
        <is>
          <t/>
        </is>
      </c>
      <c r="CM404" t="inlineStr">
        <is>
          <t/>
        </is>
      </c>
      <c r="CN404" t="inlineStr">
        <is>
          <t/>
        </is>
      </c>
      <c r="CO404" t="inlineStr">
        <is>
          <t/>
        </is>
      </c>
      <c r="CP404" t="inlineStr">
        <is>
          <t/>
        </is>
      </c>
      <c r="CQ404" t="inlineStr">
        <is>
          <t/>
        </is>
      </c>
      <c r="CR404" t="inlineStr">
        <is>
          <t/>
        </is>
      </c>
      <c r="CS404" t="inlineStr">
        <is>
          <t/>
        </is>
      </c>
      <c r="CT404" t="inlineStr">
        <is>
          <t/>
        </is>
      </c>
      <c r="CU404" t="inlineStr">
        <is>
          <t/>
        </is>
      </c>
      <c r="CV404" t="inlineStr">
        <is>
          <t/>
        </is>
      </c>
      <c r="CW404" t="inlineStr">
        <is>
          <t/>
        </is>
      </c>
    </row>
    <row r="405">
      <c r="A405" s="1" t="str">
        <f>HYPERLINK("https://iate.europa.eu/entry/result/3540115/all", "3540115")</f>
        <v>3540115</v>
      </c>
      <c r="B405" t="inlineStr">
        <is>
          <t>EUROPEAN UNION;LAW</t>
        </is>
      </c>
      <c r="C405" t="inlineStr">
        <is>
          <t>EUROPEAN UNION|European construction|EU relations;LAW</t>
        </is>
      </c>
      <c r="D405" t="inlineStr">
        <is>
          <t>no</t>
        </is>
      </c>
      <c r="E405" t="inlineStr">
        <is>
          <t/>
        </is>
      </c>
      <c r="F405" s="2" t="inlineStr">
        <is>
          <t>програма „Правосъдие“</t>
        </is>
      </c>
      <c r="G405" s="2" t="inlineStr">
        <is>
          <t>3</t>
        </is>
      </c>
      <c r="H405" s="2" t="inlineStr">
        <is>
          <t/>
        </is>
      </c>
      <c r="I405" t="inlineStr">
        <is>
          <t/>
        </is>
      </c>
      <c r="J405" s="2" t="inlineStr">
        <is>
          <t>program Spravedlnost</t>
        </is>
      </c>
      <c r="K405" s="2" t="inlineStr">
        <is>
          <t>3</t>
        </is>
      </c>
      <c r="L405" s="2" t="inlineStr">
        <is>
          <t/>
        </is>
      </c>
      <c r="M405" t="inlineStr">
        <is>
          <t>program Evropské unie na období 2014 až 2020 a 2021 až 2027, jehož obecným cílem je přispět k dalšímu rozvoji evropského prostoru práva</t>
        </is>
      </c>
      <c r="N405" t="inlineStr">
        <is>
          <t/>
        </is>
      </c>
      <c r="O405" t="inlineStr">
        <is>
          <t/>
        </is>
      </c>
      <c r="P405" t="inlineStr">
        <is>
          <t/>
        </is>
      </c>
      <c r="Q405" t="inlineStr">
        <is>
          <t/>
        </is>
      </c>
      <c r="R405" s="2" t="inlineStr">
        <is>
          <t>Programm "Justiz"</t>
        </is>
      </c>
      <c r="S405" s="2" t="inlineStr">
        <is>
          <t>4</t>
        </is>
      </c>
      <c r="T405" s="2" t="inlineStr">
        <is>
          <t/>
        </is>
      </c>
      <c r="U405" t="inlineStr">
        <is>
          <t>Mehrjahresprogramm mit folgenden spezifischen Zielen: 
&lt;br&gt;a) Erleichterung und Unterstützung der justiziellen Zusammenarbeit in Zivil- und Strafsachen; 
&lt;br&gt; b) Unterstützung und Förderung der juristischen Ausbildung, einschließlich der Schulung in fremdsprachlicher Rechtsterminologie, im Interesse der Entstehung einer gemeinsamen Rechts- und Justizkultur; 
&lt;br&gt;c) Förderung eines effektiven Zugangs zur Justiz für alle; d) Unterstützung von Initiativen auf dem Gebiet der Drogenpolitik (Aspekte der justiziellen Zusammenarbeit und der Verhütung von Straftaten)</t>
        </is>
      </c>
      <c r="V405" t="inlineStr">
        <is>
          <t/>
        </is>
      </c>
      <c r="W405" t="inlineStr">
        <is>
          <t/>
        </is>
      </c>
      <c r="X405" t="inlineStr">
        <is>
          <t/>
        </is>
      </c>
      <c r="Y405" t="inlineStr">
        <is>
          <t/>
        </is>
      </c>
      <c r="Z405" s="2" t="inlineStr">
        <is>
          <t>Justice Programme|
European Union programme on Justice</t>
        </is>
      </c>
      <c r="AA405" s="2" t="inlineStr">
        <is>
          <t>4|
3</t>
        </is>
      </c>
      <c r="AB405" s="2" t="inlineStr">
        <is>
          <t>|
obsolete</t>
        </is>
      </c>
      <c r="AC405" t="inlineStr">
        <is>
          <t>programme that contributes 
to the further development of a European area of justice by providing funding to support judicial cooperation in civil and criminal 
matters, the training of justice professionals and effective access to justice for all</t>
        </is>
      </c>
      <c r="AD405" s="2" t="inlineStr">
        <is>
          <t>programa Justicia</t>
        </is>
      </c>
      <c r="AE405" s="2" t="inlineStr">
        <is>
          <t>3</t>
        </is>
      </c>
      <c r="AF405" s="2" t="inlineStr">
        <is>
          <t/>
        </is>
      </c>
      <c r="AG405" t="inlineStr">
        <is>
          <t>Programa destinado a desarrollar un &lt;a href="https://iate.europa.eu/entry/result/915980/es" target="_blank"&gt;espacio europeo de justicia&lt;/a&gt; basado en el Estado de Derecho (incluida la independencia e imparcialidad del poder judicial), en el reconocimiento y la confianza mutuos y en la cooperación judicial.</t>
        </is>
      </c>
      <c r="AH405" s="2" t="inlineStr">
        <is>
          <t>õigusprogramm</t>
        </is>
      </c>
      <c r="AI405" s="2" t="inlineStr">
        <is>
          <t>3</t>
        </is>
      </c>
      <c r="AJ405" s="2" t="inlineStr">
        <is>
          <t/>
        </is>
      </c>
      <c r="AK405" t="inlineStr">
        <is>
          <t>aastateks 2014–2020 loodud Euroopa Liidu programm, mille üldeesmärk on aidata kaasa vastastikusel tunnustamisel ja vastastikusel usaldusel põhineva õigusel rajaneva ala edasi arendamisele Euroopas, eelkõige tsiviil- ja kriminaalasjades tehtava õigusalase koostöö edendamise kaudu, ning millest rahastatakse meetmeid, millel on Euroopa lisaväärtus ning mis aitavad kaasa Euroopa õigusel rajaneva ala edasiarendamisele Euroopas</t>
        </is>
      </c>
      <c r="AL405" s="2" t="inlineStr">
        <is>
          <t>oikeusalan ohjelma</t>
        </is>
      </c>
      <c r="AM405" s="2" t="inlineStr">
        <is>
          <t>3</t>
        </is>
      </c>
      <c r="AN405" s="2" t="inlineStr">
        <is>
          <t/>
        </is>
      </c>
      <c r="AO405" t="inlineStr">
        <is>
          <t>kaudeksi 2014─2020 perustettu ohjelma, jolla edistetään vastavuoroiseen tunnustamiseen ja keskinäiseen luottamukseen perustuvan Euroopan oikeusalueen kehittämistä edelleen erityisesti tukemalla oikeudellista yhteistyötä siviili- ja rikosasioissa</t>
        </is>
      </c>
      <c r="AP405" s="2" t="inlineStr">
        <is>
          <t>programme «Justice»</t>
        </is>
      </c>
      <c r="AQ405" s="2" t="inlineStr">
        <is>
          <t>3</t>
        </is>
      </c>
      <c r="AR405" s="2" t="inlineStr">
        <is>
          <t/>
        </is>
      </c>
      <c r="AS405" t="inlineStr">
        <is>
          <t>programme dont l'objectif général est de contribuer à la poursuite de la mise en place d'un espace européen de justice fondé sur la reconnaissance et la confiance mutuelles, en particulier en promouvant la coopération judiciaire en matière civile et pénale</t>
        </is>
      </c>
      <c r="AT405" t="inlineStr">
        <is>
          <t/>
        </is>
      </c>
      <c r="AU405" t="inlineStr">
        <is>
          <t/>
        </is>
      </c>
      <c r="AV405" t="inlineStr">
        <is>
          <t/>
        </is>
      </c>
      <c r="AW405" t="inlineStr">
        <is>
          <t/>
        </is>
      </c>
      <c r="AX405" t="inlineStr">
        <is>
          <t/>
        </is>
      </c>
      <c r="AY405" t="inlineStr">
        <is>
          <t/>
        </is>
      </c>
      <c r="AZ405" t="inlineStr">
        <is>
          <t/>
        </is>
      </c>
      <c r="BA405" t="inlineStr">
        <is>
          <t/>
        </is>
      </c>
      <c r="BB405" s="2" t="inlineStr">
        <is>
          <t>Jogérvényesülés program</t>
        </is>
      </c>
      <c r="BC405" s="2" t="inlineStr">
        <is>
          <t>4</t>
        </is>
      </c>
      <c r="BD405" s="2" t="inlineStr">
        <is>
          <t/>
        </is>
      </c>
      <c r="BE405" t="inlineStr">
        <is>
          <t>egy olyan program, melynek általános célkitűzése, hogy – különösen a polgári és büntetőügyekben folytatott igazságügyi együttműködés előmozdítása révén – hozzájáruljon a kölcsönös elismerésen és bizalmon alapuló európai igazságszolgáltatási térség továbbfejlesztéséhez</t>
        </is>
      </c>
      <c r="BF405" s="2" t="inlineStr">
        <is>
          <t>programma Giustizia</t>
        </is>
      </c>
      <c r="BG405" s="2" t="inlineStr">
        <is>
          <t>3</t>
        </is>
      </c>
      <c r="BH405" s="2" t="inlineStr">
        <is>
          <t/>
        </is>
      </c>
      <c r="BI405" t="inlineStr">
        <is>
          <t>programma istitutito per il periodo dal 1º gennaio 2014 al 31 dicembre 2020 con l'obiettivo generale di contribuire all'ulteriore sviluppo di uno spazio europeo di giustizia basato sul riconoscimento reciproco e la fiducia reciproca, in particolare attraverso la promozione della cooperazione giudiziaria in materia civile e penale</t>
        </is>
      </c>
      <c r="BJ405" s="2" t="inlineStr">
        <is>
          <t>Teisingumo programa</t>
        </is>
      </c>
      <c r="BK405" s="2" t="inlineStr">
        <is>
          <t>3</t>
        </is>
      </c>
      <c r="BL405" s="2" t="inlineStr">
        <is>
          <t/>
        </is>
      </c>
      <c r="BM405" t="inlineStr">
        <is>
          <t/>
        </is>
      </c>
      <c r="BN405" s="2" t="inlineStr">
        <is>
          <t>programma "Tiesiskums"</t>
        </is>
      </c>
      <c r="BO405" s="2" t="inlineStr">
        <is>
          <t>3</t>
        </is>
      </c>
      <c r="BP405" s="2" t="inlineStr">
        <is>
          <t/>
        </is>
      </c>
      <c r="BQ405" t="inlineStr">
        <is>
          <t>2014.–2020. gada laikposmam izveidota programma, ar ko tiek finansētas darbības ar Eiropas mēroga pievienoto vērtību ar mērķi veicināt uz savstarpēju atzīšanu un uzticēšanos balstītas Eiropas tiesiskuma telpas turpmāku attīstību, jo īpaši sekmējot tiesu iestāžu sadarbību civillietās un krimināllietās</t>
        </is>
      </c>
      <c r="BR405" s="2" t="inlineStr">
        <is>
          <t>Programm dwar il-Ġustizzja</t>
        </is>
      </c>
      <c r="BS405" s="2" t="inlineStr">
        <is>
          <t>3</t>
        </is>
      </c>
      <c r="BT405" s="2" t="inlineStr">
        <is>
          <t/>
        </is>
      </c>
      <c r="BU405" t="inlineStr">
        <is>
          <t>programm (li jagħmel parti mill-Qafas Finanzjarju Pluriennali 2014–2020) li jikkontribwixxi għall-ħolqien ta' spazju Ewropew ta' ġustizzja billi jippromwovi l-kooperazzjoni ġudizzjarja f'materji ċivili u kif ukoll f'dawk kriminali</t>
        </is>
      </c>
      <c r="BV405" s="2" t="inlineStr">
        <is>
          <t>programma "Justitie"|
programma Justitie</t>
        </is>
      </c>
      <c r="BW405" s="2" t="inlineStr">
        <is>
          <t>3|
3</t>
        </is>
      </c>
      <c r="BX405" s="2" t="inlineStr">
        <is>
          <t xml:space="preserve">|
</t>
        </is>
      </c>
      <c r="BY405" t="inlineStr">
        <is>
          <t>programma dat tot doel heeft bij te dragen tot de verdere ontwikkeling van een Europese rechtsruimte op basis van wederzijdse erkenning en wederzijds vertrouwen, in het bijzonder door de justitiële samenwerking in burgerlijke en in strafzaken te bevorderen</t>
        </is>
      </c>
      <c r="BZ405" s="2" t="inlineStr">
        <is>
          <t>program „Sprawiedliwość”</t>
        </is>
      </c>
      <c r="CA405" s="2" t="inlineStr">
        <is>
          <t>3</t>
        </is>
      </c>
      <c r="CB405" s="2" t="inlineStr">
        <is>
          <t/>
        </is>
      </c>
      <c r="CC405" t="inlineStr">
        <is>
          <t>nazwa programów na lata 2014–2020 oraz 2021–2027, których celem jest przyczynienie się do dalszego rozwoju europejskiej przestrzeni sprawiedliwości, zwłaszcza poprzez propagowanie współpracy sądowej w sprawach cywilnych i współpracy wymiarów sprawiedliwości w sprawach karnych</t>
        </is>
      </c>
      <c r="CD405" s="2" t="inlineStr">
        <is>
          <t>Programa Justiça</t>
        </is>
      </c>
      <c r="CE405" s="2" t="inlineStr">
        <is>
          <t>3</t>
        </is>
      </c>
      <c r="CF405" s="2" t="inlineStr">
        <is>
          <t/>
        </is>
      </c>
      <c r="CG405" t="inlineStr">
        <is>
          <t/>
        </is>
      </c>
      <c r="CH405" s="2" t="inlineStr">
        <is>
          <t>programul „Justiție”</t>
        </is>
      </c>
      <c r="CI405" s="2" t="inlineStr">
        <is>
          <t>3</t>
        </is>
      </c>
      <c r="CJ405" s="2" t="inlineStr">
        <is>
          <t/>
        </is>
      </c>
      <c r="CK405" t="inlineStr">
        <is>
          <t/>
        </is>
      </c>
      <c r="CL405" s="2" t="inlineStr">
        <is>
          <t>program Spravodlivosť</t>
        </is>
      </c>
      <c r="CM405" s="2" t="inlineStr">
        <is>
          <t>3</t>
        </is>
      </c>
      <c r="CN405" s="2" t="inlineStr">
        <is>
          <t/>
        </is>
      </c>
      <c r="CO405" t="inlineStr">
        <is>
          <t>program navrhnutý v rámci viacročného finančného rámca (2014 – 2020) s cieľom prispieť k vytvoreniu európskeho priestoru slobody, bezpečnosti a spravodlivosti prostredníctvom podpory justičnej spolupráce v občianskych a trestných veciach</t>
        </is>
      </c>
      <c r="CP405" s="2" t="inlineStr">
        <is>
          <t>program za pravosodje</t>
        </is>
      </c>
      <c r="CQ405" s="2" t="inlineStr">
        <is>
          <t>3</t>
        </is>
      </c>
      <c r="CR405" s="2" t="inlineStr">
        <is>
          <t/>
        </is>
      </c>
      <c r="CS405" t="inlineStr">
        <is>
          <t/>
        </is>
      </c>
      <c r="CT405" s="2" t="inlineStr">
        <is>
          <t>programmet Rättsliga frågor</t>
        </is>
      </c>
      <c r="CU405" s="2" t="inlineStr">
        <is>
          <t>3</t>
        </is>
      </c>
      <c r="CV405" s="2" t="inlineStr">
        <is>
          <t/>
        </is>
      </c>
      <c r="CW405" t="inlineStr">
        <is>
          <t/>
        </is>
      </c>
    </row>
    <row r="406">
      <c r="A406" s="1" t="str">
        <f>HYPERLINK("https://iate.europa.eu/entry/result/3523953/all", "3523953")</f>
        <v>3523953</v>
      </c>
      <c r="B406" t="inlineStr">
        <is>
          <t>EUROPEAN UNION;LAW</t>
        </is>
      </c>
      <c r="C406" t="inlineStr">
        <is>
          <t>EUROPEAN UNION|EU institutions and European civil service|Community body;EUROPEAN UNION|European Union law|EU law;EUROPEAN UNION|EU finance;LAW|criminal law|offence</t>
        </is>
      </c>
      <c r="D406" t="inlineStr">
        <is>
          <t>yes</t>
        </is>
      </c>
      <c r="E406" t="inlineStr">
        <is>
          <t/>
        </is>
      </c>
      <c r="F406" s="2" t="inlineStr">
        <is>
          <t>система за управление на нередностите</t>
        </is>
      </c>
      <c r="G406" s="2" t="inlineStr">
        <is>
          <t>3</t>
        </is>
      </c>
      <c r="H406" s="2" t="inlineStr">
        <is>
          <t/>
        </is>
      </c>
      <c r="I406" t="inlineStr">
        <is>
          <t/>
        </is>
      </c>
      <c r="J406" s="2" t="inlineStr">
        <is>
          <t>systém pro řízení nesrovnalostí|
systém IMS</t>
        </is>
      </c>
      <c r="K406" s="2" t="inlineStr">
        <is>
          <t>3|
3</t>
        </is>
      </c>
      <c r="L406" s="2" t="inlineStr">
        <is>
          <t xml:space="preserve">|
</t>
        </is>
      </c>
      <c r="M406" t="inlineStr">
        <is>
          <t>internetová aplikace, kterou vyvinul a její provoz zajišťuje 
&lt;i&gt;Evropský úřad pro boj proti podvodům&lt;/i&gt; [ &lt;a href="/entry/result/911171/all" id="ENTRY_TO_ENTRY_CONVERTER" target="_blank"&gt;IATE:911171&lt;/a&gt; ] a jejímž cílem je umožnit členským státům EU oznamovat případy nesrovnalostí a (podezření na) podvody</t>
        </is>
      </c>
      <c r="N406" s="2" t="inlineStr">
        <is>
          <t>system til indberetning af uregelmæssigheder|
IMS</t>
        </is>
      </c>
      <c r="O406" s="2" t="inlineStr">
        <is>
          <t>3|
3</t>
        </is>
      </c>
      <c r="P406" s="2" t="inlineStr">
        <is>
          <t xml:space="preserve">|
</t>
        </is>
      </c>
      <c r="Q406" t="inlineStr">
        <is>
          <t/>
        </is>
      </c>
      <c r="R406" s="2" t="inlineStr">
        <is>
          <t>Berichterstattungssystem für Unregelmäßigkeiten</t>
        </is>
      </c>
      <c r="S406" s="2" t="inlineStr">
        <is>
          <t>3</t>
        </is>
      </c>
      <c r="T406" s="2" t="inlineStr">
        <is>
          <t/>
        </is>
      </c>
      <c r="U406" t="inlineStr">
        <is>
          <t/>
        </is>
      </c>
      <c r="V406" s="2" t="inlineStr">
        <is>
          <t>σύστημα διαχείρισης παρατυπιών|
IMS</t>
        </is>
      </c>
      <c r="W406" s="2" t="inlineStr">
        <is>
          <t>4|
3</t>
        </is>
      </c>
      <c r="X406" s="2" t="inlineStr">
        <is>
          <t xml:space="preserve">|
</t>
        </is>
      </c>
      <c r="Y406" t="inlineStr">
        <is>
          <t>σύστημα το οποίο λειτουργεί στο πλαίσιο της πλατφόρμας AFIS και λαμβάνει κοινοποιήσεις από κράτη μέλη και υποψήφιες χώρες σχετικά με παρατυπίες οι οποίες αφορούν εισαγωγές, εξαγωγές, διαμετακομίσεις και κινήσεις εμπορευματοκιβωτίων</t>
        </is>
      </c>
      <c r="Z406" s="2" t="inlineStr">
        <is>
          <t>IMS|
Irregularity Management System|
Irregularities Management System|
Irregularity Management System</t>
        </is>
      </c>
      <c r="AA406" s="2" t="inlineStr">
        <is>
          <t>3|
3|
3|
1</t>
        </is>
      </c>
      <c r="AB406" s="2" t="inlineStr">
        <is>
          <t xml:space="preserve">|
preferred|
deprecated|
</t>
        </is>
      </c>
      <c r="AC406" t="inlineStr">
        <is>
          <t>web-based application developed and maintained by the 
&lt;i&gt;European Anti-Fraud Office (OLAF)&lt;/i&gt; [ &lt;a href="/entry/result/911171/all" id="ENTRY_TO_ENTRY_CONVERTER" target="_blank"&gt;IATE:911171&lt;/a&gt; ] to enable 
&lt;i&gt; EU Member States&lt;/i&gt; [ &lt;a href="/entry/result/1568826/all" id="ENTRY_TO_ENTRY_CONVERTER" target="_blank"&gt;IATE:1568826&lt;/a&gt; ] to report cases of irregularities and (suspected) fraud</t>
        </is>
      </c>
      <c r="AD406" s="2" t="inlineStr">
        <is>
          <t>sistema de gestión de irregularidades|
IMS</t>
        </is>
      </c>
      <c r="AE406" s="2" t="inlineStr">
        <is>
          <t>3|
3</t>
        </is>
      </c>
      <c r="AF406" s="2" t="inlineStr">
        <is>
          <t xml:space="preserve">|
</t>
        </is>
      </c>
      <c r="AG406" t="inlineStr">
        <is>
          <t>Herramienta de comunicación electrónica segura que facilita a los Estados miembros el cumplimiento de la obligación de notificar las irregularidades detectadas, incluido el fraude, así como su gestión y análisis.</t>
        </is>
      </c>
      <c r="AH406" s="2" t="inlineStr">
        <is>
          <t>rikkumisjuhtumite haldamise süsteem|
eiramisjuhtumite haldamise süsteem|
IMS</t>
        </is>
      </c>
      <c r="AI406" s="2" t="inlineStr">
        <is>
          <t>3|
3|
3</t>
        </is>
      </c>
      <c r="AJ406" s="2" t="inlineStr">
        <is>
          <t xml:space="preserve">preferred|
|
</t>
        </is>
      </c>
      <c r="AK406" t="inlineStr">
        <is>
          <t>&lt;i&gt;Euroopa Pettustevastase Ameti (OLAF)&lt;/i&gt; &lt;a href="/entry/result/911171/all" id="ENTRY_TO_ENTRY_CONVERTER" target="_blank"&gt;IATE:911171&lt;/a&gt; välja töötatud ja hallatav veebirakendus, mis võimaldab ELi liikmesriikidel teatada rikkumistest ja (võimalikest) pettustest</t>
        </is>
      </c>
      <c r="AL406" s="2" t="inlineStr">
        <is>
          <t>sääntöjenvastaisuuksien hallinnointijärjestelmä|
IMS</t>
        </is>
      </c>
      <c r="AM406" s="2" t="inlineStr">
        <is>
          <t>3|
3</t>
        </is>
      </c>
      <c r="AN406" s="2" t="inlineStr">
        <is>
          <t xml:space="preserve">|
</t>
        </is>
      </c>
      <c r="AO406" t="inlineStr">
        <is>
          <t/>
        </is>
      </c>
      <c r="AP406" s="2" t="inlineStr">
        <is>
          <t>système de gestion des irrégularités</t>
        </is>
      </c>
      <c r="AQ406" s="2" t="inlineStr">
        <is>
          <t>3</t>
        </is>
      </c>
      <c r="AR406" s="2" t="inlineStr">
        <is>
          <t/>
        </is>
      </c>
      <c r="AS406" t="inlineStr">
        <is>
          <t>système contenant des informations sur les fraudes et irrégularités liées à l'utilisation des fonds gérés par la Commission et les autorités nationales</t>
        </is>
      </c>
      <c r="AT406" s="2" t="inlineStr">
        <is>
          <t>IMS|
CBNR|
an Córas Bainistíochta Neamhrialtachta</t>
        </is>
      </c>
      <c r="AU406" s="2" t="inlineStr">
        <is>
          <t>3|
3|
3</t>
        </is>
      </c>
      <c r="AV406" s="2" t="inlineStr">
        <is>
          <t>admitted|
|
preferred</t>
        </is>
      </c>
      <c r="AW406" t="inlineStr">
        <is>
          <t/>
        </is>
      </c>
      <c r="AX406" s="2" t="inlineStr">
        <is>
          <t>sustav za upravljanje nepravilnostima</t>
        </is>
      </c>
      <c r="AY406" s="2" t="inlineStr">
        <is>
          <t>3</t>
        </is>
      </c>
      <c r="AZ406" s="2" t="inlineStr">
        <is>
          <t/>
        </is>
      </c>
      <c r="BA406" t="inlineStr">
        <is>
          <t/>
        </is>
      </c>
      <c r="BB406" s="2" t="inlineStr">
        <is>
          <t>szabálytalanságkezelő rendszer|
IMS</t>
        </is>
      </c>
      <c r="BC406" s="2" t="inlineStr">
        <is>
          <t>4|
4</t>
        </is>
      </c>
      <c r="BD406" s="2" t="inlineStr">
        <is>
          <t xml:space="preserve">|
</t>
        </is>
      </c>
      <c r="BE406" t="inlineStr">
        <is>
          <t>az Európai Csalás Elleni Hivatal által kifejlesztett és karbantartott alkalmazás, ezen keresztül jelentik a tagállamok a megosztott igazgatás keretében kezelt kiadásokkal kapcsolatos szabálytalanságokat és csalásgyanús eseteket</t>
        </is>
      </c>
      <c r="BF406" s="2" t="inlineStr">
        <is>
          <t>sistema di gestione delle irregolarità|
IMS</t>
        </is>
      </c>
      <c r="BG406" s="2" t="inlineStr">
        <is>
          <t>3|
3</t>
        </is>
      </c>
      <c r="BH406" s="2" t="inlineStr">
        <is>
          <t xml:space="preserve">|
</t>
        </is>
      </c>
      <c r="BI406" t="inlineStr">
        <is>
          <t>strumento di comunicazione elettronica sicura volto ad aiutare gli Stati membri a rispettare l’obbligo di segnalare le irregolarità rilevate, comprese le frodi</t>
        </is>
      </c>
      <c r="BJ406" s="2" t="inlineStr">
        <is>
          <t>Pažeidimų valdymo sistema|
IMS</t>
        </is>
      </c>
      <c r="BK406" s="2" t="inlineStr">
        <is>
          <t>3|
3</t>
        </is>
      </c>
      <c r="BL406" s="2" t="inlineStr">
        <is>
          <t xml:space="preserve">|
</t>
        </is>
      </c>
      <c r="BM406" t="inlineStr">
        <is>
          <t/>
        </is>
      </c>
      <c r="BN406" s="2" t="inlineStr">
        <is>
          <t>Pārkāpumu pārvaldības sistēma</t>
        </is>
      </c>
      <c r="BO406" s="2" t="inlineStr">
        <is>
          <t>3</t>
        </is>
      </c>
      <c r="BP406" s="2" t="inlineStr">
        <is>
          <t/>
        </is>
      </c>
      <c r="BQ406" t="inlineStr">
        <is>
          <t>tīmekļa lietojumprogramma, kuru izstrādājis un uztur Eiropas Birojs krāpšanas apkarošanai ( 
&lt;i&gt;OLAF&lt;/i&gt;) [ &lt;a href="/entry/result/911171/all" id="ENTRY_TO_ENTRY_CONVERTER" target="_blank"&gt;IATE:911171&lt;/a&gt; ] ar mērķi sniegt ES dalībvalstīm [ &lt;a href="/entry/result/1568826/all" id="ENTRY_TO_ENTRY_CONVERTER" target="_blank"&gt;IATE:1568826&lt;/a&gt; ] iespēju ziņot par pārkāpumiem un (domājamo) krāpšanu</t>
        </is>
      </c>
      <c r="BR406" s="2" t="inlineStr">
        <is>
          <t>Sistema ta’ Ġestjoni tal-Irregolaritajiet|
IMS</t>
        </is>
      </c>
      <c r="BS406" s="2" t="inlineStr">
        <is>
          <t>3|
3</t>
        </is>
      </c>
      <c r="BT406" s="2" t="inlineStr">
        <is>
          <t xml:space="preserve">|
</t>
        </is>
      </c>
      <c r="BU406" t="inlineStr">
        <is>
          <t>applikazzjoni bbażata fuq il-web żviluppata u miżmuma mill- 
&lt;i&gt;Uffiċċju Ewropew ta' Kontra l-Frodi (OLAF)&lt;/i&gt; [ &lt;a href="/entry/result/911171/all" id="ENTRY_TO_ENTRY_CONVERTER" target="_blank"&gt;IATE:911171&lt;/a&gt; ] biex l-Istati Membri jkunu jistgħu jirrappurtaw każijiet ta' irregolaritajiet u frodi (suspettati)</t>
        </is>
      </c>
      <c r="BV406" s="2" t="inlineStr">
        <is>
          <t>beheerssysteem voor onregelmatigheden|
Irregularity Management System|
IMS</t>
        </is>
      </c>
      <c r="BW406" s="2" t="inlineStr">
        <is>
          <t>3|
3|
3</t>
        </is>
      </c>
      <c r="BX406" s="2" t="inlineStr">
        <is>
          <t xml:space="preserve">|
|
</t>
        </is>
      </c>
      <c r="BY406" t="inlineStr">
        <is>
          <t>databank die door de Europese Commissie wordt gebruikt om ieder kwartaal bij de lidstaten informatie te verzamelen over alle onregelmatigheden in EU-bijdragen van meer dan 10 000 euro</t>
        </is>
      </c>
      <c r="BZ406" s="2" t="inlineStr">
        <is>
          <t>system zarządzania nieprawidłowościami</t>
        </is>
      </c>
      <c r="CA406" s="2" t="inlineStr">
        <is>
          <t>3</t>
        </is>
      </c>
      <c r="CB406" s="2" t="inlineStr">
        <is>
          <t/>
        </is>
      </c>
      <c r="CC406" t="inlineStr">
        <is>
          <t/>
        </is>
      </c>
      <c r="CD406" s="2" t="inlineStr">
        <is>
          <t>sistema de gestão de irregularidades|
SGI</t>
        </is>
      </c>
      <c r="CE406" s="2" t="inlineStr">
        <is>
          <t>3|
3</t>
        </is>
      </c>
      <c r="CF406" s="2" t="inlineStr">
        <is>
          <t xml:space="preserve">|
</t>
        </is>
      </c>
      <c r="CG406" t="inlineStr">
        <is>
          <t/>
        </is>
      </c>
      <c r="CH406" s="2" t="inlineStr">
        <is>
          <t>Sistemul de gestionare a neregulilor|
IMS</t>
        </is>
      </c>
      <c r="CI406" s="2" t="inlineStr">
        <is>
          <t>3|
3</t>
        </is>
      </c>
      <c r="CJ406" s="2" t="inlineStr">
        <is>
          <t xml:space="preserve">|
</t>
        </is>
      </c>
      <c r="CK406" t="inlineStr">
        <is>
          <t/>
        </is>
      </c>
      <c r="CL406" s="2" t="inlineStr">
        <is>
          <t>systém riadenia nezrovnalostí|
IMS</t>
        </is>
      </c>
      <c r="CM406" s="2" t="inlineStr">
        <is>
          <t>3|
3</t>
        </is>
      </c>
      <c r="CN406" s="2" t="inlineStr">
        <is>
          <t xml:space="preserve">|
</t>
        </is>
      </c>
      <c r="CO406" t="inlineStr">
        <is>
          <t>aplikácia vyvinutá Európskou komisiou, ktorá umožňuje evidovanie a nahlasovanie nezrovnalostí Európskemu úradu pre boj proti podvodom</t>
        </is>
      </c>
      <c r="CP406" s="2" t="inlineStr">
        <is>
          <t>sistem za upravljanje nepravilnosti</t>
        </is>
      </c>
      <c r="CQ406" s="2" t="inlineStr">
        <is>
          <t>3</t>
        </is>
      </c>
      <c r="CR406" s="2" t="inlineStr">
        <is>
          <t/>
        </is>
      </c>
      <c r="CS406" t="inlineStr">
        <is>
          <t/>
        </is>
      </c>
      <c r="CT406" s="2" t="inlineStr">
        <is>
          <t>Irregularity Management System</t>
        </is>
      </c>
      <c r="CU406" s="2" t="inlineStr">
        <is>
          <t>3</t>
        </is>
      </c>
      <c r="CV406" s="2" t="inlineStr">
        <is>
          <t/>
        </is>
      </c>
      <c r="CW406" t="inlineStr">
        <is>
          <t/>
        </is>
      </c>
    </row>
    <row r="407">
      <c r="A407" s="1" t="str">
        <f>HYPERLINK("https://iate.europa.eu/entry/result/1077820/all", "1077820")</f>
        <v>1077820</v>
      </c>
      <c r="B407" t="inlineStr">
        <is>
          <t>EUROPEAN UNION</t>
        </is>
      </c>
      <c r="C407" t="inlineStr">
        <is>
          <t>EUROPEAN UNION|EU finance|Community budget</t>
        </is>
      </c>
      <c r="D407" t="inlineStr">
        <is>
          <t>yes</t>
        </is>
      </c>
      <c r="E407" t="inlineStr">
        <is>
          <t/>
        </is>
      </c>
      <c r="F407" s="2" t="inlineStr">
        <is>
          <t>утвърждаване на разход</t>
        </is>
      </c>
      <c r="G407" s="2" t="inlineStr">
        <is>
          <t>3</t>
        </is>
      </c>
      <c r="H407" s="2" t="inlineStr">
        <is>
          <t/>
        </is>
      </c>
      <c r="I407" t="inlineStr">
        <is>
          <t>действието, чрез което отговорният разпоредител с бюджетни кредити:
&lt;br&gt;а) потвърждава наличието на право на кредитора;
&lt;br&gt; б) определя или проверява действителността и размера на вземането;
&lt;br&gt; в) проверява условията, при които плащането е дължимо</t>
        </is>
      </c>
      <c r="J407" s="2" t="inlineStr">
        <is>
          <t>potvrzení výdajů|
potvrzení výdaje|
potvrzení</t>
        </is>
      </c>
      <c r="K407" s="2" t="inlineStr">
        <is>
          <t>3|
3|
3</t>
        </is>
      </c>
      <c r="L407" s="2" t="inlineStr">
        <is>
          <t xml:space="preserve">|
|
</t>
        </is>
      </c>
      <c r="M407" t="inlineStr">
        <is>
          <t>úkon, kterým příslušná schvalující osoba ověřuje existenci věřitelova nároku; určuje nebo ověřuje skutečnost a výši pohledávky; ověřuje podmínky splatnosti pohledávky</t>
        </is>
      </c>
      <c r="N407" s="2" t="inlineStr">
        <is>
          <t>fastsættelse af udgifter|
validering af udgifter|
validering</t>
        </is>
      </c>
      <c r="O407" s="2" t="inlineStr">
        <is>
          <t>3|
3|
3</t>
        </is>
      </c>
      <c r="P407" s="2" t="inlineStr">
        <is>
          <t xml:space="preserve">|
|
</t>
        </is>
      </c>
      <c r="Q407" t="inlineStr">
        <is>
          <t>handling, hvorved den ansvarlige anvisningsberettigede:
&lt;br&gt; a) kontrollerer kreditors adkomst
&lt;br&gt; b) fastslår eller kontrollerer fordringens tilstedeværelse og størrelse
&lt;br&gt;c) kontrollerer, at fordringen er forfalden</t>
        </is>
      </c>
      <c r="R407" s="2" t="inlineStr">
        <is>
          <t>Feststellung von Ausgaben|
Validierung</t>
        </is>
      </c>
      <c r="S407" s="2" t="inlineStr">
        <is>
          <t>3|
3</t>
        </is>
      </c>
      <c r="T407" s="2" t="inlineStr">
        <is>
          <t xml:space="preserve">|
</t>
        </is>
      </c>
      <c r="U407" t="inlineStr">
        <is>
          <t/>
        </is>
      </c>
      <c r="V407" s="2" t="inlineStr">
        <is>
          <t>εκκαθάριση δαπάνης</t>
        </is>
      </c>
      <c r="W407" s="2" t="inlineStr">
        <is>
          <t>4</t>
        </is>
      </c>
      <c r="X407" s="2" t="inlineStr">
        <is>
          <t/>
        </is>
      </c>
      <c r="Y407" t="inlineStr">
        <is>
          <t/>
        </is>
      </c>
      <c r="Z407" s="2" t="inlineStr">
        <is>
          <t>validation of expenditure|
validation of operations|
validation of accounts|
validation</t>
        </is>
      </c>
      <c r="AA407" s="2" t="inlineStr">
        <is>
          <t>3|
1|
1|
3</t>
        </is>
      </c>
      <c r="AB407" s="2" t="inlineStr">
        <is>
          <t xml:space="preserve">|
|
|
</t>
        </is>
      </c>
      <c r="AC407" t="inlineStr">
        <is>
          <t>act whereby the authorising officer responsible:
&lt;br&gt;(a) verifies the existence of the creditor's entitlement;
&lt;br&gt;(b) determines or verifies the reality and the amount of the claim;
&lt;br&gt;(c) verifies the conditions according to which payment is due</t>
        </is>
      </c>
      <c r="AD407" s="2" t="inlineStr">
        <is>
          <t>liquidación de un gasto</t>
        </is>
      </c>
      <c r="AE407" s="2" t="inlineStr">
        <is>
          <t>3</t>
        </is>
      </c>
      <c r="AF407" s="2" t="inlineStr">
        <is>
          <t/>
        </is>
      </c>
      <c r="AG407" t="inlineStr">
        <is>
          <t/>
        </is>
      </c>
      <c r="AH407" s="2" t="inlineStr">
        <is>
          <t>kulude tõendamine|
tõendamine</t>
        </is>
      </c>
      <c r="AI407" s="2" t="inlineStr">
        <is>
          <t>3|
3</t>
        </is>
      </c>
      <c r="AJ407" s="2" t="inlineStr">
        <is>
          <t xml:space="preserve">|
</t>
        </is>
      </c>
      <c r="AK407" t="inlineStr">
        <is>
          <t>kulude eelarvesse kandmise heakskiitmine vastutava eelarvevahendite käsutaja poolt pärast seda, kui ta on kontrollinud tõendavaid dokumente, mis kinnitavad võlausaldaja nõudeõigust vastavalt juriidilises kohustuses sätestatud tingimustele, kui juriidiline kohustus on olemas</t>
        </is>
      </c>
      <c r="AL407" s="2" t="inlineStr">
        <is>
          <t>menojen vahvistaminen</t>
        </is>
      </c>
      <c r="AM407" s="2" t="inlineStr">
        <is>
          <t>3</t>
        </is>
      </c>
      <c r="AN407" s="2" t="inlineStr">
        <is>
          <t/>
        </is>
      </c>
      <c r="AO407" t="inlineStr">
        <is>
          <t>toimivaltainen tulojen ja menojen hyväksyjä:
&lt;br&gt;a) tarkastaa, että velkojalla on oikeus saamiseen;
&lt;br&gt;b) määrittää tai tarkastaa velan aiheellisuuden ja sen määrän</t>
        </is>
      </c>
      <c r="AP407" s="2" t="inlineStr">
        <is>
          <t>liquidation des dépenses|
validation</t>
        </is>
      </c>
      <c r="AQ407" s="2" t="inlineStr">
        <is>
          <t>3|
3</t>
        </is>
      </c>
      <c r="AR407" s="2" t="inlineStr">
        <is>
          <t xml:space="preserve">|
</t>
        </is>
      </c>
      <c r="AS407" t="inlineStr">
        <is>
          <t>acte par lequel l'ordonnateur vérifie l'existence des droits du créancier, détermine ou vérifie la réalité et le montant de la créance, vérifie les conditions d'exigibilité de la créance</t>
        </is>
      </c>
      <c r="AT407" s="2" t="inlineStr">
        <is>
          <t>caiteachas a bhailíochtú|
bailíochtú</t>
        </is>
      </c>
      <c r="AU407" s="2" t="inlineStr">
        <is>
          <t>3|
3</t>
        </is>
      </c>
      <c r="AV407" s="2" t="inlineStr">
        <is>
          <t xml:space="preserve">|
</t>
        </is>
      </c>
      <c r="AW407" t="inlineStr">
        <is>
          <t/>
        </is>
      </c>
      <c r="AX407" s="2" t="inlineStr">
        <is>
          <t>potvrđivanje rashoda</t>
        </is>
      </c>
      <c r="AY407" s="2" t="inlineStr">
        <is>
          <t>3</t>
        </is>
      </c>
      <c r="AZ407" s="2" t="inlineStr">
        <is>
          <t/>
        </is>
      </c>
      <c r="BA407" t="inlineStr">
        <is>
          <t>postupak u kojem odgovorni dužnosnik za ovjeravanje: 
&lt;br&gt;(a) provjerava postojanje prava vjerovnika; 
&lt;br&gt;(b) utvrđuje ili provjerava istinitost i iznos potraživanja; 
&lt;br&gt;(c) provjerava uvjete pod kojima plaćanje dospijeva.</t>
        </is>
      </c>
      <c r="BB407" s="2" t="inlineStr">
        <is>
          <t>kiadások jóváhagyása|
kiadások validálása</t>
        </is>
      </c>
      <c r="BC407" s="2" t="inlineStr">
        <is>
          <t>3|
3</t>
        </is>
      </c>
      <c r="BD407" s="2" t="inlineStr">
        <is>
          <t xml:space="preserve">|
</t>
        </is>
      </c>
      <c r="BE407" t="inlineStr">
        <is>
          <t>az a művelet, amelynek során az illetékes engedélyezésre jogosult tisztviselő: 
&lt;br&gt;a) ellenőrzi, hogy a hitelező jogosult a követelésre;
&lt;br&gt;b) megállapítja vagy ellenőrzi a követelés valódiságát és összegét;
&lt;br&gt;c) ellenőrzi a követelés esedékességének feltételeit</t>
        </is>
      </c>
      <c r="BF407" s="2" t="inlineStr">
        <is>
          <t>convalida delle spese|
convalida</t>
        </is>
      </c>
      <c r="BG407" s="2" t="inlineStr">
        <is>
          <t>3|
3</t>
        </is>
      </c>
      <c r="BH407" s="2" t="inlineStr">
        <is>
          <t xml:space="preserve">|
</t>
        </is>
      </c>
      <c r="BI407" t="inlineStr">
        <is>
          <t>atto con cui l'ordinatore responsabile:
&lt;br&gt;a) verifica l'esistenza dei diritti del creditore;
&lt;br&gt;b) determina o verifica l'esistenza e l'importo del credito;
&lt;br&gt;c) verifica le condizioni di esigibilità del credito</t>
        </is>
      </c>
      <c r="BJ407" s="2" t="inlineStr">
        <is>
          <t>išlaidų patvirtinimas</t>
        </is>
      </c>
      <c r="BK407" s="2" t="inlineStr">
        <is>
          <t>3</t>
        </is>
      </c>
      <c r="BL407" s="2" t="inlineStr">
        <is>
          <t/>
        </is>
      </c>
      <c r="BM407" t="inlineStr">
        <is>
          <t>veiksmas, kuriuo atsakingas leidimus suteikiantis pareigūnas patikrina kreditoriaus teisės buvimą; nustato arba patikrina reikalavimo tikrumą ir jo sumą; patikrina sąlygas, kuriomis turi būti atliktas mokėjimas</t>
        </is>
      </c>
      <c r="BN407" s="2" t="inlineStr">
        <is>
          <t>izdevumu apzināšana|
validācija</t>
        </is>
      </c>
      <c r="BO407" s="2" t="inlineStr">
        <is>
          <t>3|
2</t>
        </is>
      </c>
      <c r="BP407" s="2" t="inlineStr">
        <is>
          <t xml:space="preserve">|
</t>
        </is>
      </c>
      <c r="BQ407" t="inlineStr">
        <is>
          <t>akts, ar kuru atbildīgais kredītrīkotājs:
&lt;br&gt;
&lt;p&gt;- pārliecinās par kreditora prasījuma esamību;&lt;br&gt;&lt;/p&gt;
&lt;p&gt;- nosaka vai pārbauda prasījuma īstumu un apjomu;&lt;br&gt;&lt;/p&gt;
&lt;p&gt;- pārbauda nosacījumus saskaņā ar kuriem ir jāizdara maksājums.&lt;/p&gt;</t>
        </is>
      </c>
      <c r="BR407" s="2" t="inlineStr">
        <is>
          <t>validazzjoni tan-nefqa|
validazzjoni</t>
        </is>
      </c>
      <c r="BS407" s="2" t="inlineStr">
        <is>
          <t>3|
3</t>
        </is>
      </c>
      <c r="BT407" s="2" t="inlineStr">
        <is>
          <t xml:space="preserve">|
</t>
        </is>
      </c>
      <c r="BU407" t="inlineStr">
        <is>
          <t>l-att li permezz tiegħu l-uffiċjal tal-awtorizzazzjoni [ &lt;a href="/entry/result/791008/all" id="ENTRY_TO_ENTRY_CONVERTER" target="_blank"&gt;IATE:791008&lt;/a&gt; ] responsabbli:
&lt;br&gt;(a) jivverifika l-eżistenza tad-dritt tal-kreditur;
&lt;br&gt;(b) jiddetermina jew jivverifika l-verità u l-ammont tat-talba;
&lt;br&gt;(c) jivverifika l-kundizzjonijiet li skonthom huwa dovut il-ħlas</t>
        </is>
      </c>
      <c r="BV407" s="2" t="inlineStr">
        <is>
          <t>betaalbaarstelling|
validering van uitgaven</t>
        </is>
      </c>
      <c r="BW407" s="2" t="inlineStr">
        <is>
          <t>3|
3</t>
        </is>
      </c>
      <c r="BX407" s="2" t="inlineStr">
        <is>
          <t xml:space="preserve">|
</t>
        </is>
      </c>
      <c r="BY407" t="inlineStr">
        <is>
          <t>handeling waarbij de bevoegde ordonnateur een uitgave aanvaardt, na controle van de bewijsstukken waaruit de rechten van de schuldeiser blijken</t>
        </is>
      </c>
      <c r="BZ407" s="2" t="inlineStr">
        <is>
          <t>poświadczanie zasadności wydatków</t>
        </is>
      </c>
      <c r="CA407" s="2" t="inlineStr">
        <is>
          <t>3</t>
        </is>
      </c>
      <c r="CB407" s="2" t="inlineStr">
        <is>
          <t/>
        </is>
      </c>
      <c r="CC407" t="inlineStr">
        <is>
          <t>czynność polegająca na tym, że właściwy urzędnik zatwierdzający:
&lt;br&gt;a) sprawdza istnienie należności wobec wierzyciela;
&lt;br&gt;b) określa lub sprawdza stan faktyczny i kwotę roszczenia;
&lt;br&gt;c) sprawdza warunki, zgodnie z którymi płatność stała się wymagalna</t>
        </is>
      </c>
      <c r="CD407" s="2" t="inlineStr">
        <is>
          <t>liquidação de despesa</t>
        </is>
      </c>
      <c r="CE407" s="2" t="inlineStr">
        <is>
          <t>3</t>
        </is>
      </c>
      <c r="CF407" s="2" t="inlineStr">
        <is>
          <t/>
        </is>
      </c>
      <c r="CG407" t="inlineStr">
        <is>
          <t>Ato pelo qual o gestor orçamental competente:
&lt;br&gt;a) verifica a existência dos direitos do credor;
&lt;br&gt;b) Determina ou verifica a veracidade e o montante do crédito;
&lt;br&gt;c) Verifica as condições de exigibilidade do crédito.</t>
        </is>
      </c>
      <c r="CH407" s="2" t="inlineStr">
        <is>
          <t>lichidarea cheltuielilor</t>
        </is>
      </c>
      <c r="CI407" s="2" t="inlineStr">
        <is>
          <t>3</t>
        </is>
      </c>
      <c r="CJ407" s="2" t="inlineStr">
        <is>
          <t/>
        </is>
      </c>
      <c r="CK407" t="inlineStr">
        <is>
          <t>faza în procesul execuției bugetare în care se verifică existența angajamentelor, se determină sau se verifică realitatea sumei datorate, se verifică condițiile de exigibilitate ale angajamentului legal pe baza documentelor justificative care să ateste operațiunile respective</t>
        </is>
      </c>
      <c r="CL407" s="2" t="inlineStr">
        <is>
          <t>potvrdenie výdavkov|
potvrdenie</t>
        </is>
      </c>
      <c r="CM407" s="2" t="inlineStr">
        <is>
          <t>3|
3</t>
        </is>
      </c>
      <c r="CN407" s="2" t="inlineStr">
        <is>
          <t xml:space="preserve">|
</t>
        </is>
      </c>
      <c r="CO407" t="inlineStr">
        <is>
          <t>úkon, ktorým zodpovedný povoľujúci úradník:
&lt;br&gt;a) overí existenciu nároku veriteľa;
&lt;br&gt;b) zistí alebo overí reálnosť a výšku nároku prostredníctvom potvrdenia „správnosť osvedčená“;
&lt;br&gt;c) overí podmienky splatnosti platby</t>
        </is>
      </c>
      <c r="CP407" s="2" t="inlineStr">
        <is>
          <t>potrjevanje odhodkov</t>
        </is>
      </c>
      <c r="CQ407" s="2" t="inlineStr">
        <is>
          <t>3</t>
        </is>
      </c>
      <c r="CR407" s="2" t="inlineStr">
        <is>
          <t/>
        </is>
      </c>
      <c r="CS407" t="inlineStr">
        <is>
          <t>dejanje, s katerim odgovorni odredbodajalec:
&lt;br&gt;(a) preveri, da je upnik upravičen do zneska;
&lt;br&gt;(b) določi ali preveri nedvoumnost in znesek zahtevka;
&lt;br&gt;(c) preveri pogoje, v skladu s katerimi plačilo zapade.</t>
        </is>
      </c>
      <c r="CT407" s="2" t="inlineStr">
        <is>
          <t>kontroll av utgift</t>
        </is>
      </c>
      <c r="CU407" s="2" t="inlineStr">
        <is>
          <t>3</t>
        </is>
      </c>
      <c r="CV407" s="2" t="inlineStr">
        <is>
          <t/>
        </is>
      </c>
      <c r="CW407" t="inlineStr">
        <is>
          <t>den handling genom vilken den behöriga utanordnaren ska 
&lt;br&gt;a) kontrollera att borgenärens anspråk existerar, 
&lt;br&gt;b) bestämma eller kontrollera att skuldbeloppet är riktigt, och dess storlek, 
&lt;br&gt;c) kontrollera fordringens förfallovillkor</t>
        </is>
      </c>
    </row>
    <row r="408">
      <c r="A408" s="1" t="str">
        <f>HYPERLINK("https://iate.europa.eu/entry/result/786138/all", "786138")</f>
        <v>786138</v>
      </c>
      <c r="B408" t="inlineStr">
        <is>
          <t>EUROPEAN UNION</t>
        </is>
      </c>
      <c r="C408" t="inlineStr">
        <is>
          <t>EUROPEAN UNION|EU finance|Community budget</t>
        </is>
      </c>
      <c r="D408" t="inlineStr">
        <is>
          <t>yes</t>
        </is>
      </c>
      <c r="E408" t="inlineStr">
        <is>
          <t/>
        </is>
      </c>
      <c r="F408" s="2" t="inlineStr">
        <is>
          <t>едногодишен бюджетен кредит</t>
        </is>
      </c>
      <c r="G408" s="2" t="inlineStr">
        <is>
          <t>4</t>
        </is>
      </c>
      <c r="H408" s="2" t="inlineStr">
        <is>
          <t>preferred</t>
        </is>
      </c>
      <c r="I408" t="inlineStr">
        <is>
          <t>бюджетен кредит, който служи за изпълнение на поетите задължения и извършването на плащания по дейности с продължителност в рамките на една финансова година</t>
        </is>
      </c>
      <c r="J408" s="2" t="inlineStr">
        <is>
          <t>nerozlišené prostředky</t>
        </is>
      </c>
      <c r="K408" s="2" t="inlineStr">
        <is>
          <t>3</t>
        </is>
      </c>
      <c r="L408" s="2" t="inlineStr">
        <is>
          <t/>
        </is>
      </c>
      <c r="M408" t="inlineStr">
        <is>
          <t>Nerozlišené prostředky umožňují realizovat závazky a platby týkající se činností uskutečňovaných v průběhu běžného rozpočtového roku.</t>
        </is>
      </c>
      <c r="N408" s="2" t="inlineStr">
        <is>
          <t>ikkeopdelt bevilling|
IOB</t>
        </is>
      </c>
      <c r="O408" s="2" t="inlineStr">
        <is>
          <t>4|
4</t>
        </is>
      </c>
      <c r="P408" s="2" t="inlineStr">
        <is>
          <t xml:space="preserve">|
</t>
        </is>
      </c>
      <c r="Q408" t="inlineStr">
        <is>
          <t>bevilling, som dækker både forpligtelser og betalinger som følge af de forpligtelser, der er indgået i hvert regnskabsår</t>
        </is>
      </c>
      <c r="R408" s="2" t="inlineStr">
        <is>
          <t>nichtgetrennte Mittel|
NGM</t>
        </is>
      </c>
      <c r="S408" s="2" t="inlineStr">
        <is>
          <t>3|
3</t>
        </is>
      </c>
      <c r="T408" s="2" t="inlineStr">
        <is>
          <t xml:space="preserve">|
</t>
        </is>
      </c>
      <c r="U408" t="inlineStr">
        <is>
          <t>Mittel, die zur Deckung der jährlich angelegten Ausgaben bestimmt sind und bei denen nicht nach Mitteln für Verpflichtungen und Mitteln für Zahlungen unterschieden wird</t>
        </is>
      </c>
      <c r="V408" s="2" t="inlineStr">
        <is>
          <t>μη διαχωριζόμενη πίστωση|
ΜΔΠ</t>
        </is>
      </c>
      <c r="W408" s="2" t="inlineStr">
        <is>
          <t>3|
3</t>
        </is>
      </c>
      <c r="X408" s="2" t="inlineStr">
        <is>
          <t xml:space="preserve">|
</t>
        </is>
      </c>
      <c r="Y408" t="inlineStr">
        <is>
          <t>&lt;a href="https://iate.europa.eu/entry/result/768329" target="_blank"&gt;πιστώσεις του προϋπολογισμού&lt;/a&gt; που καθιστούν δυνατή την εξασφάλιση της ανάληψης και της πληρωμής των δαπανών που αφορούν ετήσιες δραστηριότητες κατά τη διάρκεια κάθε oικoνoμικoύ έτoυς</t>
        </is>
      </c>
      <c r="Z408" s="2" t="inlineStr">
        <is>
          <t>non-differentiated appropriation|
NDA</t>
        </is>
      </c>
      <c r="AA408" s="2" t="inlineStr">
        <is>
          <t>3|
2</t>
        </is>
      </c>
      <c r="AB408" s="2" t="inlineStr">
        <is>
          <t xml:space="preserve">|
</t>
        </is>
      </c>
      <c r="AC408" t="inlineStr">
        <is>
          <t>&lt;a href="https://iate.europa.eu/entry/result/768329" target="_blank"&gt;appropriation&lt;/a&gt; which serves to ensure the &lt;a href="https://iate.europa.eu/entry/result/760633" target="_blank"&gt;commitment&lt;/a&gt; and payment of expenditure relating to an annual activity during a given financial year</t>
        </is>
      </c>
      <c r="AD408" s="2" t="inlineStr">
        <is>
          <t>crédito no disociado|
CND</t>
        </is>
      </c>
      <c r="AE408" s="2" t="inlineStr">
        <is>
          <t>4|
3</t>
        </is>
      </c>
      <c r="AF408" s="2" t="inlineStr">
        <is>
          <t xml:space="preserve">|
</t>
        </is>
      </c>
      <c r="AG408" t="inlineStr">
        <is>
          <t>&lt;a href="https://iate.europa.eu/entry/result/768329/es" target="_blank"&gt;Crédito presupuestario&lt;/a&gt; destinado a financiar actividades de carácter anual (y en particular gastos administrativos), y donde el &lt;a href="https://iate.europa.eu/entry/result/927610/es" target="_blank"&gt;compromiso&lt;/a&gt; y el &lt;a href="https://iate.europa.eu/entry/result/768095/es" target="_blank"&gt;pago de los gastos&lt;/a&gt; se efectúan durante el ejercicio correspondiente a la actividad (o durante ese ejercicio y el siguiente en caso de prórroga del crédito).</t>
        </is>
      </c>
      <c r="AH408" s="2" t="inlineStr">
        <is>
          <t>liigendamata assigneering</t>
        </is>
      </c>
      <c r="AI408" s="2" t="inlineStr">
        <is>
          <t>3</t>
        </is>
      </c>
      <c r="AJ408" s="2" t="inlineStr">
        <is>
          <t/>
        </is>
      </c>
      <c r="AK408" t="inlineStr">
        <is>
          <t>&lt;i&gt;assigneering &lt;/i&gt;&lt;a href="/entry/result/768329/all" id="ENTRY_TO_ENTRY_CONVERTER" target="_blank"&gt;IATE:768329&lt;/a&gt;, mida kasutatakse
konkreetse aasta tehingute rahastamiseks</t>
        </is>
      </c>
      <c r="AL408" s="2" t="inlineStr">
        <is>
          <t>jaksottamattomat määrärahat|
EJM</t>
        </is>
      </c>
      <c r="AM408" s="2" t="inlineStr">
        <is>
          <t>4|
3</t>
        </is>
      </c>
      <c r="AN408" s="2" t="inlineStr">
        <is>
          <t xml:space="preserve">|
</t>
        </is>
      </c>
      <c r="AO408" t="inlineStr">
        <is>
          <t>määrärahat, jotka on tarkoitettu yksivuotisia toimia koskevien maksusitoumusten ja maksujen suorittamiseen varainhoitovuoden kuluessa</t>
        </is>
      </c>
      <c r="AP408" s="2" t="inlineStr">
        <is>
          <t>crédit non dissocié|
CND</t>
        </is>
      </c>
      <c r="AQ408" s="2" t="inlineStr">
        <is>
          <t>4|
3</t>
        </is>
      </c>
      <c r="AR408" s="2" t="inlineStr">
        <is>
          <t xml:space="preserve">|
</t>
        </is>
      </c>
      <c r="AS408" t="inlineStr">
        <is>
          <t>&lt;a href="https://iate.europa.eu/entry/result/768329/fr-en" target="_blank"&gt;crédit &lt;/a&gt;permettant d'assurer &lt;a href="https://iate.europa.eu/entry/result/760633/fr-en" target="_blank"&gt;l'engagement &lt;/a&gt;et le paiement des dépenses relatives à des actions annuelles au cours de chaque exercice</t>
        </is>
      </c>
      <c r="AT408" s="2" t="inlineStr">
        <is>
          <t>leithreasú neamhdhifreáilte|
LN</t>
        </is>
      </c>
      <c r="AU408" s="2" t="inlineStr">
        <is>
          <t>3|
3</t>
        </is>
      </c>
      <c r="AV408" s="2" t="inlineStr">
        <is>
          <t>|
preferred</t>
        </is>
      </c>
      <c r="AW408" t="inlineStr">
        <is>
          <t/>
        </is>
      </c>
      <c r="AX408" s="2" t="inlineStr">
        <is>
          <t>nediferencirana odobrena sredstva</t>
        </is>
      </c>
      <c r="AY408" s="2" t="inlineStr">
        <is>
          <t>3</t>
        </is>
      </c>
      <c r="AZ408" s="2" t="inlineStr">
        <is>
          <t/>
        </is>
      </c>
      <c r="BA408" t="inlineStr">
        <is>
          <t/>
        </is>
      </c>
      <c r="BB408" s="2" t="inlineStr">
        <is>
          <t>nem differenciált előirányzat|
NDE</t>
        </is>
      </c>
      <c r="BC408" s="2" t="inlineStr">
        <is>
          <t>4|
2</t>
        </is>
      </c>
      <c r="BD408" s="2" t="inlineStr">
        <is>
          <t xml:space="preserve">|
</t>
        </is>
      </c>
      <c r="BE408" t="inlineStr">
        <is>
          <t>Az egy meghatározott évben végrehajtandó tevékenységek kötelezettségvállalását és kifizetését is biztosító előirányzatok.</t>
        </is>
      </c>
      <c r="BF408" s="2" t="inlineStr">
        <is>
          <t>stanziamento non dissociato|
SND</t>
        </is>
      </c>
      <c r="BG408" s="2" t="inlineStr">
        <is>
          <t>3|
3</t>
        </is>
      </c>
      <c r="BH408" s="2" t="inlineStr">
        <is>
          <t xml:space="preserve">|
</t>
        </is>
      </c>
      <c r="BI408" t="inlineStr">
        <is>
          <t>stanziamenti destinati a far fronte all’impegno ed al pagamento delle spese relative ad azioni annuali nel corso di ciascun esercizio.</t>
        </is>
      </c>
      <c r="BJ408" s="2" t="inlineStr">
        <is>
          <t>nediferencijuotieji asignavimai|
NDA</t>
        </is>
      </c>
      <c r="BK408" s="2" t="inlineStr">
        <is>
          <t>3|
3</t>
        </is>
      </c>
      <c r="BL408" s="2" t="inlineStr">
        <is>
          <t xml:space="preserve">|
</t>
        </is>
      </c>
      <c r="BM408" t="inlineStr">
        <is>
          <t>asignavimai, kurie užtikrina išlaidų, susijusių su kiekvienų finansinių metų metiniais veiksmais, įsipareigojimus ir mokėjimus</t>
        </is>
      </c>
      <c r="BN408" s="2" t="inlineStr">
        <is>
          <t>nediferencēta apropriācija</t>
        </is>
      </c>
      <c r="BO408" s="2" t="inlineStr">
        <is>
          <t>3</t>
        </is>
      </c>
      <c r="BP408" s="2" t="inlineStr">
        <is>
          <t/>
        </is>
      </c>
      <c r="BQ408" t="inlineStr">
        <is>
          <t>apropriācija, kas ļauj nodrošināt saistību uzņemšanos un maksājumus tādiem izdevumiem, kuri attiecas uz konkrētā finanšu gada darbībām</t>
        </is>
      </c>
      <c r="BR408" s="2" t="inlineStr">
        <is>
          <t>approprjazzjoni mhux differenzjata|
AMD</t>
        </is>
      </c>
      <c r="BS408" s="2" t="inlineStr">
        <is>
          <t>3|
3</t>
        </is>
      </c>
      <c r="BT408" s="2" t="inlineStr">
        <is>
          <t xml:space="preserve">|
</t>
        </is>
      </c>
      <c r="BU408" t="inlineStr">
        <is>
          <t>&lt;a href="https://iate.europa.eu/entry/slideshow/1602575604101/768329/mt" target="_blank"&gt;approprjazzjoni&lt;/a&gt; li tippermetti li jiġi assigurat l-impenn u l-pagament tan-nefqa relatata mal-attivitajiet annwali waqt kull sena finanzjarja</t>
        </is>
      </c>
      <c r="BV408" s="2" t="inlineStr">
        <is>
          <t>niet-gesplitst krediet|
NGK</t>
        </is>
      </c>
      <c r="BW408" s="2" t="inlineStr">
        <is>
          <t>4|
3</t>
        </is>
      </c>
      <c r="BX408" s="2" t="inlineStr">
        <is>
          <t xml:space="preserve">|
</t>
        </is>
      </c>
      <c r="BY408" t="inlineStr">
        <is>
          <t>kredieten voor begrotingsonderdelen ten aanzien waarvan geen onderscheid wordt gemaakt tussen vastleggingskredieten, &lt;a href="/entry/result/780907/all" id="ENTRY_TO_ENTRY_CONVERTER" target="_blank"&gt;IATE:780907&lt;/a&gt; , en betalingskredieten, &lt;a href="/entry/result/768338/all" id="ENTRY_TO_ENTRY_CONVERTER" target="_blank"&gt;IATE:768338&lt;/a&gt;</t>
        </is>
      </c>
      <c r="BZ408" s="2" t="inlineStr">
        <is>
          <t>środki niezróżnicowane</t>
        </is>
      </c>
      <c r="CA408" s="2" t="inlineStr">
        <is>
          <t>3</t>
        </is>
      </c>
      <c r="CB408" s="2" t="inlineStr">
        <is>
          <t/>
        </is>
      </c>
      <c r="CC408" t="inlineStr">
        <is>
          <t>środki budżetowe pozwalające zapewnić zaciągnięcie zobowiązań i zrealizowanie płatności związanych z działaniami jednorocznymi w trakcie każdego roku budżetowego</t>
        </is>
      </c>
      <c r="CD408" s="2" t="inlineStr">
        <is>
          <t>dotação não diferenciada|
DND</t>
        </is>
      </c>
      <c r="CE408" s="2" t="inlineStr">
        <is>
          <t>4|
3</t>
        </is>
      </c>
      <c r="CF408" s="2" t="inlineStr">
        <is>
          <t xml:space="preserve">|
</t>
        </is>
      </c>
      <c r="CG408" t="inlineStr">
        <is>
          <t>No contexto do orçamento da
União, dotação que permite assegurar a autorização e o pagamento das despesas relativas a ações anuais durante cada exercício.</t>
        </is>
      </c>
      <c r="CH408" s="2" t="inlineStr">
        <is>
          <t>credit nediferențiat|
CND</t>
        </is>
      </c>
      <c r="CI408" s="2" t="inlineStr">
        <is>
          <t>4|
3</t>
        </is>
      </c>
      <c r="CJ408" s="2" t="inlineStr">
        <is>
          <t xml:space="preserve">|
</t>
        </is>
      </c>
      <c r="CK408" t="inlineStr">
        <is>
          <t>credite care permit asigurarea angajamentului și a plății cheltuielilor referitoare la activități anuale încursul fiecărui exercițiu financiar (de ex. cheltuieli administrative)</t>
        </is>
      </c>
      <c r="CL408" s="2" t="inlineStr">
        <is>
          <t>nediferencované rozpočtové prostriedky</t>
        </is>
      </c>
      <c r="CM408" s="2" t="inlineStr">
        <is>
          <t>3</t>
        </is>
      </c>
      <c r="CN408" s="2" t="inlineStr">
        <is>
          <t/>
        </is>
      </c>
      <c r="CO408" t="inlineStr">
        <is>
          <t>rozpočtové prostriedky, ktoré sú určené na financovanie ročných akcií</t>
        </is>
      </c>
      <c r="CP408" s="2" t="inlineStr">
        <is>
          <t>nediferencirana sredstva|
NDS</t>
        </is>
      </c>
      <c r="CQ408" s="2" t="inlineStr">
        <is>
          <t>4|
4</t>
        </is>
      </c>
      <c r="CR408" s="2" t="inlineStr">
        <is>
          <t xml:space="preserve">|
</t>
        </is>
      </c>
      <c r="CS408" t="inlineStr">
        <is>
          <t/>
        </is>
      </c>
      <c r="CT408" s="2" t="inlineStr">
        <is>
          <t>icke-differentierat anslag|
IDA</t>
        </is>
      </c>
      <c r="CU408" s="2" t="inlineStr">
        <is>
          <t>4|
3</t>
        </is>
      </c>
      <c r="CV408" s="2" t="inlineStr">
        <is>
          <t xml:space="preserve">|
</t>
        </is>
      </c>
      <c r="CW408" t="inlineStr">
        <is>
          <t>&lt;a href="https://iate.europa.eu/entry/result/768329/sv" target="_blank"&gt;anslag&lt;/a&gt; som gör det möjligt att täcka åtaganden och betalningar av utgifter som avser årlig verksamhet under varje budgetår</t>
        </is>
      </c>
    </row>
    <row r="409">
      <c r="A409" s="1" t="str">
        <f>HYPERLINK("https://iate.europa.eu/entry/result/768529/all", "768529")</f>
        <v>768529</v>
      </c>
      <c r="B409" t="inlineStr">
        <is>
          <t>EUROPEAN UNION</t>
        </is>
      </c>
      <c r="C409" t="inlineStr">
        <is>
          <t>EUROPEAN UNION|EU finance|Community budget</t>
        </is>
      </c>
      <c r="D409" t="inlineStr">
        <is>
          <t>yes</t>
        </is>
      </c>
      <c r="E409" t="inlineStr">
        <is>
          <t/>
        </is>
      </c>
      <c r="F409" s="2" t="inlineStr">
        <is>
          <t>администратор на авансови средства</t>
        </is>
      </c>
      <c r="G409" s="2" t="inlineStr">
        <is>
          <t>4</t>
        </is>
      </c>
      <c r="H409" s="2" t="inlineStr">
        <is>
          <t/>
        </is>
      </c>
      <c r="I409" t="inlineStr">
        <is>
          <t>администратор, който отговаря за сметките за авансови средства и се назначава от счетоводителя на съответната институция</t>
        </is>
      </c>
      <c r="J409" s="2" t="inlineStr">
        <is>
          <t>správce zálohových účtů</t>
        </is>
      </c>
      <c r="K409" s="2" t="inlineStr">
        <is>
          <t>3</t>
        </is>
      </c>
      <c r="L409" s="2" t="inlineStr">
        <is>
          <t/>
        </is>
      </c>
      <c r="M409" t="inlineStr">
        <is>
          <t>osoba pověřená vedením zálohových účtů, jmenovaná účetním dotyčného orgánu</t>
        </is>
      </c>
      <c r="N409" s="2" t="inlineStr">
        <is>
          <t>forskudsbestyrer</t>
        </is>
      </c>
      <c r="O409" s="2" t="inlineStr">
        <is>
          <t>4</t>
        </is>
      </c>
      <c r="P409" s="2" t="inlineStr">
        <is>
          <t/>
        </is>
      </c>
      <c r="Q409" t="inlineStr">
        <is>
          <t/>
        </is>
      </c>
      <c r="R409" s="2" t="inlineStr">
        <is>
          <t>Zahlstellenverwalter</t>
        </is>
      </c>
      <c r="S409" s="2" t="inlineStr">
        <is>
          <t>3</t>
        </is>
      </c>
      <c r="T409" s="2" t="inlineStr">
        <is>
          <t/>
        </is>
      </c>
      <c r="U409" t="inlineStr">
        <is>
          <t>vom Rechnungsführer eines Organs benannte Person, die mit der Verwaltung einer Zahlstelle &lt;a href="/entry/result/768528/all" id="ENTRY_TO_ENTRY_CONVERTER" target="_blank"&gt;IATE:768528&lt;/a&gt; betraut ist</t>
        </is>
      </c>
      <c r="V409" s="2" t="inlineStr">
        <is>
          <t>υπόλογος πάγιων προκαταβολών</t>
        </is>
      </c>
      <c r="W409" s="2" t="inlineStr">
        <is>
          <t>4</t>
        </is>
      </c>
      <c r="X409" s="2" t="inlineStr">
        <is>
          <t/>
        </is>
      </c>
      <c r="Y409" t="inlineStr">
        <is>
          <t/>
        </is>
      </c>
      <c r="Z409" s="2" t="inlineStr">
        <is>
          <t>imprest administrator|
imprest account manager|
imprest officer|
administrator of advance funds</t>
        </is>
      </c>
      <c r="AA409" s="2" t="inlineStr">
        <is>
          <t>3|
1|
1|
3</t>
        </is>
      </c>
      <c r="AB409" s="2" t="inlineStr">
        <is>
          <t xml:space="preserve">|
|
|
</t>
        </is>
      </c>
      <c r="AC409" t="inlineStr">
        <is>
          <t>administrator responsible for imprest accounts, designated by an EU Institution's accounting officer</t>
        </is>
      </c>
      <c r="AD409" s="2" t="inlineStr">
        <is>
          <t>administrador de anticipos</t>
        </is>
      </c>
      <c r="AE409" s="2" t="inlineStr">
        <is>
          <t>3</t>
        </is>
      </c>
      <c r="AF409" s="2" t="inlineStr">
        <is>
          <t/>
        </is>
      </c>
      <c r="AG409" t="inlineStr">
        <is>
          <t>Administrador responsable de una administración de anticipos &lt;a href="/entry/result/768528/all" id="ENTRY_TO_ENTRY_CONVERTER" target="_blank"&gt;IATE:768528&lt;/a&gt; , nombrado por el contable &lt;a href="/entry/result/790994/all" id="ENTRY_TO_ENTRY_CONVERTER" target="_blank"&gt;IATE:790994&lt;/a&gt; de la institución.</t>
        </is>
      </c>
      <c r="AH409" s="2" t="inlineStr">
        <is>
          <t>avansikontode haldaja</t>
        </is>
      </c>
      <c r="AI409" s="2" t="inlineStr">
        <is>
          <t>3</t>
        </is>
      </c>
      <c r="AJ409" s="2" t="inlineStr">
        <is>
          <t/>
        </is>
      </c>
      <c r="AK409" t="inlineStr">
        <is>
          <t>institutsiooni peaarvepidaja poolt määratud isik, kes vastutab avansikontode eest (üks 
&lt;i&gt;finantsjuhtimises osalejatest&lt;/i&gt; [ &lt;a href="/entry/result/924871/all" id="ENTRY_TO_ENTRY_CONVERTER" target="_blank"&gt;IATE:924871&lt;/a&gt; ])</t>
        </is>
      </c>
      <c r="AL409" s="2" t="inlineStr">
        <is>
          <t>ennakoiden hoitaja</t>
        </is>
      </c>
      <c r="AM409" s="2" t="inlineStr">
        <is>
          <t>3</t>
        </is>
      </c>
      <c r="AN409" s="2" t="inlineStr">
        <is>
          <t/>
        </is>
      </c>
      <c r="AO409" t="inlineStr">
        <is>
          <t>Tilinpitäjän nimeämä taloushallinnon toimija, joka vastaa ennakkotileistä.</t>
        </is>
      </c>
      <c r="AP409" s="2" t="inlineStr">
        <is>
          <t>régisseur d'avances</t>
        </is>
      </c>
      <c r="AQ409" s="2" t="inlineStr">
        <is>
          <t>3</t>
        </is>
      </c>
      <c r="AR409" s="2" t="inlineStr">
        <is>
          <t/>
        </is>
      </c>
      <c r="AS409" t="inlineStr">
        <is>
          <t>Agent désigné par le comptable et chargé des régies d'avances.</t>
        </is>
      </c>
      <c r="AT409" s="2" t="inlineStr">
        <is>
          <t>riarthóir óinchistí</t>
        </is>
      </c>
      <c r="AU409" s="2" t="inlineStr">
        <is>
          <t>3</t>
        </is>
      </c>
      <c r="AV409" s="2" t="inlineStr">
        <is>
          <t/>
        </is>
      </c>
      <c r="AW409" t="inlineStr">
        <is>
          <t/>
        </is>
      </c>
      <c r="AX409" s="2" t="inlineStr">
        <is>
          <t>blagajnik</t>
        </is>
      </c>
      <c r="AY409" s="2" t="inlineStr">
        <is>
          <t>3</t>
        </is>
      </c>
      <c r="AZ409" s="2" t="inlineStr">
        <is>
          <t/>
        </is>
      </c>
      <c r="BA409" t="inlineStr">
        <is>
          <t/>
        </is>
      </c>
      <c r="BB409" s="2" t="inlineStr">
        <is>
          <t>előlegszámla-kezelő</t>
        </is>
      </c>
      <c r="BC409" s="2" t="inlineStr">
        <is>
          <t>4</t>
        </is>
      </c>
      <c r="BD409" s="2" t="inlineStr">
        <is>
          <t/>
        </is>
      </c>
      <c r="BE409" t="inlineStr">
        <is>
          <t>kis összegek kifizetésére és a saját forrásokon kívüli egyéb bevételek beszedésére szolgáló előlegszámlát kezelő személy vagy szervezet</t>
        </is>
      </c>
      <c r="BF409" s="2" t="inlineStr">
        <is>
          <t>amministratore degli anticipi</t>
        </is>
      </c>
      <c r="BG409" s="2" t="inlineStr">
        <is>
          <t>3</t>
        </is>
      </c>
      <c r="BH409" s="2" t="inlineStr">
        <is>
          <t/>
        </is>
      </c>
      <c r="BI409" t="inlineStr">
        <is>
          <t>amministratore designato dal contabile dell'istituzione e responsabile delle casse di anticipi [ &lt;a href="/entry/result/768528/all" id="ENTRY_TO_ENTRY_CONVERTER" target="_blank"&gt;IATE:768528&lt;/a&gt; ]</t>
        </is>
      </c>
      <c r="BJ409" s="2" t="inlineStr">
        <is>
          <t>avansinių lėšų administratorius|
avansinių mokėjimų administratorius|
avansinių sąskaitų administratorius</t>
        </is>
      </c>
      <c r="BK409" s="2" t="inlineStr">
        <is>
          <t>3|
3|
3</t>
        </is>
      </c>
      <c r="BL409" s="2" t="inlineStr">
        <is>
          <t xml:space="preserve">preferred|
|
</t>
        </is>
      </c>
      <c r="BM409" t="inlineStr">
        <is>
          <t>už avansines sąskaitas atsakingas administratorius, kurį paskiria institucijos apskaitos pareigūnas</t>
        </is>
      </c>
      <c r="BN409" s="2" t="inlineStr">
        <is>
          <t>avansu pārzinis</t>
        </is>
      </c>
      <c r="BO409" s="2" t="inlineStr">
        <is>
          <t>3</t>
        </is>
      </c>
      <c r="BP409" s="2" t="inlineStr">
        <is>
          <t/>
        </is>
      </c>
      <c r="BQ409" t="inlineStr">
        <is>
          <t>iestādes grāmatveža iecelta persona, kas ir atbildīga par avansa kontiem</t>
        </is>
      </c>
      <c r="BR409" s="2" t="inlineStr">
        <is>
          <t>amministratur tal-impresti</t>
        </is>
      </c>
      <c r="BS409" s="2" t="inlineStr">
        <is>
          <t>3</t>
        </is>
      </c>
      <c r="BT409" s="2" t="inlineStr">
        <is>
          <t/>
        </is>
      </c>
      <c r="BU409" t="inlineStr">
        <is>
          <t>amministratur responsabbli għall-kontijiet tal-impresti ddeżinjat mill-uffiċjal tal-kontabilità tal-istituzzjoni</t>
        </is>
      </c>
      <c r="BV409" s="2" t="inlineStr">
        <is>
          <t>beheerder van gelden ter goede rekening</t>
        </is>
      </c>
      <c r="BW409" s="2" t="inlineStr">
        <is>
          <t>3</t>
        </is>
      </c>
      <c r="BX409" s="2" t="inlineStr">
        <is>
          <t/>
        </is>
      </c>
      <c r="BY409" t="inlineStr">
        <is>
          <t>door de rekenplichtige van elke instelling aangewezen ambtenaar belast met het "beheer van gelden ter goede rekening", &lt;a href="/entry/result/768528/all" id="ENTRY_TO_ENTRY_CONVERTER" target="_blank"&gt;IATE:768528&lt;/a&gt;</t>
        </is>
      </c>
      <c r="BZ409" s="2" t="inlineStr">
        <is>
          <t>administrator rachunków zaliczkowych</t>
        </is>
      </c>
      <c r="CA409" s="2" t="inlineStr">
        <is>
          <t>3</t>
        </is>
      </c>
      <c r="CB409" s="2" t="inlineStr">
        <is>
          <t/>
        </is>
      </c>
      <c r="CC409" t="inlineStr">
        <is>
          <t>administrator odpowiedzialny za rachunki zaliczkowe, wyznaczony przez księgowego instytucji</t>
        </is>
      </c>
      <c r="CD409" s="2" t="inlineStr">
        <is>
          <t>gestor de fundos para adiantamentos</t>
        </is>
      </c>
      <c r="CE409" s="2" t="inlineStr">
        <is>
          <t>4</t>
        </is>
      </c>
      <c r="CF409" s="2" t="inlineStr">
        <is>
          <t/>
        </is>
      </c>
      <c r="CG409" t="inlineStr">
        <is>
          <t>No contexto do orçamento da UE, funcionário que, numa Instituição, é responsável por um 
&lt;i&gt;&lt;b&gt;fundo para adiantamentos&lt;/b&gt;&lt;/i&gt; [ &lt;a href="/entry/result/768528/all" id="ENTRY_TO_ENTRY_CONVERTER" target="_blank"&gt;IATE:768528&lt;/a&gt; ] destinado ao recebimento de receitas e ao pagamento de pequenos montantes, e que é designado pelo 
&lt;i&gt;&lt;b&gt;contabilista&lt;/b&gt;&lt;/i&gt; [ &lt;a href="/entry/result/790994/all" id="ENTRY_TO_ENTRY_CONVERTER" target="_blank"&gt;IATE:790994&lt;/a&gt; ] da Instituição.</t>
        </is>
      </c>
      <c r="CH409" s="2" t="inlineStr">
        <is>
          <t>administrator al contului de avans|
administrator al avansului</t>
        </is>
      </c>
      <c r="CI409" s="2" t="inlineStr">
        <is>
          <t>3|
3</t>
        </is>
      </c>
      <c r="CJ409" s="2" t="inlineStr">
        <is>
          <t xml:space="preserve">|
</t>
        </is>
      </c>
      <c r="CK409" t="inlineStr">
        <is>
          <t>administrator responsabil de conturile de avans, desemnat de contabilul instituției</t>
        </is>
      </c>
      <c r="CL409" s="2" t="inlineStr">
        <is>
          <t>správca záloh</t>
        </is>
      </c>
      <c r="CM409" s="2" t="inlineStr">
        <is>
          <t>3</t>
        </is>
      </c>
      <c r="CN409" s="2" t="inlineStr">
        <is>
          <t/>
        </is>
      </c>
      <c r="CO409" t="inlineStr">
        <is>
          <t>účastník finančných operácií zodpovedný za zálohové účty</t>
        </is>
      </c>
      <c r="CP409" s="2" t="inlineStr">
        <is>
          <t>skrbnik računa izločenih sredstev|
upravljavec predujmov</t>
        </is>
      </c>
      <c r="CQ409" s="2" t="inlineStr">
        <is>
          <t>3|
2</t>
        </is>
      </c>
      <c r="CR409" s="2" t="inlineStr">
        <is>
          <t xml:space="preserve">preferred|
</t>
        </is>
      </c>
      <c r="CS409" t="inlineStr">
        <is>
          <t>uradnik, ki je odgovoren za 
&lt;b&gt;račun izločenih sredstev&lt;/b&gt; [ &lt;a href="/entry/result/768528/all" id="ENTRY_TO_ENTRY_CONVERTER" target="_blank"&gt;IATE:768528&lt;/a&gt; ]</t>
        </is>
      </c>
      <c r="CT409" s="2" t="inlineStr">
        <is>
          <t>förskottsförvaltare</t>
        </is>
      </c>
      <c r="CU409" s="2" t="inlineStr">
        <is>
          <t>3</t>
        </is>
      </c>
      <c r="CV409" s="2" t="inlineStr">
        <is>
          <t/>
        </is>
      </c>
      <c r="CW409" t="inlineStr">
        <is>
          <t/>
        </is>
      </c>
    </row>
    <row r="410">
      <c r="A410" s="1" t="str">
        <f>HYPERLINK("https://iate.europa.eu/entry/result/787582/all", "787582")</f>
        <v>787582</v>
      </c>
      <c r="B410" t="inlineStr">
        <is>
          <t>EUROPEAN UNION</t>
        </is>
      </c>
      <c r="C410" t="inlineStr">
        <is>
          <t>EUROPEAN UNION|EU finance|Community budget</t>
        </is>
      </c>
      <c r="D410" t="inlineStr">
        <is>
          <t>yes</t>
        </is>
      </c>
      <c r="E410" t="inlineStr">
        <is>
          <t/>
        </is>
      </c>
      <c r="F410" s="2" t="inlineStr">
        <is>
          <t>принцип на ежегодност</t>
        </is>
      </c>
      <c r="G410" s="2" t="inlineStr">
        <is>
          <t>4</t>
        </is>
      </c>
      <c r="H410" s="2" t="inlineStr">
        <is>
          <t/>
        </is>
      </c>
      <c r="I410" t="inlineStr">
        <is>
          <t>принцип за съставяне и изпълнение на бюджета на ЕС, съгласно който бюджетните кредити, записани в бюджета, се разрешават за срок от една финансова година, която започва на 1 януари и завършва на 31 декември, като изпълнението на кредитите в общия случай също следва да бъде в рамките на посочената финансова година</t>
        </is>
      </c>
      <c r="J410" s="2" t="inlineStr">
        <is>
          <t>zásada ročního rozpočtu</t>
        </is>
      </c>
      <c r="K410" s="2" t="inlineStr">
        <is>
          <t>3</t>
        </is>
      </c>
      <c r="L410" s="2" t="inlineStr">
        <is>
          <t/>
        </is>
      </c>
      <c r="M410" t="inlineStr">
        <is>
          <t>&lt;a href="https://iate.europa.eu/entry/result/749558/cs" target="_blank"&gt;rozpočtová zásada&lt;/a&gt;, že &lt;a href="https://iate.europa.eu/entry/result/768329/cs" target="_blank"&gt;prostředky &lt;/a&gt;zapsané do rozpočtu se schvalují na dobu jednoho rozpočtového roku, který začíná 1. ledna a končí 31. prosince</t>
        </is>
      </c>
      <c r="N410" s="2" t="inlineStr">
        <is>
          <t>princippet om etårighed|
princippet om etårige budgetter|
reglen om etårighed|
reglen om etårige budgetter</t>
        </is>
      </c>
      <c r="O410" s="2" t="inlineStr">
        <is>
          <t>4|
4|
4|
4</t>
        </is>
      </c>
      <c r="P410" s="2" t="inlineStr">
        <is>
          <t xml:space="preserve">|
|
|
</t>
        </is>
      </c>
      <c r="Q410" t="inlineStr">
        <is>
          <t>budgetprincip, ifølge hvilket bevillinger, der opføres på budgettet, gælder for ét regnskabsår, der begynder den 1. januar og slutter den 31. december</t>
        </is>
      </c>
      <c r="R410" s="2" t="inlineStr">
        <is>
          <t>Grundsatz der Jährlichkeit|
Jährlichkeitsgrundsatz</t>
        </is>
      </c>
      <c r="S410" s="2" t="inlineStr">
        <is>
          <t>3|
3</t>
        </is>
      </c>
      <c r="T410" s="2" t="inlineStr">
        <is>
          <t xml:space="preserve">|
</t>
        </is>
      </c>
      <c r="U410" t="inlineStr">
        <is>
          <t>Haushaltsgrundsatz, nach dem die im Haushaltsplan ausgewiesenen Mittel für ein Haushaltsjahr veranschlagt und bewilligt werden</t>
        </is>
      </c>
      <c r="V410" s="2" t="inlineStr">
        <is>
          <t>αρχή της ετήσιας διάρκειας|
αρχή του ενιαυσίου|
αρχή της ενιαυσιότητας</t>
        </is>
      </c>
      <c r="W410" s="2" t="inlineStr">
        <is>
          <t>4|
4|
3</t>
        </is>
      </c>
      <c r="X410" s="2" t="inlineStr">
        <is>
          <t xml:space="preserve">preferred|
|
</t>
        </is>
      </c>
      <c r="Y410" t="inlineStr">
        <is>
          <t>&lt;a href="https://iate.europa.eu/entry/result/749558" target="_blank"&gt;αρχή του προϋπολογισμού&lt;/a&gt; σύμφωνα με την οποία οι &lt;a href="https://iate.europa.eu/entry/result/768329" target="_blank"&gt;πιστώσεις &lt;/a&gt;που εγγράφονται στον &lt;a href="https://iate.europa.eu/entry/result/2145724" target="_blank"&gt;προϋπολογισμό&lt;/a&gt; εγκρίνονται για τη διάρκεια ενός οικονομικού έτους το οποίο αρχίζει την 1η Ιανουαρίου και λήγει την 31η Δεκεμβρίου</t>
        </is>
      </c>
      <c r="Z410" s="2" t="inlineStr">
        <is>
          <t>principle of annuality|
principle of the annual nature of the budget|
rule of annuality|
rule of annual budget renewals|
annuality rule|
annuality</t>
        </is>
      </c>
      <c r="AA410" s="2" t="inlineStr">
        <is>
          <t>3|
1|
1|
1|
1|
1</t>
        </is>
      </c>
      <c r="AB410" s="2" t="inlineStr">
        <is>
          <t xml:space="preserve">|
|
|
|
|
</t>
        </is>
      </c>
      <c r="AC410" t="inlineStr">
        <is>
          <t>&lt;a href="https://iate.europa.eu/entry/result/749558" target="_blank"&gt;budgetary principle&lt;/a&gt; that the &lt;a href="https://iate.europa.eu/entry/result/768329" target="_blank"&gt;appropriations&lt;/a&gt; entered in the EU budget are authorised for one financial year running from 1 January to 31 December</t>
        </is>
      </c>
      <c r="AD410" s="2" t="inlineStr">
        <is>
          <t>principio de anualidad</t>
        </is>
      </c>
      <c r="AE410" s="2" t="inlineStr">
        <is>
          <t>3</t>
        </is>
      </c>
      <c r="AF410" s="2" t="inlineStr">
        <is>
          <t/>
        </is>
      </c>
      <c r="AG410" t="inlineStr">
        <is>
          <t>&lt;a href="https://iate.europa.eu/entry/result/749558/es" target="_blank"&gt;Principio presupuestario&lt;/a&gt; en virtud del cual los &lt;a href="https://iate.europa.eu/entry/result/768329/es" target="_blank"&gt;créditos&lt;/a&gt; consignados en el presupuesto se autorizarán por un &lt;a href="https://iate.europa.eu/entry/result/837635/es" target="_blank"&gt;ejercicio presupuestario&lt;/a&gt;, cuya duración coincidirá con el &lt;a href="https://iate.europa.eu/entry/result/1568644/es" target="_blank"&gt;año natural&lt;/a&gt;.</t>
        </is>
      </c>
      <c r="AH410" s="2" t="inlineStr">
        <is>
          <t>aastasuse põhimõte</t>
        </is>
      </c>
      <c r="AI410" s="2" t="inlineStr">
        <is>
          <t>3</t>
        </is>
      </c>
      <c r="AJ410" s="2" t="inlineStr">
        <is>
          <t/>
        </is>
      </c>
      <c r="AK410" t="inlineStr">
        <is>
          <t>&lt;i&gt;eelarvepõhimõte&lt;/i&gt; &lt;a href="/entry/result/749558/all" id="ENTRY_TO_ENTRY_CONVERTER" target="_blank"&gt;IATE:749558&lt;/a&gt;, mille kohaselt eelarvesse kantud assigneeringud kiidetakse heaks eelarveaastaks, mis kestab 1. jaanuarist 31. detsembrini.</t>
        </is>
      </c>
      <c r="AL410" s="2" t="inlineStr">
        <is>
          <t>vuotuisperiaate|
vuotuisuuden periaate</t>
        </is>
      </c>
      <c r="AM410" s="2" t="inlineStr">
        <is>
          <t>3|
3</t>
        </is>
      </c>
      <c r="AN410" s="2" t="inlineStr">
        <is>
          <t xml:space="preserve">|
</t>
        </is>
      </c>
      <c r="AO410" t="inlineStr">
        <is>
          <t>&lt;a href="https://iate.europa.eu/entry/result/749558" target="_blank"&gt;budjettiperiaate&lt;/a&gt;, jonka mukaan talousarvioon otetaan &lt;a href="https://iate.europa.eu/entry/result/768329" target="_blank"&gt;määrärahat&lt;/a&gt; varainhoitovuoden ajaksi, joka alkaa 1 päivänä tammikuuta ja päättyy 31 päivänä joulukuuta</t>
        </is>
      </c>
      <c r="AP410" s="2" t="inlineStr">
        <is>
          <t>principe d'annualité|
principe d'annualité budgétaire|
règle de l'annualité</t>
        </is>
      </c>
      <c r="AQ410" s="2" t="inlineStr">
        <is>
          <t>3|
3|
3</t>
        </is>
      </c>
      <c r="AR410" s="2" t="inlineStr">
        <is>
          <t xml:space="preserve">|
|
</t>
        </is>
      </c>
      <c r="AS410" t="inlineStr">
        <is>
          <t>&lt;div&gt;&lt;a href="https://iate.europa.eu/entry/result/749558" target="_blank"&gt;principe budgétaire&lt;/a&gt; selon lequel les &lt;a href="https://iate.europa.eu/entry/result/768329/fr-en" target="_blank"&gt;crédits &lt;/a&gt;inscrits au budget sont autorisés pour la durée d’un exercice qui commence le 1&lt;sup&gt;er&lt;/sup&gt; janvier et s’achève le 31 décembre&lt;/div&gt;</t>
        </is>
      </c>
      <c r="AT410" s="2" t="inlineStr">
        <is>
          <t>prionsabal na bliantúlachta|
prionsabal bhliantúlacht an bhuiséid</t>
        </is>
      </c>
      <c r="AU410" s="2" t="inlineStr">
        <is>
          <t>3|
3</t>
        </is>
      </c>
      <c r="AV410" s="2" t="inlineStr">
        <is>
          <t xml:space="preserve">|
</t>
        </is>
      </c>
      <c r="AW410" t="inlineStr">
        <is>
          <t/>
        </is>
      </c>
      <c r="AX410" s="2" t="inlineStr">
        <is>
          <t>načelo jedne godine</t>
        </is>
      </c>
      <c r="AY410" s="2" t="inlineStr">
        <is>
          <t>3</t>
        </is>
      </c>
      <c r="AZ410" s="2" t="inlineStr">
        <is>
          <t/>
        </is>
      </c>
      <c r="BA410" t="inlineStr">
        <is>
          <t/>
        </is>
      </c>
      <c r="BB410" s="2" t="inlineStr">
        <is>
          <t>az évenkéntiség elve</t>
        </is>
      </c>
      <c r="BC410" s="2" t="inlineStr">
        <is>
          <t>3</t>
        </is>
      </c>
      <c r="BD410" s="2" t="inlineStr">
        <is>
          <t/>
        </is>
      </c>
      <c r="BE410" t="inlineStr">
        <is>
          <t>&lt;a href="https://iate.europa.eu/entry/result/749558/hu" target="_blank"&gt;költségvetési alapelv&lt;/a&gt;, amelynek értelmében a költségvetésben szereplő &lt;a href="https://iate.europa.eu/entry/result/768329/hu" target="_blank"&gt;előirányzatokat &lt;/a&gt;egy pénzügyi évre engedélyezik, amely január 1-jétől december 31-ig tart</t>
        </is>
      </c>
      <c r="BF410" s="2" t="inlineStr">
        <is>
          <t>principio dell'annualità</t>
        </is>
      </c>
      <c r="BG410" s="2" t="inlineStr">
        <is>
          <t>3</t>
        </is>
      </c>
      <c r="BH410" s="2" t="inlineStr">
        <is>
          <t/>
        </is>
      </c>
      <c r="BI410" t="inlineStr">
        <is>
          <t>uno dei principi rispettati nella formazione ed esecuzione del bilancio, secondo cui gli stanziamenti iscritti in bilancio sono autorizzati per la durata di un esercizio, che inizia il 1º gennaio e termina il 31 dicembre</t>
        </is>
      </c>
      <c r="BJ410" s="2" t="inlineStr">
        <is>
          <t>metinio periodiškumo principas</t>
        </is>
      </c>
      <c r="BK410" s="2" t="inlineStr">
        <is>
          <t>4</t>
        </is>
      </c>
      <c r="BL410" s="2" t="inlineStr">
        <is>
          <t/>
        </is>
      </c>
      <c r="BM410" t="inlineStr">
        <is>
          <t>biužeto principas, pagal kurį į biudžetą įtrauktus asignavimus leidžiama naudoti finansiniais metais, kurie prasideda sausio 1 d. ir baigiasi gruodžio 31 d.</t>
        </is>
      </c>
      <c r="BN410" s="2" t="inlineStr">
        <is>
          <t>gada pārskata princips</t>
        </is>
      </c>
      <c r="BO410" s="2" t="inlineStr">
        <is>
          <t>3</t>
        </is>
      </c>
      <c r="BP410" s="2" t="inlineStr">
        <is>
          <t/>
        </is>
      </c>
      <c r="BQ410" t="inlineStr">
        <is>
          <t>&lt;a href="https://iate.europa.eu/entry/result/749558/lv" target="_blank"&gt;budžeta princips&lt;/a&gt;, saskaņā ar kuru &lt;a href="https://iate.europa.eu/entry/result/768329/lv" target="_blank"&gt;apropriācijas&lt;/a&gt;, ko iekļauj ES budžetā, apstiprina finanšu gadam, kas ilgst no 1. janvāra līdz 31. decembrim</t>
        </is>
      </c>
      <c r="BR410" s="2" t="inlineStr">
        <is>
          <t>prinċipju tal-annwalità|
prinċipju tal-annwalità tal-baġit</t>
        </is>
      </c>
      <c r="BS410" s="2" t="inlineStr">
        <is>
          <t>3|
3</t>
        </is>
      </c>
      <c r="BT410" s="2" t="inlineStr">
        <is>
          <t xml:space="preserve">|
</t>
        </is>
      </c>
      <c r="BU410" t="inlineStr">
        <is>
          <t>prinċipju baġitarju li l-approprjazzjonijiet imdaħħla fil-baġit għandhom ikunu awtorizzati għal sena finanzjarja waħda li għandha tkun mill-1 ta' Jannar sal-31 ta' Diċembru</t>
        </is>
      </c>
      <c r="BV410" s="2" t="inlineStr">
        <is>
          <t>jaarperiodiciteitsbeginsel</t>
        </is>
      </c>
      <c r="BW410" s="2" t="inlineStr">
        <is>
          <t>3</t>
        </is>
      </c>
      <c r="BX410" s="2" t="inlineStr">
        <is>
          <t/>
        </is>
      </c>
      <c r="BY410" t="inlineStr">
        <is>
          <t>&lt;a href="https://iate.europa.eu/entry/result/749558/all" target="_blank"&gt;begrotingsbeginsel&lt;/a&gt; dat inhoudt dat voor de opstelling, de vaststelling en de uitvoering van de begroting een tijdslimiet geldt, wat betekent dat in de begroting opgenomen kredieten voor de duur van één begrotingsjaar worden toegestaan</t>
        </is>
      </c>
      <c r="BZ410" s="2" t="inlineStr">
        <is>
          <t>zasada jednoroczności</t>
        </is>
      </c>
      <c r="CA410" s="2" t="inlineStr">
        <is>
          <t>3</t>
        </is>
      </c>
      <c r="CB410" s="2" t="inlineStr">
        <is>
          <t/>
        </is>
      </c>
      <c r="CC410" t="inlineStr">
        <is>
          <t>zasada budżetowa, zgodnie z którą środki zapisane w budżecie są zatwierdzane na okres jednego roku budżetowego, który trwa od dnia 1 stycznia do dnia 31 grudnia</t>
        </is>
      </c>
      <c r="CD410" s="2" t="inlineStr">
        <is>
          <t>princípio da anualidade</t>
        </is>
      </c>
      <c r="CE410" s="2" t="inlineStr">
        <is>
          <t>3</t>
        </is>
      </c>
      <c r="CF410" s="2" t="inlineStr">
        <is>
          <t/>
        </is>
      </c>
      <c r="CG410" t="inlineStr">
        <is>
          <t>&lt;a href="https://iate.europa.eu/entry/result/749558/en-pt" target="_blank"&gt;Princípio orçamental&lt;/a&gt; do direito da União Europeia segundo o qual as &lt;a href="https://iate.europa.eu/entry/result/768329/en-pt" target="_blank"&gt;dotações&lt;/a&gt; inscritas no orçamento da UE são aprovadas para um exercício orçamental, que coincide com o ano civil (início em 1 de janeiro e fim em 31 de dezembro).</t>
        </is>
      </c>
      <c r="CH410" s="2" t="inlineStr">
        <is>
          <t>principiul anualității</t>
        </is>
      </c>
      <c r="CI410" s="2" t="inlineStr">
        <is>
          <t>3</t>
        </is>
      </c>
      <c r="CJ410" s="2" t="inlineStr">
        <is>
          <t/>
        </is>
      </c>
      <c r="CK410" t="inlineStr">
        <is>
          <t>principiu bugetar conform căruia creditele înregistrate în buget se autorizează pentru exercițiul financiar care începe la data de 1 ianuarie și se încheie la data de 31 decembrie</t>
        </is>
      </c>
      <c r="CL410" s="2" t="inlineStr">
        <is>
          <t>zásada ročnej platnosti</t>
        </is>
      </c>
      <c r="CM410" s="2" t="inlineStr">
        <is>
          <t>3</t>
        </is>
      </c>
      <c r="CN410" s="2" t="inlineStr">
        <is>
          <t/>
        </is>
      </c>
      <c r="CO410" t="inlineStr">
        <is>
          <t>rozpočtová zásada, podľa ktorej sa rozpočtové prostriedky zahrnuté do rozpočtu schvaľujú na rozpočtový rok, ktorý trvá od 1. januára do 31. decembra</t>
        </is>
      </c>
      <c r="CP410" s="2" t="inlineStr">
        <is>
          <t>načelo enoletnosti</t>
        </is>
      </c>
      <c r="CQ410" s="2" t="inlineStr">
        <is>
          <t>3</t>
        </is>
      </c>
      <c r="CR410" s="2" t="inlineStr">
        <is>
          <t/>
        </is>
      </c>
      <c r="CS410" t="inlineStr">
        <is>
          <t>&lt;div&gt;&lt;a href="https://iate.europa.eu/entry/result/749558/sl" target="_blank"&gt;proračunsko načelo&lt;/a&gt;, v skladu s katerim se odobritve, knjižene v proračun, odobrijo za proračunsko leto, ki traja od 1. januarja do 31. decembra&lt;/div&gt;</t>
        </is>
      </c>
      <c r="CT410" s="2" t="inlineStr">
        <is>
          <t>principen om ettårighet</t>
        </is>
      </c>
      <c r="CU410" s="2" t="inlineStr">
        <is>
          <t>3</t>
        </is>
      </c>
      <c r="CV410" s="2" t="inlineStr">
        <is>
          <t/>
        </is>
      </c>
      <c r="CW410" t="inlineStr">
        <is>
          <t>&lt;a href="https://iate.europa.eu/entry/result/749558/sv" target="_blank"&gt;budgetprincip&lt;/a&gt; enligt vilken de &lt;a href="https://iate.europa.eu/entry/result/768329/sv" target="_blank"&gt;anslag&lt;/a&gt; som tas upp i EU:s budget ska beviljas för ett budgetår som börjar den 1 januari och slutar den 31 december</t>
        </is>
      </c>
    </row>
    <row r="411">
      <c r="A411" s="1" t="str">
        <f>HYPERLINK("https://iate.europa.eu/entry/result/1557290/all", "1557290")</f>
        <v>1557290</v>
      </c>
      <c r="B411" t="inlineStr">
        <is>
          <t>FINANCE;BUSINESS AND COMPETITION</t>
        </is>
      </c>
      <c r="C411" t="inlineStr">
        <is>
          <t>FINANCE|monetary relations|international finance;FINANCE|financial institutions and credit|banking;BUSINESS AND COMPETITION|accounting|accounting</t>
        </is>
      </c>
      <c r="D411" t="inlineStr">
        <is>
          <t>yes</t>
        </is>
      </c>
      <c r="E411" t="inlineStr">
        <is>
          <t/>
        </is>
      </c>
      <c r="F411" t="inlineStr">
        <is>
          <t/>
        </is>
      </c>
      <c r="G411" t="inlineStr">
        <is>
          <t/>
        </is>
      </c>
      <c r="H411" t="inlineStr">
        <is>
          <t/>
        </is>
      </c>
      <c r="I411" t="inlineStr">
        <is>
          <t/>
        </is>
      </c>
      <c r="J411" t="inlineStr">
        <is>
          <t/>
        </is>
      </c>
      <c r="K411" t="inlineStr">
        <is>
          <t/>
        </is>
      </c>
      <c r="L411" t="inlineStr">
        <is>
          <t/>
        </is>
      </c>
      <c r="M411" t="inlineStr">
        <is>
          <t/>
        </is>
      </c>
      <c r="N411" s="2" t="inlineStr">
        <is>
          <t>dækningsbetaling</t>
        </is>
      </c>
      <c r="O411" s="2" t="inlineStr">
        <is>
          <t>3</t>
        </is>
      </c>
      <c r="P411" s="2" t="inlineStr">
        <is>
          <t/>
        </is>
      </c>
      <c r="Q411" t="inlineStr">
        <is>
          <t/>
        </is>
      </c>
      <c r="R411" s="2" t="inlineStr">
        <is>
          <t>Deckungszahlung</t>
        </is>
      </c>
      <c r="S411" s="2" t="inlineStr">
        <is>
          <t>3</t>
        </is>
      </c>
      <c r="T411" s="2" t="inlineStr">
        <is>
          <t/>
        </is>
      </c>
      <c r="U411" t="inlineStr">
        <is>
          <t/>
        </is>
      </c>
      <c r="V411" s="2" t="inlineStr">
        <is>
          <t>πληρωμή κάλυψης</t>
        </is>
      </c>
      <c r="W411" s="2" t="inlineStr">
        <is>
          <t>3</t>
        </is>
      </c>
      <c r="X411" s="2" t="inlineStr">
        <is>
          <t/>
        </is>
      </c>
      <c r="Y411" t="inlineStr">
        <is>
          <t>Συμφωνία κάλυψης της ανταποκρίτριας τράπεζας, για τις πληρωμές που θα κάνει για λογαριασμό της εντολίδας τράπεζας</t>
        </is>
      </c>
      <c r="Z411" s="2" t="inlineStr">
        <is>
          <t>cover payment</t>
        </is>
      </c>
      <c r="AA411" s="2" t="inlineStr">
        <is>
          <t>3</t>
        </is>
      </c>
      <c r="AB411" s="2" t="inlineStr">
        <is>
          <t/>
        </is>
      </c>
      <c r="AC411" t="inlineStr">
        <is>
          <t>payment, usually to facilitate international transactions, made through a chain of correspondent banks to settle ("cover") a credit transfer message that travels a more direct route to the ultimate beneficiary's bank</t>
        </is>
      </c>
      <c r="AD411" s="2" t="inlineStr">
        <is>
          <t>pago de cobertura</t>
        </is>
      </c>
      <c r="AE411" s="2" t="inlineStr">
        <is>
          <t>3</t>
        </is>
      </c>
      <c r="AF411" s="2" t="inlineStr">
        <is>
          <t/>
        </is>
      </c>
      <c r="AG411" t="inlineStr">
        <is>
          <t/>
        </is>
      </c>
      <c r="AH411" s="2" t="inlineStr">
        <is>
          <t>kattemakse</t>
        </is>
      </c>
      <c r="AI411" s="2" t="inlineStr">
        <is>
          <t>3</t>
        </is>
      </c>
      <c r="AJ411" s="2" t="inlineStr">
        <is>
          <t/>
        </is>
      </c>
      <c r="AK411" t="inlineStr">
        <is>
          <t/>
        </is>
      </c>
      <c r="AL411" s="2" t="inlineStr">
        <is>
          <t>katemaksu</t>
        </is>
      </c>
      <c r="AM411" s="2" t="inlineStr">
        <is>
          <t>3</t>
        </is>
      </c>
      <c r="AN411" s="2" t="inlineStr">
        <is>
          <t/>
        </is>
      </c>
      <c r="AO411" t="inlineStr">
        <is>
          <t>maksu, jonka kirjeenvaihtopankit suorittavat kirjatakseen (kate)luottojen siirtoilmoituksen, joka lähetetään asiakkaan pankille muilla, suoremmilla keinoilla</t>
        </is>
      </c>
      <c r="AP411" s="2" t="inlineStr">
        <is>
          <t>paiement de couverture</t>
        </is>
      </c>
      <c r="AQ411" s="2" t="inlineStr">
        <is>
          <t>3</t>
        </is>
      </c>
      <c r="AR411" s="2" t="inlineStr">
        <is>
          <t/>
        </is>
      </c>
      <c r="AS411" t="inlineStr">
        <is>
          <t>remboursement d'un paiement par une banque correspondante</t>
        </is>
      </c>
      <c r="AT411" s="2" t="inlineStr">
        <is>
          <t>íocaíocht chumhdaigh</t>
        </is>
      </c>
      <c r="AU411" s="2" t="inlineStr">
        <is>
          <t>3</t>
        </is>
      </c>
      <c r="AV411" s="2" t="inlineStr">
        <is>
          <t/>
        </is>
      </c>
      <c r="AW411" t="inlineStr">
        <is>
          <t/>
        </is>
      </c>
      <c r="AX411" t="inlineStr">
        <is>
          <t/>
        </is>
      </c>
      <c r="AY411" t="inlineStr">
        <is>
          <t/>
        </is>
      </c>
      <c r="AZ411" t="inlineStr">
        <is>
          <t/>
        </is>
      </c>
      <c r="BA411" t="inlineStr">
        <is>
          <t/>
        </is>
      </c>
      <c r="BB411" s="2" t="inlineStr">
        <is>
          <t>fedezeti fizetés</t>
        </is>
      </c>
      <c r="BC411" s="2" t="inlineStr">
        <is>
          <t>4</t>
        </is>
      </c>
      <c r="BD411" s="2" t="inlineStr">
        <is>
          <t/>
        </is>
      </c>
      <c r="BE411" t="inlineStr">
        <is>
          <t/>
        </is>
      </c>
      <c r="BF411" t="inlineStr">
        <is>
          <t/>
        </is>
      </c>
      <c r="BG411" t="inlineStr">
        <is>
          <t/>
        </is>
      </c>
      <c r="BH411" t="inlineStr">
        <is>
          <t/>
        </is>
      </c>
      <c r="BI411" t="inlineStr">
        <is>
          <t/>
        </is>
      </c>
      <c r="BJ411" s="2" t="inlineStr">
        <is>
          <t>apimti mokėjimus</t>
        </is>
      </c>
      <c r="BK411" s="2" t="inlineStr">
        <is>
          <t>1</t>
        </is>
      </c>
      <c r="BL411" s="2" t="inlineStr">
        <is>
          <t/>
        </is>
      </c>
      <c r="BM411" t="inlineStr">
        <is>
          <t/>
        </is>
      </c>
      <c r="BN411" t="inlineStr">
        <is>
          <t/>
        </is>
      </c>
      <c r="BO411" t="inlineStr">
        <is>
          <t/>
        </is>
      </c>
      <c r="BP411" t="inlineStr">
        <is>
          <t/>
        </is>
      </c>
      <c r="BQ411" t="inlineStr">
        <is>
          <t/>
        </is>
      </c>
      <c r="BR411" t="inlineStr">
        <is>
          <t/>
        </is>
      </c>
      <c r="BS411" t="inlineStr">
        <is>
          <t/>
        </is>
      </c>
      <c r="BT411" t="inlineStr">
        <is>
          <t/>
        </is>
      </c>
      <c r="BU411" t="inlineStr">
        <is>
          <t/>
        </is>
      </c>
      <c r="BV411" s="2" t="inlineStr">
        <is>
          <t>betaling ter dekking</t>
        </is>
      </c>
      <c r="BW411" s="2" t="inlineStr">
        <is>
          <t>3</t>
        </is>
      </c>
      <c r="BX411" s="2" t="inlineStr">
        <is>
          <t/>
        </is>
      </c>
      <c r="BY411" t="inlineStr">
        <is>
          <t/>
        </is>
      </c>
      <c r="BZ411" t="inlineStr">
        <is>
          <t/>
        </is>
      </c>
      <c r="CA411" t="inlineStr">
        <is>
          <t/>
        </is>
      </c>
      <c r="CB411" t="inlineStr">
        <is>
          <t/>
        </is>
      </c>
      <c r="CC411" t="inlineStr">
        <is>
          <t/>
        </is>
      </c>
      <c r="CD411" s="2" t="inlineStr">
        <is>
          <t>pagamento de liquidação</t>
        </is>
      </c>
      <c r="CE411" s="2" t="inlineStr">
        <is>
          <t>3</t>
        </is>
      </c>
      <c r="CF411" s="2" t="inlineStr">
        <is>
          <t/>
        </is>
      </c>
      <c r="CG411" t="inlineStr">
        <is>
          <t/>
        </is>
      </c>
      <c r="CH411" t="inlineStr">
        <is>
          <t/>
        </is>
      </c>
      <c r="CI411" t="inlineStr">
        <is>
          <t/>
        </is>
      </c>
      <c r="CJ411" t="inlineStr">
        <is>
          <t/>
        </is>
      </c>
      <c r="CK411" t="inlineStr">
        <is>
          <t/>
        </is>
      </c>
      <c r="CL411" t="inlineStr">
        <is>
          <t/>
        </is>
      </c>
      <c r="CM411" t="inlineStr">
        <is>
          <t/>
        </is>
      </c>
      <c r="CN411" t="inlineStr">
        <is>
          <t/>
        </is>
      </c>
      <c r="CO411" t="inlineStr">
        <is>
          <t/>
        </is>
      </c>
      <c r="CP411" s="2" t="inlineStr">
        <is>
          <t>plačilo kritja</t>
        </is>
      </c>
      <c r="CQ411" s="2" t="inlineStr">
        <is>
          <t>3</t>
        </is>
      </c>
      <c r="CR411" s="2" t="inlineStr">
        <is>
          <t/>
        </is>
      </c>
      <c r="CS411" t="inlineStr">
        <is>
          <t>plačila, ki jih izvedejo korespondenčne banke, da poravnajo (pokrijejo) kreditna plačilna sporočila, ki se pošljejo banki stranke na drug, bolj neposreden način</t>
        </is>
      </c>
      <c r="CT411" t="inlineStr">
        <is>
          <t/>
        </is>
      </c>
      <c r="CU411" t="inlineStr">
        <is>
          <t/>
        </is>
      </c>
      <c r="CV411" t="inlineStr">
        <is>
          <t/>
        </is>
      </c>
      <c r="CW411" t="inlineStr">
        <is>
          <t/>
        </is>
      </c>
    </row>
    <row r="412">
      <c r="A412" s="1" t="str">
        <f>HYPERLINK("https://iate.europa.eu/entry/result/885672/all", "885672")</f>
        <v>885672</v>
      </c>
      <c r="B412" t="inlineStr">
        <is>
          <t>EUROPEAN UNION</t>
        </is>
      </c>
      <c r="C412" t="inlineStr">
        <is>
          <t>EUROPEAN UNION|EU finance;EUROPEAN UNION|EU finance|Community budget</t>
        </is>
      </c>
      <c r="D412" t="inlineStr">
        <is>
          <t>yes</t>
        </is>
      </c>
      <c r="E412" t="inlineStr">
        <is>
          <t/>
        </is>
      </c>
      <c r="F412" s="2" t="inlineStr">
        <is>
          <t>безвъзмездни средства за оперативни разходи</t>
        </is>
      </c>
      <c r="G412" s="2" t="inlineStr">
        <is>
          <t>4</t>
        </is>
      </c>
      <c r="H412" s="2" t="inlineStr">
        <is>
          <t/>
        </is>
      </c>
      <c r="I412" t="inlineStr">
        <is>
          <t/>
        </is>
      </c>
      <c r="J412" s="2" t="inlineStr">
        <is>
          <t>grant na provozní náklady</t>
        </is>
      </c>
      <c r="K412" s="2" t="inlineStr">
        <is>
          <t>3</t>
        </is>
      </c>
      <c r="L412" s="2" t="inlineStr">
        <is>
          <t/>
        </is>
      </c>
      <c r="M412" t="inlineStr">
        <is>
          <t>finanční příspěvek poskytovaný jako dar z rozpočtu EU na financování fungování subjektu, který sleduje cíl, jenž je v obecném zájmu EU nebo je součástí některé politiky EU a podporuje ji</t>
        </is>
      </c>
      <c r="N412" s="2" t="inlineStr">
        <is>
          <t>driftstilskud</t>
        </is>
      </c>
      <c r="O412" s="2" t="inlineStr">
        <is>
          <t>3</t>
        </is>
      </c>
      <c r="P412" s="2" t="inlineStr">
        <is>
          <t/>
        </is>
      </c>
      <c r="Q412" t="inlineStr">
        <is>
          <t>tilskud til enheder, der arbejder for virkeliggørelsen af et mål af generel interesse for Unionen eller et mål, der indgår i og støtter en af Unionens politikker</t>
        </is>
      </c>
      <c r="R412" s="2" t="inlineStr">
        <is>
          <t>Beiträge zu den Betriebskosten</t>
        </is>
      </c>
      <c r="S412" s="2" t="inlineStr">
        <is>
          <t>3</t>
        </is>
      </c>
      <c r="T412" s="2" t="inlineStr">
        <is>
          <t/>
        </is>
      </c>
      <c r="U412" t="inlineStr">
        <is>
          <t>Finanzhilfen [...] zur Finanzierung von [...] Betriebskosten einer Einrichtung, die Ziele verfolgt, die von allgemeinem europäischem Interesse oder Teil einer politischen Maßnahme der Union sind und diese unterstützen</t>
        </is>
      </c>
      <c r="V412" s="2" t="inlineStr">
        <is>
          <t>επιδότηση λειτουργίας</t>
        </is>
      </c>
      <c r="W412" s="2" t="inlineStr">
        <is>
          <t>3</t>
        </is>
      </c>
      <c r="X412" s="2" t="inlineStr">
        <is>
          <t/>
        </is>
      </c>
      <c r="Y412" t="inlineStr">
        <is>
          <t/>
        </is>
      </c>
      <c r="Z412" s="2" t="inlineStr">
        <is>
          <t>operating grant</t>
        </is>
      </c>
      <c r="AA412" s="2" t="inlineStr">
        <is>
          <t>3</t>
        </is>
      </c>
      <c r="AB412" s="2" t="inlineStr">
        <is>
          <t/>
        </is>
      </c>
      <c r="AC412" t="inlineStr">
        <is>
          <t>a financial contribution to the work programme of a body which has an objective forming part of, and supporting, a Union policy</t>
        </is>
      </c>
      <c r="AD412" s="2" t="inlineStr">
        <is>
          <t>subvención de funcionamiento</t>
        </is>
      </c>
      <c r="AE412" s="2" t="inlineStr">
        <is>
          <t>3</t>
        </is>
      </c>
      <c r="AF412" s="2" t="inlineStr">
        <is>
          <t/>
        </is>
      </c>
      <c r="AG412" t="inlineStr">
        <is>
          <t>Instrumento de financiación encaminado a proporcionar ayuda financiera al funcionamiento de una entidad (durante un período equivalente a su ejercicio contable), con el fin de que se lleven a cabo un conjunto de actividades fundamentales.</t>
        </is>
      </c>
      <c r="AH412" s="2" t="inlineStr">
        <is>
          <t>tegevustoetus</t>
        </is>
      </c>
      <c r="AI412" s="2" t="inlineStr">
        <is>
          <t>3</t>
        </is>
      </c>
      <c r="AJ412" s="2" t="inlineStr">
        <is>
          <t/>
        </is>
      </c>
      <c r="AK412" t="inlineStr">
        <is>
          <t>toetus, millest rahastatakse sellise asutuse tegevust, kes tegutseb liidu üldistes huvides ning mis on samaaegselt asutus, kellel on liidu poliitika osana käsitatav ja poliitikat toetav eesmärk</t>
        </is>
      </c>
      <c r="AL412" s="2" t="inlineStr">
        <is>
          <t>toiminta-avustus</t>
        </is>
      </c>
      <c r="AM412" s="2" t="inlineStr">
        <is>
          <t>3</t>
        </is>
      </c>
      <c r="AN412" s="2" t="inlineStr">
        <is>
          <t/>
        </is>
      </c>
      <c r="AO412" t="inlineStr">
        <is>
          <t>unionin talousarviosta myönnettävä avustus sellaisen elimen toimintaan, joka edistää unionin yleisen edun tai unionin politiikan mukaista ja sitä tukevaa tavoitetta</t>
        </is>
      </c>
      <c r="AP412" s="2" t="inlineStr">
        <is>
          <t>subvention de fonctionnement</t>
        </is>
      </c>
      <c r="AQ412" s="2" t="inlineStr">
        <is>
          <t>3</t>
        </is>
      </c>
      <c r="AR412" s="2" t="inlineStr">
        <is>
          <t/>
        </is>
      </c>
      <c r="AS412" t="inlineStr">
        <is>
          <t>subvention de l'UE octroyée pour financer le fonctionnement d'un organisme poursuivant un but d'intérêt général de l'Union ou un objectif qui s'inscrit dans le cadre d'une politique de l'Union</t>
        </is>
      </c>
      <c r="AT412" s="2" t="inlineStr">
        <is>
          <t>deontas oibriúcháin</t>
        </is>
      </c>
      <c r="AU412" s="2" t="inlineStr">
        <is>
          <t>3</t>
        </is>
      </c>
      <c r="AV412" s="2" t="inlineStr">
        <is>
          <t/>
        </is>
      </c>
      <c r="AW412" t="inlineStr">
        <is>
          <t/>
        </is>
      </c>
      <c r="AX412" s="2" t="inlineStr">
        <is>
          <t>bespovratno sredstvo za poslovanje</t>
        </is>
      </c>
      <c r="AY412" s="2" t="inlineStr">
        <is>
          <t>3</t>
        </is>
      </c>
      <c r="AZ412" s="2" t="inlineStr">
        <is>
          <t/>
        </is>
      </c>
      <c r="BA412" t="inlineStr">
        <is>
          <t/>
        </is>
      </c>
      <c r="BB412" s="2" t="inlineStr">
        <is>
          <t>működési támogatás</t>
        </is>
      </c>
      <c r="BC412" s="2" t="inlineStr">
        <is>
          <t>4</t>
        </is>
      </c>
      <c r="BD412" s="2" t="inlineStr">
        <is>
          <t/>
        </is>
      </c>
      <c r="BE412" t="inlineStr">
        <is>
          <t>pénzügyi hozzájárulás olyan szerv munkaprogramjához, amelynek tevékenysége valamely uniós szakpolitika részét képező és azt támogató célkitűzés elérésére irányul</t>
        </is>
      </c>
      <c r="BF412" s="2" t="inlineStr">
        <is>
          <t>sovvenzione di funzionamento</t>
        </is>
      </c>
      <c r="BG412" s="2" t="inlineStr">
        <is>
          <t>3</t>
        </is>
      </c>
      <c r="BH412" s="2" t="inlineStr">
        <is>
          <t/>
        </is>
      </c>
      <c r="BI412" t="inlineStr">
        <is>
          <t>strumento di finanziamento che fornisce sostegno finanziario al funzionamento di un ente (per un periodo pari a un esercizio contabile) al fine di svolgere una serie di attività fondamentali</t>
        </is>
      </c>
      <c r="BJ412" s="2" t="inlineStr">
        <is>
          <t>dotacija veiklai</t>
        </is>
      </c>
      <c r="BK412" s="2" t="inlineStr">
        <is>
          <t>3</t>
        </is>
      </c>
      <c r="BL412" s="2" t="inlineStr">
        <is>
          <t/>
        </is>
      </c>
      <c r="BM412" t="inlineStr">
        <is>
          <t>neatlygintinos tiesioginės finansinės išmokos iš biudžeto, kuriomis finansuojamas institucijos, siekiančios kokių nors bendrų Sąjungos interesų arba turinčios kokį nors tikslą, kuris sudaro kurios nors Sąjungos politikos krypties dalį ir kuriuo remiamas jos įgyvendinimas, funkcionavimas</t>
        </is>
      </c>
      <c r="BN412" s="2" t="inlineStr">
        <is>
          <t>darbības dotācija</t>
        </is>
      </c>
      <c r="BO412" s="2" t="inlineStr">
        <is>
          <t>3</t>
        </is>
      </c>
      <c r="BP412" s="2" t="inlineStr">
        <is>
          <t/>
        </is>
      </c>
      <c r="BQ412" t="inlineStr">
        <is>
          <t>dotācija tādas vienības darbības izdevumu segšanai, kura strādā Eiropas interesēs vai ar mērķi, kas saskan ar ES politiku</t>
        </is>
      </c>
      <c r="BR412" s="2" t="inlineStr">
        <is>
          <t>għotja operattiva</t>
        </is>
      </c>
      <c r="BS412" s="2" t="inlineStr">
        <is>
          <t>3</t>
        </is>
      </c>
      <c r="BT412" s="2" t="inlineStr">
        <is>
          <t/>
        </is>
      </c>
      <c r="BU412" t="inlineStr">
        <is>
          <t>għota li tiffinanzja l-ispejjeż operazzjonali ta' entità li tkun qed taħdem fl-interess ġenerali Ewropew, jew fuq objettiv li jagħmel parti minn politika tal-UE</t>
        </is>
      </c>
      <c r="BV412" s="2" t="inlineStr">
        <is>
          <t>exploitatiesubsidie|
subsidie voor huishoudelijke uitgaven</t>
        </is>
      </c>
      <c r="BW412" s="2" t="inlineStr">
        <is>
          <t>3|
3</t>
        </is>
      </c>
      <c r="BX412" s="2" t="inlineStr">
        <is>
          <t xml:space="preserve">preferred|
</t>
        </is>
      </c>
      <c r="BY412" t="inlineStr">
        <is>
          <t>rechtstreekse financiële bijdrage ten laste van de begroting, bij wijze van schenking verleend voor de financiering van de werking van een orgaan dat een doelstelling van algemeen Uniebelang of een in het kader en ter ondersteuning van het beleid van de Unie passende doelstelling nastreeft</t>
        </is>
      </c>
      <c r="BZ412" s="2" t="inlineStr">
        <is>
          <t>dotacja na działalność</t>
        </is>
      </c>
      <c r="CA412" s="2" t="inlineStr">
        <is>
          <t>3</t>
        </is>
      </c>
      <c r="CB412" s="2" t="inlineStr">
        <is>
          <t/>
        </is>
      </c>
      <c r="CC412" t="inlineStr">
        <is>
          <t>bezpośredni wkład finansowy przyznawany z budżetu na zasadzie darowizny na finansowanie funkcjonowania organu, który dąży do osiągnięcia celu leżącego w ogólnym interesie Unii lub realizuje cel należący do polityki Unii lub wspierający tę politykę</t>
        </is>
      </c>
      <c r="CD412" s="2" t="inlineStr">
        <is>
          <t>subvenção de funcionamento</t>
        </is>
      </c>
      <c r="CE412" s="2" t="inlineStr">
        <is>
          <t>3</t>
        </is>
      </c>
      <c r="CF412" s="2" t="inlineStr">
        <is>
          <t/>
        </is>
      </c>
      <c r="CG412" t="inlineStr">
        <is>
          <t>Contribuição financeira proveniente do orçamento da UE ou do Fundo Europeu de Desenvolvimento atribuída a terceiros para custear as despesas operacionais dos respetivos trabalhos em prol do interesse geral europeu ou de um objetivo que faça parte de uma política da UE.</t>
        </is>
      </c>
      <c r="CH412" s="2" t="inlineStr">
        <is>
          <t>grant de funcționare</t>
        </is>
      </c>
      <c r="CI412" s="2" t="inlineStr">
        <is>
          <t>4</t>
        </is>
      </c>
      <c r="CJ412" s="2" t="inlineStr">
        <is>
          <t/>
        </is>
      </c>
      <c r="CK412" t="inlineStr">
        <is>
          <t>contribuție financiară acordată pentru a facilita funcționarea unui organism însărcinat cu realizarea unui obiectiv relevant pentru politicile urmărite de Uniune</t>
        </is>
      </c>
      <c r="CL412" s="2" t="inlineStr">
        <is>
          <t>grant na prevádzku</t>
        </is>
      </c>
      <c r="CM412" s="2" t="inlineStr">
        <is>
          <t>3</t>
        </is>
      </c>
      <c r="CN412" s="2" t="inlineStr">
        <is>
          <t/>
        </is>
      </c>
      <c r="CO412" t="inlineStr">
        <is>
          <t>&lt;div&gt;
 grant, ktorým sa financujefungovanie subjektu, ktorého cieľ je súčasťou politiky Únie a podporuje ju &lt;/div&gt;</t>
        </is>
      </c>
      <c r="CP412" s="2" t="inlineStr">
        <is>
          <t>nepovratna sredstva za poslovanje</t>
        </is>
      </c>
      <c r="CQ412" s="2" t="inlineStr">
        <is>
          <t>3</t>
        </is>
      </c>
      <c r="CR412" s="2" t="inlineStr">
        <is>
          <t/>
        </is>
      </c>
      <c r="CS412" t="inlineStr">
        <is>
          <t/>
        </is>
      </c>
      <c r="CT412" s="2" t="inlineStr">
        <is>
          <t>bidrag till administrationskostnader|
administrationsbidrag</t>
        </is>
      </c>
      <c r="CU412" s="2" t="inlineStr">
        <is>
          <t>3|
3</t>
        </is>
      </c>
      <c r="CV412" s="2" t="inlineStr">
        <is>
          <t xml:space="preserve">|
</t>
        </is>
      </c>
      <c r="CW412" t="inlineStr">
        <is>
          <t/>
        </is>
      </c>
    </row>
    <row r="413">
      <c r="A413" s="1" t="str">
        <f>HYPERLINK("https://iate.europa.eu/entry/result/1077919/all", "1077919")</f>
        <v>1077919</v>
      </c>
      <c r="B413" t="inlineStr">
        <is>
          <t>TRADE;FINANCE;BUSINESS AND COMPETITION</t>
        </is>
      </c>
      <c r="C413" t="inlineStr">
        <is>
          <t>TRADE|marketing|preparation for market;FINANCE;BUSINESS AND COMPETITION|accounting|accounting</t>
        </is>
      </c>
      <c r="D413" t="inlineStr">
        <is>
          <t>yes</t>
        </is>
      </c>
      <c r="E413" t="inlineStr">
        <is>
          <t/>
        </is>
      </c>
      <c r="F413" s="2" t="inlineStr">
        <is>
          <t>сметкоплан</t>
        </is>
      </c>
      <c r="G413" s="2" t="inlineStr">
        <is>
          <t>4</t>
        </is>
      </c>
      <c r="H413" s="2" t="inlineStr">
        <is>
          <t/>
        </is>
      </c>
      <c r="I413" t="inlineStr">
        <is>
          <t>списък на наименованията и номерата на сметките в главната счетоводна книга по реда им във финансовите отчети</t>
        </is>
      </c>
      <c r="J413" s="2" t="inlineStr">
        <is>
          <t>účtová osnova|
směrná účtová osnova</t>
        </is>
      </c>
      <c r="K413" s="2" t="inlineStr">
        <is>
          <t>3|
3</t>
        </is>
      </c>
      <c r="L413" s="2" t="inlineStr">
        <is>
          <t xml:space="preserve">|
</t>
        </is>
      </c>
      <c r="M413" t="inlineStr">
        <is>
          <t>osnova určující uspořádání a označení účtových tříd, popřípadě účtových skupin nebo i syntetických účtů pro účtování o stavu a pohybu majetku a jiných aktiv, závazků a jiných pasiv, dále o nákladech a výnosech a o výsledku hospodaření</t>
        </is>
      </c>
      <c r="N413" s="2" t="inlineStr">
        <is>
          <t>kontoplan|
regnskabskontoplan</t>
        </is>
      </c>
      <c r="O413" s="2" t="inlineStr">
        <is>
          <t>3|
3</t>
        </is>
      </c>
      <c r="P413" s="2" t="inlineStr">
        <is>
          <t xml:space="preserve">|
</t>
        </is>
      </c>
      <c r="Q413" t="inlineStr">
        <is>
          <t>liste over de konti, som en virksomhed anvender til bogføring, udarbejdet sådan, at den består af en resultatopgørelse og en balance, der giver virksomheden et overblik over sine økonomiske aktiviteter</t>
        </is>
      </c>
      <c r="R413" s="2" t="inlineStr">
        <is>
          <t>Kontenrahmen|
Kontenplan</t>
        </is>
      </c>
      <c r="S413" s="2" t="inlineStr">
        <is>
          <t>3|
3</t>
        </is>
      </c>
      <c r="T413" s="2" t="inlineStr">
        <is>
          <t xml:space="preserve">|
</t>
        </is>
      </c>
      <c r="U413" t="inlineStr">
        <is>
          <t>systematische Aufstellung sämtlicher Konten eines Unternehmens, i.d.R. abgeleitet aus dem Kontenrahmen, der für die einzelnen Wirtschaftszweige ausgearbeitet wird</t>
        </is>
      </c>
      <c r="V413" s="2" t="inlineStr">
        <is>
          <t>λογιστικό σχέδιο</t>
        </is>
      </c>
      <c r="W413" s="2" t="inlineStr">
        <is>
          <t>3</t>
        </is>
      </c>
      <c r="X413" s="2" t="inlineStr">
        <is>
          <t/>
        </is>
      </c>
      <c r="Y413" t="inlineStr">
        <is>
          <t/>
        </is>
      </c>
      <c r="Z413" s="2" t="inlineStr">
        <is>
          <t>chart of accounts|
COA</t>
        </is>
      </c>
      <c r="AA413" s="2" t="inlineStr">
        <is>
          <t>3|
3</t>
        </is>
      </c>
      <c r="AB413" s="2" t="inlineStr">
        <is>
          <t xml:space="preserve">|
</t>
        </is>
      </c>
      <c r="AC413" t="inlineStr">
        <is>
          <t>system of accounting records developed by every organisation to be compatible with its particular financial structure, and in agreement with the amount of detail required in its financial statements</t>
        </is>
      </c>
      <c r="AD413" s="2" t="inlineStr">
        <is>
          <t>plan contable</t>
        </is>
      </c>
      <c r="AE413" s="2" t="inlineStr">
        <is>
          <t>3</t>
        </is>
      </c>
      <c r="AF413" s="2" t="inlineStr">
        <is>
          <t/>
        </is>
      </c>
      <c r="AG413" t="inlineStr">
        <is>
          <t>Programa en el que se registra el devenir económico-financiero de una organización mediante la determinación de las cuentas necesarias para la organización y su correspondiente desglose, la determinación del contenido de cada cuenta y de los hechos contables que han de anotarse en ella (compras, mejoras, enajenajenaciones, etc.), la codificación de las cuentas, así como la determinación de los modelos de cuentas anuales y los criterios de valoración.</t>
        </is>
      </c>
      <c r="AH413" s="2" t="inlineStr">
        <is>
          <t>kontoplaan</t>
        </is>
      </c>
      <c r="AI413" s="2" t="inlineStr">
        <is>
          <t>3</t>
        </is>
      </c>
      <c r="AJ413" s="2" t="inlineStr">
        <is>
          <t/>
        </is>
      </c>
      <c r="AK413" t="inlineStr">
        <is>
          <t/>
        </is>
      </c>
      <c r="AL413" s="2" t="inlineStr">
        <is>
          <t>tililuettelo</t>
        </is>
      </c>
      <c r="AM413" s="2" t="inlineStr">
        <is>
          <t>3</t>
        </is>
      </c>
      <c r="AN413" s="2" t="inlineStr">
        <is>
          <t/>
        </is>
      </c>
      <c r="AO413" t="inlineStr">
        <is>
          <t>käytettävien kirjanpitotilien luettelo</t>
        </is>
      </c>
      <c r="AP413" s="2" t="inlineStr">
        <is>
          <t>plan comptable</t>
        </is>
      </c>
      <c r="AQ413" s="2" t="inlineStr">
        <is>
          <t>3</t>
        </is>
      </c>
      <c r="AR413" s="2" t="inlineStr">
        <is>
          <t/>
        </is>
      </c>
      <c r="AS413" t="inlineStr">
        <is>
          <t>document qui fixe les règles et principes en matière de comptes des entreprises</t>
        </is>
      </c>
      <c r="AT413" s="2" t="inlineStr">
        <is>
          <t>cairt na gcuntas</t>
        </is>
      </c>
      <c r="AU413" s="2" t="inlineStr">
        <is>
          <t>3</t>
        </is>
      </c>
      <c r="AV413" s="2" t="inlineStr">
        <is>
          <t/>
        </is>
      </c>
      <c r="AW413" t="inlineStr">
        <is>
          <t/>
        </is>
      </c>
      <c r="AX413" s="2" t="inlineStr">
        <is>
          <t>računski plan</t>
        </is>
      </c>
      <c r="AY413" s="2" t="inlineStr">
        <is>
          <t>3</t>
        </is>
      </c>
      <c r="AZ413" s="2" t="inlineStr">
        <is>
          <t/>
        </is>
      </c>
      <c r="BA413" t="inlineStr">
        <is>
          <t/>
        </is>
      </c>
      <c r="BB413" s="2" t="inlineStr">
        <is>
          <t>számlatükör|
számlakerettükör</t>
        </is>
      </c>
      <c r="BC413" s="2" t="inlineStr">
        <is>
          <t>4|
4</t>
        </is>
      </c>
      <c r="BD413" s="2" t="inlineStr">
        <is>
          <t xml:space="preserve">preferred|
</t>
        </is>
      </c>
      <c r="BE413" t="inlineStr">
        <is>
          <t>a gazdálkodó eszközeinek és forrásainak, a gazdasági műveletek eredményre gyakorolt hatásának nyilvántartására szolgáló egységes rendszer, amely tartalmazza a pénzügyi beszámoló elkészítéséhez szükséges alapinformációkat</t>
        </is>
      </c>
      <c r="BF413" s="2" t="inlineStr">
        <is>
          <t>piano contabile</t>
        </is>
      </c>
      <c r="BG413" s="2" t="inlineStr">
        <is>
          <t>3</t>
        </is>
      </c>
      <c r="BH413" s="2" t="inlineStr">
        <is>
          <t/>
        </is>
      </c>
      <c r="BI413" t="inlineStr">
        <is>
          <t>sistema di codificazione sistematico per la classificazione e la codifica di operazioni ed eventi nel sistema contabile</t>
        </is>
      </c>
      <c r="BJ413" s="2" t="inlineStr">
        <is>
          <t>sąskaitų planas</t>
        </is>
      </c>
      <c r="BK413" s="2" t="inlineStr">
        <is>
          <t>4</t>
        </is>
      </c>
      <c r="BL413" s="2" t="inlineStr">
        <is>
          <t/>
        </is>
      </c>
      <c r="BM413" t="inlineStr">
        <is>
          <t>sąskaitų, kuriose sukaupiama informacija, parodanti ūkio subjekto turtą, nuosavą kapitalą, finansavimo sumas, įsipareigojimus, pajamas ir sąnaudas, sąrašas</t>
        </is>
      </c>
      <c r="BN413" s="2" t="inlineStr">
        <is>
          <t>kontu plāns</t>
        </is>
      </c>
      <c r="BO413" s="2" t="inlineStr">
        <is>
          <t>3</t>
        </is>
      </c>
      <c r="BP413" s="2" t="inlineStr">
        <is>
          <t/>
        </is>
      </c>
      <c r="BQ413" t="inlineStr">
        <is>
          <t/>
        </is>
      </c>
      <c r="BR413" s="2" t="inlineStr">
        <is>
          <t>tabella tal-kontijiet</t>
        </is>
      </c>
      <c r="BS413" s="2" t="inlineStr">
        <is>
          <t>3</t>
        </is>
      </c>
      <c r="BT413" s="2" t="inlineStr">
        <is>
          <t/>
        </is>
      </c>
      <c r="BU413" t="inlineStr">
        <is>
          <t>sistema ta' rekords kontabilistiċi żviluppati minn kull organizzazzjoni biex tkun kompatibbli mal-istruttura finanzjarja partikolari tagħha, u biex tissodisfa l-ammont ta' dettall meħtieġ fid-dikjarazzjonijiet finanzjarji tagħha</t>
        </is>
      </c>
      <c r="BV413" s="2" t="inlineStr">
        <is>
          <t>rekeningstelsel|
rekeningenstelsel|
rekeningschema|
rekeningenschema</t>
        </is>
      </c>
      <c r="BW413" s="2" t="inlineStr">
        <is>
          <t>3|
3|
3|
3</t>
        </is>
      </c>
      <c r="BX413" s="2" t="inlineStr">
        <is>
          <t xml:space="preserve">|
|
|
</t>
        </is>
      </c>
      <c r="BY413" t="inlineStr">
        <is>
          <t>door een organisatie of onderneming ontwikkeld logisch geordend schema op basis waarvan alle gegevens in het grootboek worden vastgelegd</t>
        </is>
      </c>
      <c r="BZ413" s="2" t="inlineStr">
        <is>
          <t>plan kont</t>
        </is>
      </c>
      <c r="CA413" s="2" t="inlineStr">
        <is>
          <t>3</t>
        </is>
      </c>
      <c r="CB413" s="2" t="inlineStr">
        <is>
          <t/>
        </is>
      </c>
      <c r="CC413" t="inlineStr">
        <is>
          <t/>
        </is>
      </c>
      <c r="CD413" s="2" t="inlineStr">
        <is>
          <t>plano de contabilidade|
plano de contas</t>
        </is>
      </c>
      <c r="CE413" s="2" t="inlineStr">
        <is>
          <t>3|
3</t>
        </is>
      </c>
      <c r="CF413" s="2" t="inlineStr">
        <is>
          <t xml:space="preserve">|
</t>
        </is>
      </c>
      <c r="CG413" t="inlineStr">
        <is>
          <t>Conjunto sistemático das contas que se utilizam numa empresa.</t>
        </is>
      </c>
      <c r="CH413" s="2" t="inlineStr">
        <is>
          <t>plan de conturi</t>
        </is>
      </c>
      <c r="CI413" s="2" t="inlineStr">
        <is>
          <t>3</t>
        </is>
      </c>
      <c r="CJ413" s="2" t="inlineStr">
        <is>
          <t/>
        </is>
      </c>
      <c r="CK413" t="inlineStr">
        <is>
          <t/>
        </is>
      </c>
      <c r="CL413" s="2" t="inlineStr">
        <is>
          <t>účtová osnova</t>
        </is>
      </c>
      <c r="CM413" s="2" t="inlineStr">
        <is>
          <t>3</t>
        </is>
      </c>
      <c r="CN413" s="2" t="inlineStr">
        <is>
          <t/>
        </is>
      </c>
      <c r="CO413" t="inlineStr">
        <is>
          <t>zoznam syntetických účtov so záväzným číselným a slovným označením, usporiadaných podľa ich ekonomického obsahu, ktoré môže podnik v rámci svojho účtovníctva používať</t>
        </is>
      </c>
      <c r="CP413" s="2" t="inlineStr">
        <is>
          <t>kontni okvir</t>
        </is>
      </c>
      <c r="CQ413" s="2" t="inlineStr">
        <is>
          <t>3</t>
        </is>
      </c>
      <c r="CR413" s="2" t="inlineStr">
        <is>
          <t/>
        </is>
      </c>
      <c r="CS413" t="inlineStr">
        <is>
          <t>evidenca zbranih in oštevilčenih kontov po posameznih razredih, ki jih morajo uporabniki upoštevati pri vodenju svojih poslovnih knjig</t>
        </is>
      </c>
      <c r="CT413" s="2" t="inlineStr">
        <is>
          <t>kontoplan</t>
        </is>
      </c>
      <c r="CU413" s="2" t="inlineStr">
        <is>
          <t>3</t>
        </is>
      </c>
      <c r="CV413" s="2" t="inlineStr">
        <is>
          <t/>
        </is>
      </c>
      <c r="CW413" t="inlineStr">
        <is>
          <t/>
        </is>
      </c>
    </row>
    <row r="414">
      <c r="A414" s="1" t="str">
        <f>HYPERLINK("https://iate.europa.eu/entry/result/3577053/all", "3577053")</f>
        <v>3577053</v>
      </c>
      <c r="B414" t="inlineStr">
        <is>
          <t>EDUCATION AND COMMUNICATIONS</t>
        </is>
      </c>
      <c r="C414" t="inlineStr">
        <is>
          <t>EDUCATION AND COMMUNICATIONS|information technology and data processing</t>
        </is>
      </c>
      <c r="D414" t="inlineStr">
        <is>
          <t>yes</t>
        </is>
      </c>
      <c r="E414" t="inlineStr">
        <is>
          <t/>
        </is>
      </c>
      <c r="F414" s="2" t="inlineStr">
        <is>
          <t>инициатива EuroHPC</t>
        </is>
      </c>
      <c r="G414" s="2" t="inlineStr">
        <is>
          <t>4</t>
        </is>
      </c>
      <c r="H414" s="2" t="inlineStr">
        <is>
          <t/>
        </is>
      </c>
      <c r="I414" t="inlineStr">
        <is>
          <t>инициатива на ЕС за ефективно и ефикасно съвместно инвестиране от страна на ЕС и държавите членки с цел създаване на водеща европейска екосистема за ВИТ и големи информационни масиви от гледна точка на технология, приложения и умения, подкрепени от високопроизводителна изчислителна и информационна инфраструктура на световно равнище; така на всички държави членки ще се осигури достъп до свръхкомпютри с производителност, сравнима с тази на най-добрите машини в света, като чрез осигуряването на повече върхови ресурси за ВИТ и на повече достъп до тях ще мотивира ползвателите им да запазят дейностите си и данните си в Европа, което ще спомогне за запазването на знанията и човешкия потенциал от първостепенно значение в държавите членки</t>
        </is>
      </c>
      <c r="J414" s="2" t="inlineStr">
        <is>
          <t>iniciativa EuroHPC</t>
        </is>
      </c>
      <c r="K414" s="2" t="inlineStr">
        <is>
          <t>3</t>
        </is>
      </c>
      <c r="L414" s="2" t="inlineStr">
        <is>
          <t/>
        </is>
      </c>
      <c r="M414" t="inlineStr">
        <is>
          <t>iniciativa Evropské unie, jejímž cílem je vybudovat a zavést nejmodernější infrastruktury &lt;i&gt;vysoce výkonné výpočetní techniky&lt;/i&gt; [ &lt;a href="/entry/result/1757975/all" id="ENTRY_TO_ENTRY_CONVERTER" target="_blank"&gt;IATE:1757975&lt;/a&gt; ] a datové infrastruktury, jež by byly dostupné vědeckým obcím, veřejnosti a soukromým partnerům v celé Unii</t>
        </is>
      </c>
      <c r="N414" s="2" t="inlineStr">
        <is>
          <t>EuroHPC-initiativ</t>
        </is>
      </c>
      <c r="O414" s="2" t="inlineStr">
        <is>
          <t>3</t>
        </is>
      </c>
      <c r="P414" s="2" t="inlineStr">
        <is>
          <t/>
        </is>
      </c>
      <c r="Q414" t="inlineStr">
        <is>
          <t>EU-initiativ med henblik på at skabe et førende europæisk HPC- og big data-økosystem, der understøttes af HPC-, data- og netværksinfrastruktur i verdensklasse</t>
        </is>
      </c>
      <c r="R414" s="2" t="inlineStr">
        <is>
          <t>EuroHPC-Initiative</t>
        </is>
      </c>
      <c r="S414" s="2" t="inlineStr">
        <is>
          <t>3</t>
        </is>
      </c>
      <c r="T414" s="2" t="inlineStr">
        <is>
          <t/>
        </is>
      </c>
      <c r="U414" t="inlineStr">
        <is>
          <t/>
        </is>
      </c>
      <c r="V414" s="2" t="inlineStr">
        <is>
          <t>πρωτοβουλία EuroHPC</t>
        </is>
      </c>
      <c r="W414" s="2" t="inlineStr">
        <is>
          <t>3</t>
        </is>
      </c>
      <c r="X414" s="2" t="inlineStr">
        <is>
          <t/>
        </is>
      </c>
      <c r="Y414" t="inlineStr">
        <is>
          <t>συμφωνία μεταξύ πολλών κυβερνήσεων στην οποία δεσμεύονται να συνεργαστούν με την Επιτροπή για τη δημιουργία και την ανάπτυξη υποδομών υπολογιστικής υψηλών επιδόσεων (ΥΥΕ) και δεδομένων τελευταίας τεχνολογίας στην Ευρώπη που θα είναι διαθέσιμες σε ολόκληρη την Ένωση για επιστημονικές κοινότητες καθώς και δημόσιους και ιδιωτικούς εταίρους</t>
        </is>
      </c>
      <c r="Z414" s="2" t="inlineStr">
        <is>
          <t>EuroHPC initiative</t>
        </is>
      </c>
      <c r="AA414" s="2" t="inlineStr">
        <is>
          <t>3</t>
        </is>
      </c>
      <c r="AB414" s="2" t="inlineStr">
        <is>
          <t/>
        </is>
      </c>
      <c r="AC414" t="inlineStr">
        <is>
          <t>European Union initiative intended to create a leading European HPC and Big Data ecosystem</t>
        </is>
      </c>
      <c r="AD414" s="2" t="inlineStr">
        <is>
          <t>Iniciativa EuroHPC</t>
        </is>
      </c>
      <c r="AE414" s="2" t="inlineStr">
        <is>
          <t>3</t>
        </is>
      </c>
      <c r="AF414" s="2" t="inlineStr">
        <is>
          <t/>
        </is>
      </c>
      <c r="AG414" t="inlineStr">
        <is>
          <t>Iniciativa de informática de alto rendimiento [ &lt;a href="/entry/result/1757975/all" id="ENTRY_TO_ENTRY_CONVERTER" target="_blank"&gt;IATE:1757975&lt;/a&gt; ] de la Unión Europea destinada a crear un ecosistema europeo líder en la materia.</t>
        </is>
      </c>
      <c r="AH414" s="2" t="inlineStr">
        <is>
          <t>EuroHPC algatus</t>
        </is>
      </c>
      <c r="AI414" s="2" t="inlineStr">
        <is>
          <t>3</t>
        </is>
      </c>
      <c r="AJ414" s="2" t="inlineStr">
        <is>
          <t/>
        </is>
      </c>
      <c r="AK414" t="inlineStr">
        <is>
          <t/>
        </is>
      </c>
      <c r="AL414" s="2" t="inlineStr">
        <is>
          <t>EuroHPC-aloite</t>
        </is>
      </c>
      <c r="AM414" s="2" t="inlineStr">
        <is>
          <t>3</t>
        </is>
      </c>
      <c r="AN414" s="2" t="inlineStr">
        <is>
          <t/>
        </is>
      </c>
      <c r="AO414" t="inlineStr">
        <is>
          <t>Euroopan unionin aloite, jonka tarkoituksena on luoda sellainen eurooppalainen suurteholaskenta- ja massadataekosysteemi, joka edustaa teknologian, sovellusten ja taitojen kannalta johtavaa osaamista ja jonka perustana on maailmanluokan suurteholaskenta- ja datainfrastruktuuri</t>
        </is>
      </c>
      <c r="AP414" s="2" t="inlineStr">
        <is>
          <t>initiative EuroHPC</t>
        </is>
      </c>
      <c r="AQ414" s="2" t="inlineStr">
        <is>
          <t>3</t>
        </is>
      </c>
      <c r="AR414" s="2" t="inlineStr">
        <is>
          <t/>
        </is>
      </c>
      <c r="AS414" t="inlineStr">
        <is>
          <t>initiative de l'Union européenne destinée à financer l'achat de superordinateurs (HPC) afin que les entreprises et les scientifiques européens n'aient plus besoin de traiter leurs données hors de l'Union européenne</t>
        </is>
      </c>
      <c r="AT414" s="2" t="inlineStr">
        <is>
          <t>tionscnamh EuroHPC</t>
        </is>
      </c>
      <c r="AU414" s="2" t="inlineStr">
        <is>
          <t>3</t>
        </is>
      </c>
      <c r="AV414" s="2" t="inlineStr">
        <is>
          <t/>
        </is>
      </c>
      <c r="AW414" t="inlineStr">
        <is>
          <t/>
        </is>
      </c>
      <c r="AX414" s="2" t="inlineStr">
        <is>
          <t>inicijativa EuroHPC</t>
        </is>
      </c>
      <c r="AY414" s="2" t="inlineStr">
        <is>
          <t>3</t>
        </is>
      </c>
      <c r="AZ414" s="2" t="inlineStr">
        <is>
          <t/>
        </is>
      </c>
      <c r="BA414" t="inlineStr">
        <is>
          <t/>
        </is>
      </c>
      <c r="BB414" s="2" t="inlineStr">
        <is>
          <t>EuroHPC kezdeményezés</t>
        </is>
      </c>
      <c r="BC414" s="2" t="inlineStr">
        <is>
          <t>3</t>
        </is>
      </c>
      <c r="BD414" s="2" t="inlineStr">
        <is>
          <t/>
        </is>
      </c>
      <c r="BE414" t="inlineStr">
        <is>
          <t>európai uniós kezdeményezés egy nagy teljesítményű számítástechnikai és egy nagy adathalmazokból álló ökoszisztéma létrehozására</t>
        </is>
      </c>
      <c r="BF414" s="2" t="inlineStr">
        <is>
          <t>iniziativa EuroHPC</t>
        </is>
      </c>
      <c r="BG414" s="2" t="inlineStr">
        <is>
          <t>3</t>
        </is>
      </c>
      <c r="BH414" s="2" t="inlineStr">
        <is>
          <t/>
        </is>
      </c>
      <c r="BI414" t="inlineStr">
        <is>
          <t>iniziativa dell’Unione europea volta a creare un ecosistema europeo di primissimo piano in materia di calcolo ad alte prestazioni e megadati</t>
        </is>
      </c>
      <c r="BJ414" s="2" t="inlineStr">
        <is>
          <t>iniciatyva „Euro HPC“</t>
        </is>
      </c>
      <c r="BK414" s="2" t="inlineStr">
        <is>
          <t>3</t>
        </is>
      </c>
      <c r="BL414" s="2" t="inlineStr">
        <is>
          <t/>
        </is>
      </c>
      <c r="BM414" t="inlineStr">
        <is>
          <t>Europos Sąjungos iniciatyva, kuria siekiama sukurti Europos INS (itin našaus skaičiavimo) ir didžiųjų duomenų ekosistemą</t>
        </is>
      </c>
      <c r="BN414" s="2" t="inlineStr">
        <is>
          <t>&lt;i&gt;EuroHPC&lt;/i&gt; iniciatīva</t>
        </is>
      </c>
      <c r="BO414" s="2" t="inlineStr">
        <is>
          <t>2</t>
        </is>
      </c>
      <c r="BP414" s="2" t="inlineStr">
        <is>
          <t/>
        </is>
      </c>
      <c r="BQ414" t="inlineStr">
        <is>
          <t>Eiropas Savienības iniciatīva, kuras mērķis ir izveidotvadošu Eiropas &lt;i&gt;HPC&lt;/i&gt; un lielo datu ekosistēmu</t>
        </is>
      </c>
      <c r="BR414" s="2" t="inlineStr">
        <is>
          <t>inizjattiva EuroHPC</t>
        </is>
      </c>
      <c r="BS414" s="2" t="inlineStr">
        <is>
          <t>3</t>
        </is>
      </c>
      <c r="BT414" s="2" t="inlineStr">
        <is>
          <t/>
        </is>
      </c>
      <c r="BU414" t="inlineStr">
        <is>
          <t>inizjattiva tal-Unjoni Ewropea intiża li toħloq ekosistema Ewropea minn ta' quddiem f'dak li jirrigwarda l-Big Data&lt;sup&gt;1&lt;/sup&gt;, ibbażata fuq infrastruttura tal-computing ta' prestazzjoni għolja&lt;sup&gt;2&lt;/sup&gt; &lt;p&gt;&lt;sup&gt;1&lt;/sup&gt; Big Data [ &lt;a href="/entry/result/3552179/all" id="ENTRY_TO_ENTRY_CONVERTER" target="_blank"&gt;IATE:3552179&lt;/a&gt; ] &lt;br&gt;&lt;sup&gt;2&lt;/sup&gt; computing ta' prestazzjoni għolja (HPC) [ &lt;a href="/entry/result/1757975/all" id="ENTRY_TO_ENTRY_CONVERTER" target="_blank"&gt;IATE:1757975&lt;/a&gt; ]&lt;/p&gt;</t>
        </is>
      </c>
      <c r="BV414" s="2" t="inlineStr">
        <is>
          <t>EuroHPC-initiatief</t>
        </is>
      </c>
      <c r="BW414" s="2" t="inlineStr">
        <is>
          <t>3</t>
        </is>
      </c>
      <c r="BX414" s="2" t="inlineStr">
        <is>
          <t/>
        </is>
      </c>
      <c r="BY414" t="inlineStr">
        <is>
          <t>initiatief van de Europese Unie met als doel een toonaangevend Europees HPC- en "big data"-ecosysteem tot stand te brengen</t>
        </is>
      </c>
      <c r="BZ414" s="2" t="inlineStr">
        <is>
          <t>inicjatywa EuroHPC</t>
        </is>
      </c>
      <c r="CA414" s="2" t="inlineStr">
        <is>
          <t>3</t>
        </is>
      </c>
      <c r="CB414" s="2" t="inlineStr">
        <is>
          <t/>
        </is>
      </c>
      <c r="CC414" t="inlineStr">
        <is>
          <t/>
        </is>
      </c>
      <c r="CD414" s="2" t="inlineStr">
        <is>
          <t>iniciativa EuroHPC</t>
        </is>
      </c>
      <c r="CE414" s="2" t="inlineStr">
        <is>
          <t>3</t>
        </is>
      </c>
      <c r="CF414" s="2" t="inlineStr">
        <is>
          <t/>
        </is>
      </c>
      <c r="CG414" t="inlineStr">
        <is>
          <t>Iniciativa da União Europeia para criar uma infraestrutura de dados e de computação de alto desempenho.</t>
        </is>
      </c>
      <c r="CH414" s="2" t="inlineStr">
        <is>
          <t>inițiativa EuroHPC</t>
        </is>
      </c>
      <c r="CI414" s="2" t="inlineStr">
        <is>
          <t>3</t>
        </is>
      </c>
      <c r="CJ414" s="2" t="inlineStr">
        <is>
          <t/>
        </is>
      </c>
      <c r="CK414" t="inlineStr">
        <is>
          <t/>
        </is>
      </c>
      <c r="CL414" s="2" t="inlineStr">
        <is>
          <t>iniciatíva EuroHPC</t>
        </is>
      </c>
      <c r="CM414" s="2" t="inlineStr">
        <is>
          <t>3</t>
        </is>
      </c>
      <c r="CN414" s="2" t="inlineStr">
        <is>
          <t/>
        </is>
      </c>
      <c r="CO414" t="inlineStr">
        <is>
          <t>iniciatíva Európskej únie zameraná na vybudovanie špičkového ekosystému v oblasti vysokovýkonnej výpočtovej techniky (HPC) a veľkých dát</t>
        </is>
      </c>
      <c r="CP414" s="2" t="inlineStr">
        <is>
          <t>pobuda EuroHPC</t>
        </is>
      </c>
      <c r="CQ414" s="2" t="inlineStr">
        <is>
          <t>3</t>
        </is>
      </c>
      <c r="CR414" s="2" t="inlineStr">
        <is>
          <t/>
        </is>
      </c>
      <c r="CS414" t="inlineStr">
        <is>
          <t/>
        </is>
      </c>
      <c r="CT414" s="2" t="inlineStr">
        <is>
          <t>EuroHPC-initiativet</t>
        </is>
      </c>
      <c r="CU414" s="2" t="inlineStr">
        <is>
          <t>3</t>
        </is>
      </c>
      <c r="CV414" s="2" t="inlineStr">
        <is>
          <t/>
        </is>
      </c>
      <c r="CW414" t="inlineStr">
        <is>
          <t/>
        </is>
      </c>
    </row>
    <row r="415">
      <c r="A415" s="1" t="str">
        <f>HYPERLINK("https://iate.europa.eu/entry/result/3576607/all", "3576607")</f>
        <v>3576607</v>
      </c>
      <c r="B415" t="inlineStr">
        <is>
          <t>FINANCE</t>
        </is>
      </c>
      <c r="C415" t="inlineStr">
        <is>
          <t>FINANCE|monetary relations</t>
        </is>
      </c>
      <c r="D415" t="inlineStr">
        <is>
          <t>yes</t>
        </is>
      </c>
      <c r="E415" t="inlineStr">
        <is>
          <t>proposed</t>
        </is>
      </c>
      <c r="F415" s="2" t="inlineStr">
        <is>
          <t>механизъм за конвергенция</t>
        </is>
      </c>
      <c r="G415" s="2" t="inlineStr">
        <is>
          <t>3</t>
        </is>
      </c>
      <c r="H415" s="2" t="inlineStr">
        <is>
          <t/>
        </is>
      </c>
      <c r="I415" t="inlineStr">
        <is>
          <t/>
        </is>
      </c>
      <c r="J415" s="2" t="inlineStr">
        <is>
          <t>konvergenční nástroj</t>
        </is>
      </c>
      <c r="K415" s="2" t="inlineStr">
        <is>
          <t>3</t>
        </is>
      </c>
      <c r="L415" s="2" t="inlineStr">
        <is>
          <t/>
        </is>
      </c>
      <c r="M415" t="inlineStr">
        <is>
          <t>specializovaný nástroj na podporu členských států směřujících do eurozóny</t>
        </is>
      </c>
      <c r="N415" s="2" t="inlineStr">
        <is>
          <t>konvergensfacilitet</t>
        </is>
      </c>
      <c r="O415" s="2" t="inlineStr">
        <is>
          <t>3</t>
        </is>
      </c>
      <c r="P415" s="2" t="inlineStr">
        <is>
          <t/>
        </is>
      </c>
      <c r="Q415" t="inlineStr">
        <is>
          <t>program for målrettet teknisk støtte og finansielle incitamenter til forberedelse af medlemskab af euroområdet for medlemsstater, som ikke har euroen som valuta, og som påviseligt har truffet foranstaltninger til at indføre den fælles valuta inden for en given frist</t>
        </is>
      </c>
      <c r="R415" s="2" t="inlineStr">
        <is>
          <t>Konvergenzfazilität</t>
        </is>
      </c>
      <c r="S415" s="2" t="inlineStr">
        <is>
          <t>3</t>
        </is>
      </c>
      <c r="T415" s="2" t="inlineStr">
        <is>
          <t/>
        </is>
      </c>
      <c r="U415" t="inlineStr">
        <is>
          <t/>
        </is>
      </c>
      <c r="V415" s="2" t="inlineStr">
        <is>
          <t>μηχανισμός σύγκλισης</t>
        </is>
      </c>
      <c r="W415" s="2" t="inlineStr">
        <is>
          <t>3</t>
        </is>
      </c>
      <c r="X415" s="2" t="inlineStr">
        <is>
          <t/>
        </is>
      </c>
      <c r="Y415" t="inlineStr">
        <is>
          <t>ειδικός μηχανισμός για τη στήριξη των προσπαθειών που καταβάλλουν τα κράτη μέλη που επιθυμούν να ενταχθούν στο ευρώ ώστε να επιτευχθεί η ομαλή μετάβαση και συμμετοχή τους στο ενιαίο νόμισμα</t>
        </is>
      </c>
      <c r="Z415" s="2" t="inlineStr">
        <is>
          <t>convergence facility</t>
        </is>
      </c>
      <c r="AA415" s="2" t="inlineStr">
        <is>
          <t>3</t>
        </is>
      </c>
      <c r="AB415" s="2" t="inlineStr">
        <is>
          <t/>
        </is>
      </c>
      <c r="AC415" t="inlineStr">
        <is>
          <t>budgetary instrument proposed by the Commission
for the post-2020 Multiannual Financial Framework, aimed at supporting non-euro EU Member States in their preparations for a smooth transition to the euro</t>
        </is>
      </c>
      <c r="AD415" s="2" t="inlineStr">
        <is>
          <t>mecanismo de convergencia</t>
        </is>
      </c>
      <c r="AE415" s="2" t="inlineStr">
        <is>
          <t>3</t>
        </is>
      </c>
      <c r="AF415" s="2" t="inlineStr">
        <is>
          <t/>
        </is>
      </c>
      <c r="AG415" t="inlineStr">
        <is>
          <t>Instrumento concebido para prestar asistencia específica, en forma de apoyo técnico e incentivos financieros, a los Estados miembros no pertenecientes a la zona del euro en su preparación para incorporarse a ella.</t>
        </is>
      </c>
      <c r="AH415" s="2" t="inlineStr">
        <is>
          <t>lähenemisrahastu</t>
        </is>
      </c>
      <c r="AI415" s="2" t="inlineStr">
        <is>
          <t>3</t>
        </is>
      </c>
      <c r="AJ415" s="2" t="inlineStr">
        <is>
          <t/>
        </is>
      </c>
      <c r="AK415" t="inlineStr">
        <is>
          <t>euroalasse mittekuuluvate liikmesriikide jaoks mõeldud vahend, mille eesmärk on toetada nende üleminekut eurole</t>
        </is>
      </c>
      <c r="AL415" s="2" t="inlineStr">
        <is>
          <t>lähentymisväline</t>
        </is>
      </c>
      <c r="AM415" s="2" t="inlineStr">
        <is>
          <t>3</t>
        </is>
      </c>
      <c r="AN415" s="2" t="inlineStr">
        <is>
          <t/>
        </is>
      </c>
      <c r="AO415" t="inlineStr">
        <is>
          <t>väline, josta tuetaan euroalueen ulkopuolisia jäsenvaltioita konkreettisissa valmisteluissa, joilla on tarkoitus varmistaa sujuva liittyminen euroalueeseen ja osallistuminen sen toimintaan</t>
        </is>
      </c>
      <c r="AP415" s="2" t="inlineStr">
        <is>
          <t>mécanisme de soutien à la convergence|
mécanisme de convergence</t>
        </is>
      </c>
      <c r="AQ415" s="2" t="inlineStr">
        <is>
          <t>3|
2</t>
        </is>
      </c>
      <c r="AR415" s="2" t="inlineStr">
        <is>
          <t xml:space="preserve">|
</t>
        </is>
      </c>
      <c r="AS415" t="inlineStr">
        <is>
          <t>mécanisme destiné à apporter une aide de préadhésion aux États membres n’appartenant pas à la zone euro pour adopter la monnaie unique pendant la période couverte par le cadre financier pluriannuel 2021-2027</t>
        </is>
      </c>
      <c r="AT415" s="2" t="inlineStr">
        <is>
          <t>saoráid chóineasúcháin</t>
        </is>
      </c>
      <c r="AU415" s="2" t="inlineStr">
        <is>
          <t>3</t>
        </is>
      </c>
      <c r="AV415" s="2" t="inlineStr">
        <is>
          <t/>
        </is>
      </c>
      <c r="AW415" t="inlineStr">
        <is>
          <t/>
        </is>
      </c>
      <c r="AX415" s="2" t="inlineStr">
        <is>
          <t>instrument za konvergenciju</t>
        </is>
      </c>
      <c r="AY415" s="2" t="inlineStr">
        <is>
          <t>3</t>
        </is>
      </c>
      <c r="AZ415" s="2" t="inlineStr">
        <is>
          <t/>
        </is>
      </c>
      <c r="BA415" t="inlineStr">
        <is>
          <t/>
        </is>
      </c>
      <c r="BB415" s="2" t="inlineStr">
        <is>
          <t>konvergenciatámogató eszköz</t>
        </is>
      </c>
      <c r="BC415" s="2" t="inlineStr">
        <is>
          <t>3</t>
        </is>
      </c>
      <c r="BD415" s="2" t="inlineStr">
        <is>
          <t/>
        </is>
      </c>
      <c r="BE415" t="inlineStr">
        <is>
          <t>az euróövezeten kívüli tagállamok övezethez való csatlakozását segítő eszköz</t>
        </is>
      </c>
      <c r="BF415" s="2" t="inlineStr">
        <is>
          <t>strumento di convergenza</t>
        </is>
      </c>
      <c r="BG415" s="2" t="inlineStr">
        <is>
          <t>3</t>
        </is>
      </c>
      <c r="BH415" s="2" t="inlineStr">
        <is>
          <t/>
        </is>
      </c>
      <c r="BI415" t="inlineStr">
        <is>
          <t>strumento di adesione all’euro che offre assistenza agli Stati membri non appartenenti alla zona euro per preparare una transizione agevole alla moneta unica</t>
        </is>
      </c>
      <c r="BJ415" s="2" t="inlineStr">
        <is>
          <t>konvergencijos priemonė</t>
        </is>
      </c>
      <c r="BK415" s="2" t="inlineStr">
        <is>
          <t>3</t>
        </is>
      </c>
      <c r="BL415" s="2" t="inlineStr">
        <is>
          <t/>
        </is>
      </c>
      <c r="BM415" t="inlineStr">
        <is>
          <t>priemonė, skirta euro zonai nepriklausančioms valstybėms narėms, siekiančioms įsivesti eurą</t>
        </is>
      </c>
      <c r="BN415" s="2" t="inlineStr">
        <is>
          <t>konverģences mehānisms</t>
        </is>
      </c>
      <c r="BO415" s="2" t="inlineStr">
        <is>
          <t>3</t>
        </is>
      </c>
      <c r="BP415" s="2" t="inlineStr">
        <is>
          <t/>
        </is>
      </c>
      <c r="BQ415" t="inlineStr">
        <is>
          <t>euro pievienošanās atbalsta instruments dalībvalstīm, kas vēl nav eurozonas dalībnieces</t>
        </is>
      </c>
      <c r="BR415" s="2" t="inlineStr">
        <is>
          <t>faċilità ta' konverġenza</t>
        </is>
      </c>
      <c r="BS415" s="2" t="inlineStr">
        <is>
          <t>3</t>
        </is>
      </c>
      <c r="BT415" s="2" t="inlineStr">
        <is>
          <t/>
        </is>
      </c>
      <c r="BU415" t="inlineStr">
        <is>
          <t>strument tal-adeżjoni mal-Euro, maħsub biex jappoġġja lill-Istati Membri tal-UE li mhumiex fiż-żona tal-euro fit-tħejjija tagħhom għal tranżizzjoni u għal parteċipazzjoni bla xkiel fl-Euro</t>
        </is>
      </c>
      <c r="BV415" s="2" t="inlineStr">
        <is>
          <t>convergentiefaciliteit</t>
        </is>
      </c>
      <c r="BW415" s="2" t="inlineStr">
        <is>
          <t>3</t>
        </is>
      </c>
      <c r="BX415" s="2" t="inlineStr">
        <is>
          <t/>
        </is>
      </c>
      <c r="BY415" t="inlineStr">
        <is>
          <t>instrument dat technische en financiële bijstand biedt om lidstaten te ondersteunen op weg naar de toetreding tot de eurozone</t>
        </is>
      </c>
      <c r="BZ415" s="2" t="inlineStr">
        <is>
          <t>Instrument Wsparcia Konwergencji</t>
        </is>
      </c>
      <c r="CA415" s="2" t="inlineStr">
        <is>
          <t>3</t>
        </is>
      </c>
      <c r="CB415" s="2" t="inlineStr">
        <is>
          <t/>
        </is>
      </c>
      <c r="CC415" t="inlineStr">
        <is>
          <t>instrument oferujący pomoc techniczną i finansową przed akcesją do strefy euro</t>
        </is>
      </c>
      <c r="CD415" s="2" t="inlineStr">
        <is>
          <t>mecanismo de convergência</t>
        </is>
      </c>
      <c r="CE415" s="2" t="inlineStr">
        <is>
          <t>2</t>
        </is>
      </c>
      <c r="CF415" s="2" t="inlineStr">
        <is>
          <t/>
        </is>
      </c>
      <c r="CG415" t="inlineStr">
        <is>
          <t/>
        </is>
      </c>
      <c r="CH415" s="2" t="inlineStr">
        <is>
          <t>mecanism de convergență</t>
        </is>
      </c>
      <c r="CI415" s="2" t="inlineStr">
        <is>
          <t>3</t>
        </is>
      </c>
      <c r="CJ415" s="2" t="inlineStr">
        <is>
          <t/>
        </is>
      </c>
      <c r="CK415" t="inlineStr">
        <is>
          <t/>
        </is>
      </c>
      <c r="CL415" s="2" t="inlineStr">
        <is>
          <t>nástroj konvergencie</t>
        </is>
      </c>
      <c r="CM415" s="2" t="inlineStr">
        <is>
          <t>3</t>
        </is>
      </c>
      <c r="CN415" s="2" t="inlineStr">
        <is>
          <t/>
        </is>
      </c>
      <c r="CO415" t="inlineStr">
        <is>
          <t>nástroj na podporu členských štátov, ktoré nie sú členmi eurozóny, pri ich príprave na hladký prechod na euro</t>
        </is>
      </c>
      <c r="CP415" s="2" t="inlineStr">
        <is>
          <t>konvergenčni instrument</t>
        </is>
      </c>
      <c r="CQ415" s="2" t="inlineStr">
        <is>
          <t>3</t>
        </is>
      </c>
      <c r="CR415" s="2" t="inlineStr">
        <is>
          <t/>
        </is>
      </c>
      <c r="CS415" t="inlineStr">
        <is>
          <t/>
        </is>
      </c>
      <c r="CT415" s="2" t="inlineStr">
        <is>
          <t>konvergensmekanism</t>
        </is>
      </c>
      <c r="CU415" s="2" t="inlineStr">
        <is>
          <t>3</t>
        </is>
      </c>
      <c r="CV415" s="2" t="inlineStr">
        <is>
          <t/>
        </is>
      </c>
      <c r="CW415" t="inlineStr">
        <is>
          <t/>
        </is>
      </c>
    </row>
    <row r="416">
      <c r="A416" s="1" t="str">
        <f>HYPERLINK("https://iate.europa.eu/entry/result/3570807/all", "3570807")</f>
        <v>3570807</v>
      </c>
      <c r="B416" t="inlineStr">
        <is>
          <t>INTERNATIONAL RELATIONS;EUROPEAN UNION</t>
        </is>
      </c>
      <c r="C416" t="inlineStr">
        <is>
          <t>INTERNATIONAL RELATIONS|cooperation policy|cooperation policy;EUROPEAN UNION|EU finance</t>
        </is>
      </c>
      <c r="D416" t="inlineStr">
        <is>
          <t>yes</t>
        </is>
      </c>
      <c r="E416" t="inlineStr">
        <is>
          <t/>
        </is>
      </c>
      <c r="F416" t="inlineStr">
        <is>
          <t/>
        </is>
      </c>
      <c r="G416" t="inlineStr">
        <is>
          <t/>
        </is>
      </c>
      <c r="H416" t="inlineStr">
        <is>
          <t/>
        </is>
      </c>
      <c r="I416" t="inlineStr">
        <is>
          <t/>
        </is>
      </c>
      <c r="J416" s="2" t="inlineStr">
        <is>
          <t>záruční fond EFSD</t>
        </is>
      </c>
      <c r="K416" s="2" t="inlineStr">
        <is>
          <t>3</t>
        </is>
      </c>
      <c r="L416" s="2" t="inlineStr">
        <is>
          <t/>
        </is>
      </c>
      <c r="M416" t="inlineStr">
        <is>
          <t>likvidní rezerva pro případ čerpání &lt;i&gt;záruky EFSD&lt;/i&gt; [ &lt;a href="/entry/result/3570806/all" id="ENTRY_TO_ENTRY_CONVERTER" target="_blank"&gt;IATE:3570806&lt;/a&gt; ]</t>
        </is>
      </c>
      <c r="N416" s="2" t="inlineStr">
        <is>
          <t>EFSD-garantifond</t>
        </is>
      </c>
      <c r="O416" s="2" t="inlineStr">
        <is>
          <t>3</t>
        </is>
      </c>
      <c r="P416" s="2" t="inlineStr">
        <is>
          <t/>
        </is>
      </c>
      <c r="Q416" t="inlineStr">
        <is>
          <t/>
        </is>
      </c>
      <c r="R416" s="2" t="inlineStr">
        <is>
          <t>EFSD-Garantiefonds</t>
        </is>
      </c>
      <c r="S416" s="2" t="inlineStr">
        <is>
          <t>3</t>
        </is>
      </c>
      <c r="T416" s="2" t="inlineStr">
        <is>
          <t/>
        </is>
      </c>
      <c r="U416" t="inlineStr">
        <is>
          <t/>
        </is>
      </c>
      <c r="V416" t="inlineStr">
        <is>
          <t/>
        </is>
      </c>
      <c r="W416" t="inlineStr">
        <is>
          <t/>
        </is>
      </c>
      <c r="X416" t="inlineStr">
        <is>
          <t/>
        </is>
      </c>
      <c r="Y416" t="inlineStr">
        <is>
          <t/>
        </is>
      </c>
      <c r="Z416" s="2" t="inlineStr">
        <is>
          <t>EFSD Guarantee Fund</t>
        </is>
      </c>
      <c r="AA416" s="2" t="inlineStr">
        <is>
          <t>3</t>
        </is>
      </c>
      <c r="AB416" s="2" t="inlineStr">
        <is>
          <t/>
        </is>
      </c>
      <c r="AC416" t="inlineStr">
        <is>
          <t>liquidity cushion for making payments in the event of a call on the EFSD Guarantee [ &lt;a href="/entry/result/3570806/all" id="ENTRY_TO_ENTRY_CONVERTER" target="_blank"&gt;IATE:3570806&lt;/a&gt; ]</t>
        </is>
      </c>
      <c r="AD416" s="2" t="inlineStr">
        <is>
          <t>Fondo de Garantía del Fondo Europeo de Desarrollo Sostenible|
Fondo de Garantía del FEDS</t>
        </is>
      </c>
      <c r="AE416" s="2" t="inlineStr">
        <is>
          <t>3|
3</t>
        </is>
      </c>
      <c r="AF416" s="2" t="inlineStr">
        <is>
          <t xml:space="preserve">|
</t>
        </is>
      </c>
      <c r="AG416" t="inlineStr">
        <is>
          <t>Reserva de liquidez para los casos en los que deba ejecutarse la garantía del FEDS &lt;a href="/entry/result/3570806/all" id="ENTRY_TO_ENTRY_CONVERTER" target="_blank"&gt;IATE:3570806&lt;/a&gt; .</t>
        </is>
      </c>
      <c r="AH416" s="2" t="inlineStr">
        <is>
          <t>EFSD tagatisfond</t>
        </is>
      </c>
      <c r="AI416" s="2" t="inlineStr">
        <is>
          <t>3</t>
        </is>
      </c>
      <c r="AJ416" s="2" t="inlineStr">
        <is>
          <t/>
        </is>
      </c>
      <c r="AK416" t="inlineStr">
        <is>
          <t/>
        </is>
      </c>
      <c r="AL416" s="2" t="inlineStr">
        <is>
          <t>EKKR-takuurahasto</t>
        </is>
      </c>
      <c r="AM416" s="2" t="inlineStr">
        <is>
          <t>3</t>
        </is>
      </c>
      <c r="AN416" s="2" t="inlineStr">
        <is>
          <t/>
        </is>
      </c>
      <c r="AO416" t="inlineStr">
        <is>
          <t>rahasto, joka toimii likviditeettipuskurina, josta tukikelpoisille vastapuolille suoritetaan maksuja</t>
        </is>
      </c>
      <c r="AP416" s="2" t="inlineStr">
        <is>
          <t>fonds de garantie FEDD</t>
        </is>
      </c>
      <c r="AQ416" s="2" t="inlineStr">
        <is>
          <t>3</t>
        </is>
      </c>
      <c r="AR416" s="2" t="inlineStr">
        <is>
          <t/>
        </is>
      </c>
      <c r="AS416" t="inlineStr">
        <is>
          <t/>
        </is>
      </c>
      <c r="AT416" s="2" t="inlineStr">
        <is>
          <t>Ciste Ráthaíocht CEFI</t>
        </is>
      </c>
      <c r="AU416" s="2" t="inlineStr">
        <is>
          <t>3</t>
        </is>
      </c>
      <c r="AV416" s="2" t="inlineStr">
        <is>
          <t/>
        </is>
      </c>
      <c r="AW416" t="inlineStr">
        <is>
          <t/>
        </is>
      </c>
      <c r="AX416" t="inlineStr">
        <is>
          <t/>
        </is>
      </c>
      <c r="AY416" t="inlineStr">
        <is>
          <t/>
        </is>
      </c>
      <c r="AZ416" t="inlineStr">
        <is>
          <t/>
        </is>
      </c>
      <c r="BA416" t="inlineStr">
        <is>
          <t/>
        </is>
      </c>
      <c r="BB416" s="2" t="inlineStr">
        <is>
          <t>EFFA-garanciaalap</t>
        </is>
      </c>
      <c r="BC416" s="2" t="inlineStr">
        <is>
          <t>4</t>
        </is>
      </c>
      <c r="BD416" s="2" t="inlineStr">
        <is>
          <t/>
        </is>
      </c>
      <c r="BE416" t="inlineStr">
        <is>
          <t>az uniós költségvetésből, az EFA-ból és más felek hozzájárulásaiból finanszírozott garanciaalap, amely likviditást biztosít abban az esetben, ha a garanciamegállapodások keretében felmerült veszteségek fedezése céljából lehívásra kerül az EFFA-garancia&lt;sup&gt;1&lt;/sup&gt;&lt;p&gt;&lt;sup&gt;1&lt;/sup&gt;&lt;i&gt;EFFA-garancia &lt;/i&gt; [ &lt;a href="/entry/result/3570806/all" id="ENTRY_TO_ENTRY_CONVERTER" target="_blank"&gt;IATE:3570806&lt;/a&gt; ]&lt;/p&gt;</t>
        </is>
      </c>
      <c r="BF416" s="2" t="inlineStr">
        <is>
          <t>Fondo di garanzia dell’EFSD</t>
        </is>
      </c>
      <c r="BG416" s="2" t="inlineStr">
        <is>
          <t>3</t>
        </is>
      </c>
      <c r="BH416" s="2" t="inlineStr">
        <is>
          <t/>
        </is>
      </c>
      <c r="BI416" t="inlineStr">
        <is>
          <t>riserva di liquidità da corrispondere alle controparti ammissibili in caso di attivazione della garanzia dell’EFSD [ &lt;a href="/entry/result/3570806/all" id="ENTRY_TO_ENTRY_CONVERTER" target="_blank"&gt;IATE:3570806&lt;/a&gt; ]</t>
        </is>
      </c>
      <c r="BJ416" s="2" t="inlineStr">
        <is>
          <t>EDVF garantijų fondas</t>
        </is>
      </c>
      <c r="BK416" s="2" t="inlineStr">
        <is>
          <t>3</t>
        </is>
      </c>
      <c r="BL416" s="2" t="inlineStr">
        <is>
          <t/>
        </is>
      </c>
      <c r="BM416" t="inlineStr">
        <is>
          <t>likvidumo atsargos, naudojamos tuo atveju, jei būtų pareikalauta mokėti pagal EDVF garantiją ( &lt;a href="/entry/result/3570806/all" id="ENTRY_TO_ENTRY_CONVERTER" target="_blank"&gt;IATE:3570806&lt;/a&gt; )</t>
        </is>
      </c>
      <c r="BN416" s="2" t="inlineStr">
        <is>
          <t>EFIA garantiju fonds</t>
        </is>
      </c>
      <c r="BO416" s="2" t="inlineStr">
        <is>
          <t>3</t>
        </is>
      </c>
      <c r="BP416" s="2" t="inlineStr">
        <is>
          <t/>
        </is>
      </c>
      <c r="BQ416" t="inlineStr">
        <is>
          <t/>
        </is>
      </c>
      <c r="BR416" s="2" t="inlineStr">
        <is>
          <t>Fond ta’ Garanzija tal-EFSD</t>
        </is>
      </c>
      <c r="BS416" s="2" t="inlineStr">
        <is>
          <t>3</t>
        </is>
      </c>
      <c r="BT416" s="2" t="inlineStr">
        <is>
          <t/>
        </is>
      </c>
      <c r="BU416" t="inlineStr">
        <is>
          <t>riżerva ta' likwidità biex isiru l-pagamenti f'każ li tiġi attivata l-Garanzija tal-EFSD&lt;sup&gt;1&lt;/sup&gt;&lt;p&gt;&lt;sup&gt;1&lt;/sup&gt;Garanzija tal-EFSD [ &lt;a href="/entry/result/3570806/all" id="ENTRY_TO_ENTRY_CONVERTER" target="_blank"&gt;IATE:3570806&lt;/a&gt; ]&lt;/p&gt;</t>
        </is>
      </c>
      <c r="BV416" s="2" t="inlineStr">
        <is>
          <t>EFDO-garantiefonds</t>
        </is>
      </c>
      <c r="BW416" s="2" t="inlineStr">
        <is>
          <t>3</t>
        </is>
      </c>
      <c r="BX416" s="2" t="inlineStr">
        <is>
          <t/>
        </is>
      </c>
      <c r="BY416" t="inlineStr">
        <is>
          <t>fonds dat voorziet in een liquiditeitsbuffer waaruit de in aanmerking komende tegenpartijen worden betaald ingeval een beroep op de EFDO-garantie wordt gedaan in overeenstemming met de desbetreffende EFDO-garantieovereenkomst</t>
        </is>
      </c>
      <c r="BZ416" s="2" t="inlineStr">
        <is>
          <t>fundusz gwarancyjny EFZR</t>
        </is>
      </c>
      <c r="CA416" s="2" t="inlineStr">
        <is>
          <t>3</t>
        </is>
      </c>
      <c r="CB416" s="2" t="inlineStr">
        <is>
          <t/>
        </is>
      </c>
      <c r="CC416" t="inlineStr">
        <is>
          <t>fundusz zapewniający płynność, na wypadek gdyby uruchomiono &lt;i&gt;gwarancję EFZR&lt;/i&gt; [ &lt;a href="/entry/result/3570806/all" id="ENTRY_TO_ENTRY_CONVERTER" target="_blank"&gt;IATE:3570806&lt;/a&gt; ] na pokrycie strat zgodnie z umowami gwarancyjnymi</t>
        </is>
      </c>
      <c r="CD416" s="2" t="inlineStr">
        <is>
          <t>Fundo de Garantia FEDS</t>
        </is>
      </c>
      <c r="CE416" s="2" t="inlineStr">
        <is>
          <t>3</t>
        </is>
      </c>
      <c r="CF416" s="2" t="inlineStr">
        <is>
          <t/>
        </is>
      </c>
      <c r="CG416" t="inlineStr">
        <is>
          <t>Reserva de liquidez a partir da qual as contrapartes elegíveis são pagas em caso de acionamento da Garantia FEDS.</t>
        </is>
      </c>
      <c r="CH416" s="2" t="inlineStr">
        <is>
          <t>Fond de garantare FEDD</t>
        </is>
      </c>
      <c r="CI416" s="2" t="inlineStr">
        <is>
          <t>3</t>
        </is>
      </c>
      <c r="CJ416" s="2" t="inlineStr">
        <is>
          <t/>
        </is>
      </c>
      <c r="CK416" t="inlineStr">
        <is>
          <t/>
        </is>
      </c>
      <c r="CL416" s="2" t="inlineStr">
        <is>
          <t>záručný fond EFSD</t>
        </is>
      </c>
      <c r="CM416" s="2" t="inlineStr">
        <is>
          <t>3</t>
        </is>
      </c>
      <c r="CN416" s="2" t="inlineStr">
        <is>
          <t/>
        </is>
      </c>
      <c r="CO416" t="inlineStr">
        <is>
          <t/>
        </is>
      </c>
      <c r="CP416" s="2" t="inlineStr">
        <is>
          <t>Jamstveni sklad EFSD</t>
        </is>
      </c>
      <c r="CQ416" s="2" t="inlineStr">
        <is>
          <t>3</t>
        </is>
      </c>
      <c r="CR416" s="2" t="inlineStr">
        <is>
          <t/>
        </is>
      </c>
      <c r="CS416" t="inlineStr">
        <is>
          <t>&lt;div&gt;likvidnostni blažilec, iz katerega se izplačajo upravičeni partnerji v primeru unovčitve jamstva EFSD [ &lt;a href="/entry/result/3570806/all" id="ENTRY_TO_ENTRY_CONVERTER" target="_blank"&gt;IATE:3570806&lt;/a&gt; ] v skladu z ustreznim sporazumom o jamstvu EFSD&lt;/div&gt;</t>
        </is>
      </c>
      <c r="CT416" s="2" t="inlineStr">
        <is>
          <t>EFHU-garantifonden</t>
        </is>
      </c>
      <c r="CU416" s="2" t="inlineStr">
        <is>
          <t>3</t>
        </is>
      </c>
      <c r="CV416" s="2" t="inlineStr">
        <is>
          <t/>
        </is>
      </c>
      <c r="CW416" t="inlineStr">
        <is>
          <t/>
        </is>
      </c>
    </row>
    <row r="417">
      <c r="A417" s="1" t="str">
        <f>HYPERLINK("https://iate.europa.eu/entry/result/3636408/all", "3636408")</f>
        <v>3636408</v>
      </c>
      <c r="B417" t="inlineStr">
        <is>
          <t>LAW</t>
        </is>
      </c>
      <c r="C417" t="inlineStr">
        <is>
          <t>LAW</t>
        </is>
      </c>
      <c r="D417" t="inlineStr">
        <is>
          <t>no</t>
        </is>
      </c>
      <c r="E417" t="inlineStr">
        <is>
          <t/>
        </is>
      </c>
      <c r="F417" s="2" t="inlineStr">
        <is>
          <t>Притежатели на собствен капитал</t>
        </is>
      </c>
      <c r="G417" s="2" t="inlineStr">
        <is>
          <t>2</t>
        </is>
      </c>
      <c r="H417" s="2" t="inlineStr">
        <is>
          <t/>
        </is>
      </c>
      <c r="I417" t="inlineStr">
        <is>
          <t/>
        </is>
      </c>
      <c r="J417" s="2" t="inlineStr">
        <is>
          <t>držitel kapitálového nástroje</t>
        </is>
      </c>
      <c r="K417" s="2" t="inlineStr">
        <is>
          <t>2</t>
        </is>
      </c>
      <c r="L417" s="2" t="inlineStr">
        <is>
          <t/>
        </is>
      </c>
      <c r="M417" t="inlineStr">
        <is>
          <t/>
        </is>
      </c>
      <c r="N417" s="2" t="inlineStr">
        <is>
          <t>kapitalejere</t>
        </is>
      </c>
      <c r="O417" s="2" t="inlineStr">
        <is>
          <t>2</t>
        </is>
      </c>
      <c r="P417" s="2" t="inlineStr">
        <is>
          <t/>
        </is>
      </c>
      <c r="Q417" t="inlineStr">
        <is>
          <t/>
        </is>
      </c>
      <c r="R417" s="2" t="inlineStr">
        <is>
          <t>Anteilseigner</t>
        </is>
      </c>
      <c r="S417" s="2" t="inlineStr">
        <is>
          <t>2</t>
        </is>
      </c>
      <c r="T417" s="2" t="inlineStr">
        <is>
          <t/>
        </is>
      </c>
      <c r="U417" t="inlineStr">
        <is>
          <t/>
        </is>
      </c>
      <c r="V417" s="2" t="inlineStr">
        <is>
          <t>μέτοχοι|
εταίροι</t>
        </is>
      </c>
      <c r="W417" s="2" t="inlineStr">
        <is>
          <t>2|
2</t>
        </is>
      </c>
      <c r="X417" s="2" t="inlineStr">
        <is>
          <t xml:space="preserve">|
</t>
        </is>
      </c>
      <c r="Y417" t="inlineStr">
        <is>
          <t/>
        </is>
      </c>
      <c r="Z417" s="2" t="inlineStr">
        <is>
          <t>equity holder</t>
        </is>
      </c>
      <c r="AA417" s="2" t="inlineStr">
        <is>
          <t>2</t>
        </is>
      </c>
      <c r="AB417" s="2" t="inlineStr">
        <is>
          <t/>
        </is>
      </c>
      <c r="AC417" t="inlineStr">
        <is>
          <t/>
        </is>
      </c>
      <c r="AD417" s="2" t="inlineStr">
        <is>
          <t>tenedor de participaciones</t>
        </is>
      </c>
      <c r="AE417" s="2" t="inlineStr">
        <is>
          <t>2</t>
        </is>
      </c>
      <c r="AF417" s="2" t="inlineStr">
        <is>
          <t/>
        </is>
      </c>
      <c r="AG417" t="inlineStr">
        <is>
          <t/>
        </is>
      </c>
      <c r="AH417" t="inlineStr">
        <is>
          <t/>
        </is>
      </c>
      <c r="AI417" t="inlineStr">
        <is>
          <t/>
        </is>
      </c>
      <c r="AJ417" t="inlineStr">
        <is>
          <t/>
        </is>
      </c>
      <c r="AK417" t="inlineStr">
        <is>
          <t/>
        </is>
      </c>
      <c r="AL417" s="2" t="inlineStr">
        <is>
          <t>oman pääoman haltija</t>
        </is>
      </c>
      <c r="AM417" s="2" t="inlineStr">
        <is>
          <t>2</t>
        </is>
      </c>
      <c r="AN417" s="2" t="inlineStr">
        <is>
          <t/>
        </is>
      </c>
      <c r="AO417" t="inlineStr">
        <is>
          <t/>
        </is>
      </c>
      <c r="AP417" s="2" t="inlineStr">
        <is>
          <t>détenteur de capital</t>
        </is>
      </c>
      <c r="AQ417" s="2" t="inlineStr">
        <is>
          <t>2</t>
        </is>
      </c>
      <c r="AR417" s="2" t="inlineStr">
        <is>
          <t/>
        </is>
      </c>
      <c r="AS417" t="inlineStr">
        <is>
          <t/>
        </is>
      </c>
      <c r="AT417" t="inlineStr">
        <is>
          <t/>
        </is>
      </c>
      <c r="AU417" t="inlineStr">
        <is>
          <t/>
        </is>
      </c>
      <c r="AV417" t="inlineStr">
        <is>
          <t/>
        </is>
      </c>
      <c r="AW417" t="inlineStr">
        <is>
          <t/>
        </is>
      </c>
      <c r="AX417" t="inlineStr">
        <is>
          <t/>
        </is>
      </c>
      <c r="AY417" t="inlineStr">
        <is>
          <t/>
        </is>
      </c>
      <c r="AZ417" t="inlineStr">
        <is>
          <t/>
        </is>
      </c>
      <c r="BA417" t="inlineStr">
        <is>
          <t/>
        </is>
      </c>
      <c r="BB417" s="2" t="inlineStr">
        <is>
          <t>tőketulajdonos</t>
        </is>
      </c>
      <c r="BC417" s="2" t="inlineStr">
        <is>
          <t>2</t>
        </is>
      </c>
      <c r="BD417" s="2" t="inlineStr">
        <is>
          <t/>
        </is>
      </c>
      <c r="BE417" t="inlineStr">
        <is>
          <t/>
        </is>
      </c>
      <c r="BF417" s="2" t="inlineStr">
        <is>
          <t>detentore di strumenti di capitale</t>
        </is>
      </c>
      <c r="BG417" s="2" t="inlineStr">
        <is>
          <t>2</t>
        </is>
      </c>
      <c r="BH417" s="2" t="inlineStr">
        <is>
          <t/>
        </is>
      </c>
      <c r="BI417" t="inlineStr">
        <is>
          <t/>
        </is>
      </c>
      <c r="BJ417" s="2" t="inlineStr">
        <is>
          <t>dalininkas</t>
        </is>
      </c>
      <c r="BK417" s="2" t="inlineStr">
        <is>
          <t>2</t>
        </is>
      </c>
      <c r="BL417" s="2" t="inlineStr">
        <is>
          <t/>
        </is>
      </c>
      <c r="BM417" t="inlineStr">
        <is>
          <t/>
        </is>
      </c>
      <c r="BN417" t="inlineStr">
        <is>
          <t/>
        </is>
      </c>
      <c r="BO417" t="inlineStr">
        <is>
          <t/>
        </is>
      </c>
      <c r="BP417" t="inlineStr">
        <is>
          <t/>
        </is>
      </c>
      <c r="BQ417" t="inlineStr">
        <is>
          <t/>
        </is>
      </c>
      <c r="BR417" s="2" t="inlineStr">
        <is>
          <t>detenturi ta' ekwità</t>
        </is>
      </c>
      <c r="BS417" s="2" t="inlineStr">
        <is>
          <t>2</t>
        </is>
      </c>
      <c r="BT417" s="2" t="inlineStr">
        <is>
          <t/>
        </is>
      </c>
      <c r="BU417" t="inlineStr">
        <is>
          <t/>
        </is>
      </c>
      <c r="BV417" s="2" t="inlineStr">
        <is>
          <t>houders van eigenvermogensinstrumenten</t>
        </is>
      </c>
      <c r="BW417" s="2" t="inlineStr">
        <is>
          <t>2</t>
        </is>
      </c>
      <c r="BX417" s="2" t="inlineStr">
        <is>
          <t/>
        </is>
      </c>
      <c r="BY417" t="inlineStr">
        <is>
          <t/>
        </is>
      </c>
      <c r="BZ417" s="2" t="inlineStr">
        <is>
          <t>udziałowiec</t>
        </is>
      </c>
      <c r="CA417" s="2" t="inlineStr">
        <is>
          <t>2</t>
        </is>
      </c>
      <c r="CB417" s="2" t="inlineStr">
        <is>
          <t/>
        </is>
      </c>
      <c r="CC417" t="inlineStr">
        <is>
          <t/>
        </is>
      </c>
      <c r="CD417" s="2" t="inlineStr">
        <is>
          <t>detentore de participações</t>
        </is>
      </c>
      <c r="CE417" s="2" t="inlineStr">
        <is>
          <t>2</t>
        </is>
      </c>
      <c r="CF417" s="2" t="inlineStr">
        <is>
          <t/>
        </is>
      </c>
      <c r="CG417" t="inlineStr">
        <is>
          <t/>
        </is>
      </c>
      <c r="CH417" s="2" t="inlineStr">
        <is>
          <t>deținător de capital</t>
        </is>
      </c>
      <c r="CI417" s="2" t="inlineStr">
        <is>
          <t>2</t>
        </is>
      </c>
      <c r="CJ417" s="2" t="inlineStr">
        <is>
          <t/>
        </is>
      </c>
      <c r="CK417" t="inlineStr">
        <is>
          <t/>
        </is>
      </c>
      <c r="CL417" t="inlineStr">
        <is>
          <t/>
        </is>
      </c>
      <c r="CM417" t="inlineStr">
        <is>
          <t/>
        </is>
      </c>
      <c r="CN417" t="inlineStr">
        <is>
          <t/>
        </is>
      </c>
      <c r="CO417" t="inlineStr">
        <is>
          <t/>
        </is>
      </c>
      <c r="CP417" s="2" t="inlineStr">
        <is>
          <t>imetnik kapitala</t>
        </is>
      </c>
      <c r="CQ417" s="2" t="inlineStr">
        <is>
          <t>2</t>
        </is>
      </c>
      <c r="CR417" s="2" t="inlineStr">
        <is>
          <t/>
        </is>
      </c>
      <c r="CS417" t="inlineStr">
        <is>
          <t/>
        </is>
      </c>
      <c r="CT417" t="inlineStr">
        <is>
          <t/>
        </is>
      </c>
      <c r="CU417" t="inlineStr">
        <is>
          <t/>
        </is>
      </c>
      <c r="CV417" t="inlineStr">
        <is>
          <t/>
        </is>
      </c>
      <c r="CW417" t="inlineStr">
        <is>
          <t/>
        </is>
      </c>
    </row>
    <row r="418">
      <c r="A418" s="1" t="str">
        <f>HYPERLINK("https://iate.europa.eu/entry/result/3636273/all", "3636273")</f>
        <v>3636273</v>
      </c>
      <c r="B418" t="inlineStr">
        <is>
          <t>LAW</t>
        </is>
      </c>
      <c r="C418" t="inlineStr">
        <is>
          <t>LAW</t>
        </is>
      </c>
      <c r="D418" t="inlineStr">
        <is>
          <t>no</t>
        </is>
      </c>
      <c r="E418" t="inlineStr">
        <is>
          <t/>
        </is>
      </c>
      <c r="F418" t="inlineStr">
        <is>
          <t/>
        </is>
      </c>
      <c r="G418" t="inlineStr">
        <is>
          <t/>
        </is>
      </c>
      <c r="H418" t="inlineStr">
        <is>
          <t/>
        </is>
      </c>
      <c r="I418" t="inlineStr">
        <is>
          <t/>
        </is>
      </c>
      <c r="J418" t="inlineStr">
        <is>
          <t/>
        </is>
      </c>
      <c r="K418" t="inlineStr">
        <is>
          <t/>
        </is>
      </c>
      <c r="L418" t="inlineStr">
        <is>
          <t/>
        </is>
      </c>
      <c r="M418" t="inlineStr">
        <is>
          <t/>
        </is>
      </c>
      <c r="N418" s="2" t="inlineStr">
        <is>
          <t>ikke-udtalelsesklausul</t>
        </is>
      </c>
      <c r="O418" s="2" t="inlineStr">
        <is>
          <t>2</t>
        </is>
      </c>
      <c r="P418" s="2" t="inlineStr">
        <is>
          <t/>
        </is>
      </c>
      <c r="Q418" t="inlineStr">
        <is>
          <t/>
        </is>
      </c>
      <c r="R418" s="2" t="inlineStr">
        <is>
          <t>Klausel über die "Nichtabgabe einer Stellungnahme"</t>
        </is>
      </c>
      <c r="S418" s="2" t="inlineStr">
        <is>
          <t>2</t>
        </is>
      </c>
      <c r="T418" s="2" t="inlineStr">
        <is>
          <t/>
        </is>
      </c>
      <c r="U418" t="inlineStr">
        <is>
          <t/>
        </is>
      </c>
      <c r="V418" s="2" t="inlineStr">
        <is>
          <t>ρήτρα μη διατύπωσης γνώμης</t>
        </is>
      </c>
      <c r="W418" s="2" t="inlineStr">
        <is>
          <t>2</t>
        </is>
      </c>
      <c r="X418" s="2" t="inlineStr">
        <is>
          <t/>
        </is>
      </c>
      <c r="Y418" t="inlineStr">
        <is>
          <t/>
        </is>
      </c>
      <c r="Z418" s="2" t="inlineStr">
        <is>
          <t>non-opinion clause</t>
        </is>
      </c>
      <c r="AA418" s="2" t="inlineStr">
        <is>
          <t>2</t>
        </is>
      </c>
      <c r="AB418" s="2" t="inlineStr">
        <is>
          <t/>
        </is>
      </c>
      <c r="AC418" t="inlineStr">
        <is>
          <t/>
        </is>
      </c>
      <c r="AD418" s="2" t="inlineStr">
        <is>
          <t>cláusula de ausencia de dictamen</t>
        </is>
      </c>
      <c r="AE418" s="2" t="inlineStr">
        <is>
          <t>2</t>
        </is>
      </c>
      <c r="AF418" s="2" t="inlineStr">
        <is>
          <t/>
        </is>
      </c>
      <c r="AG418" t="inlineStr">
        <is>
          <t/>
        </is>
      </c>
      <c r="AH418" t="inlineStr">
        <is>
          <t/>
        </is>
      </c>
      <c r="AI418" t="inlineStr">
        <is>
          <t/>
        </is>
      </c>
      <c r="AJ418" t="inlineStr">
        <is>
          <t/>
        </is>
      </c>
      <c r="AK418" t="inlineStr">
        <is>
          <t/>
        </is>
      </c>
      <c r="AL418" s="2" t="inlineStr">
        <is>
          <t>lausunnosta pidättymistä koskeva lauseke</t>
        </is>
      </c>
      <c r="AM418" s="2" t="inlineStr">
        <is>
          <t>2</t>
        </is>
      </c>
      <c r="AN418" s="2" t="inlineStr">
        <is>
          <t/>
        </is>
      </c>
      <c r="AO418" t="inlineStr">
        <is>
          <t/>
        </is>
      </c>
      <c r="AP418" s="2" t="inlineStr">
        <is>
          <t>clause d'absence d'avis</t>
        </is>
      </c>
      <c r="AQ418" s="2" t="inlineStr">
        <is>
          <t>2</t>
        </is>
      </c>
      <c r="AR418" s="2" t="inlineStr">
        <is>
          <t/>
        </is>
      </c>
      <c r="AS418" t="inlineStr">
        <is>
          <t/>
        </is>
      </c>
      <c r="AT418" t="inlineStr">
        <is>
          <t/>
        </is>
      </c>
      <c r="AU418" t="inlineStr">
        <is>
          <t/>
        </is>
      </c>
      <c r="AV418" t="inlineStr">
        <is>
          <t/>
        </is>
      </c>
      <c r="AW418" t="inlineStr">
        <is>
          <t/>
        </is>
      </c>
      <c r="AX418" t="inlineStr">
        <is>
          <t/>
        </is>
      </c>
      <c r="AY418" t="inlineStr">
        <is>
          <t/>
        </is>
      </c>
      <c r="AZ418" t="inlineStr">
        <is>
          <t/>
        </is>
      </c>
      <c r="BA418" t="inlineStr">
        <is>
          <t/>
        </is>
      </c>
      <c r="BB418" s="2" t="inlineStr">
        <is>
          <t>véleménynyilvánítástól való tartózkodásra vonatkozó záradék</t>
        </is>
      </c>
      <c r="BC418" s="2" t="inlineStr">
        <is>
          <t>2</t>
        </is>
      </c>
      <c r="BD418" s="2" t="inlineStr">
        <is>
          <t/>
        </is>
      </c>
      <c r="BE418" t="inlineStr">
        <is>
          <t/>
        </is>
      </c>
      <c r="BF418" s="2" t="inlineStr">
        <is>
          <t>clausola "parere non espresso"</t>
        </is>
      </c>
      <c r="BG418" s="2" t="inlineStr">
        <is>
          <t>2</t>
        </is>
      </c>
      <c r="BH418" s="2" t="inlineStr">
        <is>
          <t/>
        </is>
      </c>
      <c r="BI418" t="inlineStr">
        <is>
          <t/>
        </is>
      </c>
      <c r="BJ418" t="inlineStr">
        <is>
          <t/>
        </is>
      </c>
      <c r="BK418" t="inlineStr">
        <is>
          <t/>
        </is>
      </c>
      <c r="BL418" t="inlineStr">
        <is>
          <t/>
        </is>
      </c>
      <c r="BM418" t="inlineStr">
        <is>
          <t/>
        </is>
      </c>
      <c r="BN418" t="inlineStr">
        <is>
          <t/>
        </is>
      </c>
      <c r="BO418" t="inlineStr">
        <is>
          <t/>
        </is>
      </c>
      <c r="BP418" t="inlineStr">
        <is>
          <t/>
        </is>
      </c>
      <c r="BQ418" t="inlineStr">
        <is>
          <t/>
        </is>
      </c>
      <c r="BR418" t="inlineStr">
        <is>
          <t/>
        </is>
      </c>
      <c r="BS418" t="inlineStr">
        <is>
          <t/>
        </is>
      </c>
      <c r="BT418" t="inlineStr">
        <is>
          <t/>
        </is>
      </c>
      <c r="BU418" t="inlineStr">
        <is>
          <t/>
        </is>
      </c>
      <c r="BV418" s="2" t="inlineStr">
        <is>
          <t>geen-advies-clausule</t>
        </is>
      </c>
      <c r="BW418" s="2" t="inlineStr">
        <is>
          <t>2</t>
        </is>
      </c>
      <c r="BX418" s="2" t="inlineStr">
        <is>
          <t/>
        </is>
      </c>
      <c r="BY418" t="inlineStr">
        <is>
          <t/>
        </is>
      </c>
      <c r="BZ418" t="inlineStr">
        <is>
          <t/>
        </is>
      </c>
      <c r="CA418" t="inlineStr">
        <is>
          <t/>
        </is>
      </c>
      <c r="CB418" t="inlineStr">
        <is>
          <t/>
        </is>
      </c>
      <c r="CC418" t="inlineStr">
        <is>
          <t/>
        </is>
      </c>
      <c r="CD418" s="2" t="inlineStr">
        <is>
          <t>cláusula de falta de parecer</t>
        </is>
      </c>
      <c r="CE418" s="2" t="inlineStr">
        <is>
          <t>2</t>
        </is>
      </c>
      <c r="CF418" s="2" t="inlineStr">
        <is>
          <t/>
        </is>
      </c>
      <c r="CG418" t="inlineStr">
        <is>
          <t/>
        </is>
      </c>
      <c r="CH418" t="inlineStr">
        <is>
          <t/>
        </is>
      </c>
      <c r="CI418" t="inlineStr">
        <is>
          <t/>
        </is>
      </c>
      <c r="CJ418" t="inlineStr">
        <is>
          <t/>
        </is>
      </c>
      <c r="CK418" t="inlineStr">
        <is>
          <t/>
        </is>
      </c>
      <c r="CL418" t="inlineStr">
        <is>
          <t/>
        </is>
      </c>
      <c r="CM418" t="inlineStr">
        <is>
          <t/>
        </is>
      </c>
      <c r="CN418" t="inlineStr">
        <is>
          <t/>
        </is>
      </c>
      <c r="CO418" t="inlineStr">
        <is>
          <t/>
        </is>
      </c>
      <c r="CP418" t="inlineStr">
        <is>
          <t/>
        </is>
      </c>
      <c r="CQ418" t="inlineStr">
        <is>
          <t/>
        </is>
      </c>
      <c r="CR418" t="inlineStr">
        <is>
          <t/>
        </is>
      </c>
      <c r="CS418" t="inlineStr">
        <is>
          <t/>
        </is>
      </c>
      <c r="CT418" s="2" t="inlineStr">
        <is>
          <t>klausulen om inget yttrande</t>
        </is>
      </c>
      <c r="CU418" s="2" t="inlineStr">
        <is>
          <t>2</t>
        </is>
      </c>
      <c r="CV418" s="2" t="inlineStr">
        <is>
          <t/>
        </is>
      </c>
      <c r="CW418" t="inlineStr">
        <is>
          <t/>
        </is>
      </c>
    </row>
    <row r="419">
      <c r="A419" s="1" t="str">
        <f>HYPERLINK("https://iate.europa.eu/entry/result/3636276/all", "3636276")</f>
        <v>3636276</v>
      </c>
      <c r="B419" t="inlineStr">
        <is>
          <t>LAW</t>
        </is>
      </c>
      <c r="C419" t="inlineStr">
        <is>
          <t>LAW</t>
        </is>
      </c>
      <c r="D419" t="inlineStr">
        <is>
          <t>no</t>
        </is>
      </c>
      <c r="E419" t="inlineStr">
        <is>
          <t/>
        </is>
      </c>
      <c r="F419" t="inlineStr">
        <is>
          <t/>
        </is>
      </c>
      <c r="G419" t="inlineStr">
        <is>
          <t/>
        </is>
      </c>
      <c r="H419" t="inlineStr">
        <is>
          <t/>
        </is>
      </c>
      <c r="I419" t="inlineStr">
        <is>
          <t/>
        </is>
      </c>
      <c r="J419" t="inlineStr">
        <is>
          <t/>
        </is>
      </c>
      <c r="K419" t="inlineStr">
        <is>
          <t/>
        </is>
      </c>
      <c r="L419" t="inlineStr">
        <is>
          <t/>
        </is>
      </c>
      <c r="M419" t="inlineStr">
        <is>
          <t/>
        </is>
      </c>
      <c r="N419" t="inlineStr">
        <is>
          <t/>
        </is>
      </c>
      <c r="O419" t="inlineStr">
        <is>
          <t/>
        </is>
      </c>
      <c r="P419" t="inlineStr">
        <is>
          <t/>
        </is>
      </c>
      <c r="Q419" t="inlineStr">
        <is>
          <t/>
        </is>
      </c>
      <c r="R419" s="2" t="inlineStr">
        <is>
          <t>Tilgung</t>
        </is>
      </c>
      <c r="S419" s="2" t="inlineStr">
        <is>
          <t>2</t>
        </is>
      </c>
      <c r="T419" s="2" t="inlineStr">
        <is>
          <t/>
        </is>
      </c>
      <c r="U419" t="inlineStr">
        <is>
          <t/>
        </is>
      </c>
      <c r="V419" s="2" t="inlineStr">
        <is>
          <t>διακανονισμός</t>
        </is>
      </c>
      <c r="W419" s="2" t="inlineStr">
        <is>
          <t>2</t>
        </is>
      </c>
      <c r="X419" s="2" t="inlineStr">
        <is>
          <t/>
        </is>
      </c>
      <c r="Y419" t="inlineStr">
        <is>
          <t/>
        </is>
      </c>
      <c r="Z419" s="2" t="inlineStr">
        <is>
          <t>debt settlement</t>
        </is>
      </c>
      <c r="AA419" s="2" t="inlineStr">
        <is>
          <t>2</t>
        </is>
      </c>
      <c r="AB419" s="2" t="inlineStr">
        <is>
          <t/>
        </is>
      </c>
      <c r="AC419" t="inlineStr">
        <is>
          <t/>
        </is>
      </c>
      <c r="AD419" s="2" t="inlineStr">
        <is>
          <t>liquidación de deudas</t>
        </is>
      </c>
      <c r="AE419" s="2" t="inlineStr">
        <is>
          <t>2</t>
        </is>
      </c>
      <c r="AF419" s="2" t="inlineStr">
        <is>
          <t/>
        </is>
      </c>
      <c r="AG419" t="inlineStr">
        <is>
          <t/>
        </is>
      </c>
      <c r="AH419" t="inlineStr">
        <is>
          <t/>
        </is>
      </c>
      <c r="AI419" t="inlineStr">
        <is>
          <t/>
        </is>
      </c>
      <c r="AJ419" t="inlineStr">
        <is>
          <t/>
        </is>
      </c>
      <c r="AK419" t="inlineStr">
        <is>
          <t/>
        </is>
      </c>
      <c r="AL419" s="2" t="inlineStr">
        <is>
          <t>velkajärjestely</t>
        </is>
      </c>
      <c r="AM419" s="2" t="inlineStr">
        <is>
          <t>2</t>
        </is>
      </c>
      <c r="AN419" s="2" t="inlineStr">
        <is>
          <t/>
        </is>
      </c>
      <c r="AO419" t="inlineStr">
        <is>
          <t/>
        </is>
      </c>
      <c r="AP419" s="2" t="inlineStr">
        <is>
          <t>concordat</t>
        </is>
      </c>
      <c r="AQ419" s="2" t="inlineStr">
        <is>
          <t>2</t>
        </is>
      </c>
      <c r="AR419" s="2" t="inlineStr">
        <is>
          <t/>
        </is>
      </c>
      <c r="AS419" t="inlineStr">
        <is>
          <t/>
        </is>
      </c>
      <c r="AT419" t="inlineStr">
        <is>
          <t/>
        </is>
      </c>
      <c r="AU419" t="inlineStr">
        <is>
          <t/>
        </is>
      </c>
      <c r="AV419" t="inlineStr">
        <is>
          <t/>
        </is>
      </c>
      <c r="AW419" t="inlineStr">
        <is>
          <t/>
        </is>
      </c>
      <c r="AX419" t="inlineStr">
        <is>
          <t/>
        </is>
      </c>
      <c r="AY419" t="inlineStr">
        <is>
          <t/>
        </is>
      </c>
      <c r="AZ419" t="inlineStr">
        <is>
          <t/>
        </is>
      </c>
      <c r="BA419" t="inlineStr">
        <is>
          <t/>
        </is>
      </c>
      <c r="BB419" s="2" t="inlineStr">
        <is>
          <t>adósságrendezés</t>
        </is>
      </c>
      <c r="BC419" s="2" t="inlineStr">
        <is>
          <t>2</t>
        </is>
      </c>
      <c r="BD419" s="2" t="inlineStr">
        <is>
          <t/>
        </is>
      </c>
      <c r="BE419" t="inlineStr">
        <is>
          <t/>
        </is>
      </c>
      <c r="BF419" s="2" t="inlineStr">
        <is>
          <t>estinzione del debito</t>
        </is>
      </c>
      <c r="BG419" s="2" t="inlineStr">
        <is>
          <t>2</t>
        </is>
      </c>
      <c r="BH419" s="2" t="inlineStr">
        <is>
          <t/>
        </is>
      </c>
      <c r="BI419" t="inlineStr">
        <is>
          <t/>
        </is>
      </c>
      <c r="BJ419" s="2" t="inlineStr">
        <is>
          <t>skolų sureguliavimas</t>
        </is>
      </c>
      <c r="BK419" s="2" t="inlineStr">
        <is>
          <t>2</t>
        </is>
      </c>
      <c r="BL419" s="2" t="inlineStr">
        <is>
          <t/>
        </is>
      </c>
      <c r="BM419" t="inlineStr">
        <is>
          <t/>
        </is>
      </c>
      <c r="BN419" t="inlineStr">
        <is>
          <t/>
        </is>
      </c>
      <c r="BO419" t="inlineStr">
        <is>
          <t/>
        </is>
      </c>
      <c r="BP419" t="inlineStr">
        <is>
          <t/>
        </is>
      </c>
      <c r="BQ419" t="inlineStr">
        <is>
          <t/>
        </is>
      </c>
      <c r="BR419" t="inlineStr">
        <is>
          <t/>
        </is>
      </c>
      <c r="BS419" t="inlineStr">
        <is>
          <t/>
        </is>
      </c>
      <c r="BT419" t="inlineStr">
        <is>
          <t/>
        </is>
      </c>
      <c r="BU419" t="inlineStr">
        <is>
          <t/>
        </is>
      </c>
      <c r="BV419" s="2" t="inlineStr">
        <is>
          <t>schuldherschikking</t>
        </is>
      </c>
      <c r="BW419" s="2" t="inlineStr">
        <is>
          <t>2</t>
        </is>
      </c>
      <c r="BX419" s="2" t="inlineStr">
        <is>
          <t/>
        </is>
      </c>
      <c r="BY419" t="inlineStr">
        <is>
          <t/>
        </is>
      </c>
      <c r="BZ419" s="2" t="inlineStr">
        <is>
          <t>ugoda</t>
        </is>
      </c>
      <c r="CA419" s="2" t="inlineStr">
        <is>
          <t>2</t>
        </is>
      </c>
      <c r="CB419" s="2" t="inlineStr">
        <is>
          <t/>
        </is>
      </c>
      <c r="CC419" t="inlineStr">
        <is>
          <t/>
        </is>
      </c>
      <c r="CD419" s="2" t="inlineStr">
        <is>
          <t>regularização de dívidas</t>
        </is>
      </c>
      <c r="CE419" s="2" t="inlineStr">
        <is>
          <t>2</t>
        </is>
      </c>
      <c r="CF419" s="2" t="inlineStr">
        <is>
          <t/>
        </is>
      </c>
      <c r="CG419" t="inlineStr">
        <is>
          <t/>
        </is>
      </c>
      <c r="CH419" t="inlineStr">
        <is>
          <t/>
        </is>
      </c>
      <c r="CI419" t="inlineStr">
        <is>
          <t/>
        </is>
      </c>
      <c r="CJ419" t="inlineStr">
        <is>
          <t/>
        </is>
      </c>
      <c r="CK419" t="inlineStr">
        <is>
          <t/>
        </is>
      </c>
      <c r="CL419" t="inlineStr">
        <is>
          <t/>
        </is>
      </c>
      <c r="CM419" t="inlineStr">
        <is>
          <t/>
        </is>
      </c>
      <c r="CN419" t="inlineStr">
        <is>
          <t/>
        </is>
      </c>
      <c r="CO419" t="inlineStr">
        <is>
          <t/>
        </is>
      </c>
      <c r="CP419" s="2" t="inlineStr">
        <is>
          <t>poravnava dolga</t>
        </is>
      </c>
      <c r="CQ419" s="2" t="inlineStr">
        <is>
          <t>2</t>
        </is>
      </c>
      <c r="CR419" s="2" t="inlineStr">
        <is>
          <t/>
        </is>
      </c>
      <c r="CS419" t="inlineStr">
        <is>
          <t/>
        </is>
      </c>
      <c r="CT419" t="inlineStr">
        <is>
          <t/>
        </is>
      </c>
      <c r="CU419" t="inlineStr">
        <is>
          <t/>
        </is>
      </c>
      <c r="CV419" t="inlineStr">
        <is>
          <t/>
        </is>
      </c>
      <c r="CW419" t="inlineStr">
        <is>
          <t/>
        </is>
      </c>
    </row>
    <row r="420">
      <c r="A420" s="1" t="str">
        <f>HYPERLINK("https://iate.europa.eu/entry/result/3636204/all", "3636204")</f>
        <v>3636204</v>
      </c>
      <c r="B420" t="inlineStr">
        <is>
          <t>LAW</t>
        </is>
      </c>
      <c r="C420" t="inlineStr">
        <is>
          <t>LAW</t>
        </is>
      </c>
      <c r="D420" t="inlineStr">
        <is>
          <t>no</t>
        </is>
      </c>
      <c r="E420" t="inlineStr">
        <is>
          <t/>
        </is>
      </c>
      <c r="F420" t="inlineStr">
        <is>
          <t/>
        </is>
      </c>
      <c r="G420" t="inlineStr">
        <is>
          <t/>
        </is>
      </c>
      <c r="H420" t="inlineStr">
        <is>
          <t/>
        </is>
      </c>
      <c r="I420" t="inlineStr">
        <is>
          <t/>
        </is>
      </c>
      <c r="J420" t="inlineStr">
        <is>
          <t/>
        </is>
      </c>
      <c r="K420" t="inlineStr">
        <is>
          <t/>
        </is>
      </c>
      <c r="L420" t="inlineStr">
        <is>
          <t/>
        </is>
      </c>
      <c r="M420" t="inlineStr">
        <is>
          <t/>
        </is>
      </c>
      <c r="N420" s="2" t="inlineStr">
        <is>
          <t>frigørende virkning</t>
        </is>
      </c>
      <c r="O420" s="2" t="inlineStr">
        <is>
          <t>2</t>
        </is>
      </c>
      <c r="P420" s="2" t="inlineStr">
        <is>
          <t/>
        </is>
      </c>
      <c r="Q420" t="inlineStr">
        <is>
          <t/>
        </is>
      </c>
      <c r="R420" s="2" t="inlineStr">
        <is>
          <t>befreiende Wirkung</t>
        </is>
      </c>
      <c r="S420" s="2" t="inlineStr">
        <is>
          <t>2</t>
        </is>
      </c>
      <c r="T420" s="2" t="inlineStr">
        <is>
          <t/>
        </is>
      </c>
      <c r="U420" t="inlineStr">
        <is>
          <t/>
        </is>
      </c>
      <c r="V420" s="2" t="inlineStr">
        <is>
          <t>αποτελέσματα της απαλλαγής</t>
        </is>
      </c>
      <c r="W420" s="2" t="inlineStr">
        <is>
          <t>2</t>
        </is>
      </c>
      <c r="X420" s="2" t="inlineStr">
        <is>
          <t/>
        </is>
      </c>
      <c r="Y420" t="inlineStr">
        <is>
          <t/>
        </is>
      </c>
      <c r="Z420" s="2" t="inlineStr">
        <is>
          <t>effect of discharge</t>
        </is>
      </c>
      <c r="AA420" s="2" t="inlineStr">
        <is>
          <t>2</t>
        </is>
      </c>
      <c r="AB420" s="2" t="inlineStr">
        <is>
          <t/>
        </is>
      </c>
      <c r="AC420" t="inlineStr">
        <is>
          <t/>
        </is>
      </c>
      <c r="AD420" s="2" t="inlineStr">
        <is>
          <t>efecto liberador</t>
        </is>
      </c>
      <c r="AE420" s="2" t="inlineStr">
        <is>
          <t>2</t>
        </is>
      </c>
      <c r="AF420" s="2" t="inlineStr">
        <is>
          <t/>
        </is>
      </c>
      <c r="AG420" t="inlineStr">
        <is>
          <t/>
        </is>
      </c>
      <c r="AH420" t="inlineStr">
        <is>
          <t/>
        </is>
      </c>
      <c r="AI420" t="inlineStr">
        <is>
          <t/>
        </is>
      </c>
      <c r="AJ420" t="inlineStr">
        <is>
          <t/>
        </is>
      </c>
      <c r="AK420" t="inlineStr">
        <is>
          <t/>
        </is>
      </c>
      <c r="AL420" t="inlineStr">
        <is>
          <t/>
        </is>
      </c>
      <c r="AM420" t="inlineStr">
        <is>
          <t/>
        </is>
      </c>
      <c r="AN420" t="inlineStr">
        <is>
          <t/>
        </is>
      </c>
      <c r="AO420" t="inlineStr">
        <is>
          <t/>
        </is>
      </c>
      <c r="AP420" s="2" t="inlineStr">
        <is>
          <t>effet libératoire</t>
        </is>
      </c>
      <c r="AQ420" s="2" t="inlineStr">
        <is>
          <t>2</t>
        </is>
      </c>
      <c r="AR420" s="2" t="inlineStr">
        <is>
          <t/>
        </is>
      </c>
      <c r="AS420" t="inlineStr">
        <is>
          <t/>
        </is>
      </c>
      <c r="AT420" t="inlineStr">
        <is>
          <t/>
        </is>
      </c>
      <c r="AU420" t="inlineStr">
        <is>
          <t/>
        </is>
      </c>
      <c r="AV420" t="inlineStr">
        <is>
          <t/>
        </is>
      </c>
      <c r="AW420" t="inlineStr">
        <is>
          <t/>
        </is>
      </c>
      <c r="AX420" t="inlineStr">
        <is>
          <t/>
        </is>
      </c>
      <c r="AY420" t="inlineStr">
        <is>
          <t/>
        </is>
      </c>
      <c r="AZ420" t="inlineStr">
        <is>
          <t/>
        </is>
      </c>
      <c r="BA420" t="inlineStr">
        <is>
          <t/>
        </is>
      </c>
      <c r="BB420" s="2" t="inlineStr">
        <is>
          <t>mentesítő hatás</t>
        </is>
      </c>
      <c r="BC420" s="2" t="inlineStr">
        <is>
          <t>2</t>
        </is>
      </c>
      <c r="BD420" s="2" t="inlineStr">
        <is>
          <t/>
        </is>
      </c>
      <c r="BE420" t="inlineStr">
        <is>
          <t/>
        </is>
      </c>
      <c r="BF420" s="2" t="inlineStr">
        <is>
          <t>effetto liberatorio</t>
        </is>
      </c>
      <c r="BG420" s="2" t="inlineStr">
        <is>
          <t>2</t>
        </is>
      </c>
      <c r="BH420" s="2" t="inlineStr">
        <is>
          <t/>
        </is>
      </c>
      <c r="BI420" t="inlineStr">
        <is>
          <t/>
        </is>
      </c>
      <c r="BJ420" s="2" t="inlineStr">
        <is>
          <t>galutinis pobūdis</t>
        </is>
      </c>
      <c r="BK420" s="2" t="inlineStr">
        <is>
          <t>2</t>
        </is>
      </c>
      <c r="BL420" s="2" t="inlineStr">
        <is>
          <t/>
        </is>
      </c>
      <c r="BM420" t="inlineStr">
        <is>
          <t/>
        </is>
      </c>
      <c r="BN420" t="inlineStr">
        <is>
          <t/>
        </is>
      </c>
      <c r="BO420" t="inlineStr">
        <is>
          <t/>
        </is>
      </c>
      <c r="BP420" t="inlineStr">
        <is>
          <t/>
        </is>
      </c>
      <c r="BQ420" t="inlineStr">
        <is>
          <t/>
        </is>
      </c>
      <c r="BR420" t="inlineStr">
        <is>
          <t/>
        </is>
      </c>
      <c r="BS420" t="inlineStr">
        <is>
          <t/>
        </is>
      </c>
      <c r="BT420" t="inlineStr">
        <is>
          <t/>
        </is>
      </c>
      <c r="BU420" t="inlineStr">
        <is>
          <t/>
        </is>
      </c>
      <c r="BV420" s="2" t="inlineStr">
        <is>
          <t>bevrijende werking</t>
        </is>
      </c>
      <c r="BW420" s="2" t="inlineStr">
        <is>
          <t>2</t>
        </is>
      </c>
      <c r="BX420" s="2" t="inlineStr">
        <is>
          <t/>
        </is>
      </c>
      <c r="BY420" t="inlineStr">
        <is>
          <t/>
        </is>
      </c>
      <c r="BZ420" s="2" t="inlineStr">
        <is>
          <t>skutki umorzenia zadłużenia</t>
        </is>
      </c>
      <c r="CA420" s="2" t="inlineStr">
        <is>
          <t>2</t>
        </is>
      </c>
      <c r="CB420" s="2" t="inlineStr">
        <is>
          <t/>
        </is>
      </c>
      <c r="CC420" t="inlineStr">
        <is>
          <t/>
        </is>
      </c>
      <c r="CD420" t="inlineStr">
        <is>
          <t/>
        </is>
      </c>
      <c r="CE420" t="inlineStr">
        <is>
          <t/>
        </is>
      </c>
      <c r="CF420" t="inlineStr">
        <is>
          <t/>
        </is>
      </c>
      <c r="CG420" t="inlineStr">
        <is>
          <t/>
        </is>
      </c>
      <c r="CH420" t="inlineStr">
        <is>
          <t/>
        </is>
      </c>
      <c r="CI420" t="inlineStr">
        <is>
          <t/>
        </is>
      </c>
      <c r="CJ420" t="inlineStr">
        <is>
          <t/>
        </is>
      </c>
      <c r="CK420" t="inlineStr">
        <is>
          <t/>
        </is>
      </c>
      <c r="CL420" s="2" t="inlineStr">
        <is>
          <t>zánik záväzkov|
zánik právnej povinnosti</t>
        </is>
      </c>
      <c r="CM420" s="2" t="inlineStr">
        <is>
          <t>2|
2</t>
        </is>
      </c>
      <c r="CN420" s="2" t="inlineStr">
        <is>
          <t xml:space="preserve">|
</t>
        </is>
      </c>
      <c r="CO420" t="inlineStr">
        <is>
          <t/>
        </is>
      </c>
      <c r="CP420" s="2" t="inlineStr">
        <is>
          <t>oprostilni učinek</t>
        </is>
      </c>
      <c r="CQ420" s="2" t="inlineStr">
        <is>
          <t>2</t>
        </is>
      </c>
      <c r="CR420" s="2" t="inlineStr">
        <is>
          <t/>
        </is>
      </c>
      <c r="CS420" t="inlineStr">
        <is>
          <t/>
        </is>
      </c>
      <c r="CT420" t="inlineStr">
        <is>
          <t/>
        </is>
      </c>
      <c r="CU420" t="inlineStr">
        <is>
          <t/>
        </is>
      </c>
      <c r="CV420" t="inlineStr">
        <is>
          <t/>
        </is>
      </c>
      <c r="CW420" t="inlineStr">
        <is>
          <t/>
        </is>
      </c>
    </row>
    <row r="421">
      <c r="A421" s="1" t="str">
        <f>HYPERLINK("https://iate.europa.eu/entry/result/3636255/all", "3636255")</f>
        <v>3636255</v>
      </c>
      <c r="B421" t="inlineStr">
        <is>
          <t>LAW</t>
        </is>
      </c>
      <c r="C421" t="inlineStr">
        <is>
          <t>LAW</t>
        </is>
      </c>
      <c r="D421" t="inlineStr">
        <is>
          <t>no</t>
        </is>
      </c>
      <c r="E421" t="inlineStr">
        <is>
          <t/>
        </is>
      </c>
      <c r="F421" t="inlineStr">
        <is>
          <t/>
        </is>
      </c>
      <c r="G421" t="inlineStr">
        <is>
          <t/>
        </is>
      </c>
      <c r="H421" t="inlineStr">
        <is>
          <t/>
        </is>
      </c>
      <c r="I421" t="inlineStr">
        <is>
          <t/>
        </is>
      </c>
      <c r="J421" s="2" t="inlineStr">
        <is>
          <t>vzájemné započtení závazků|
vypořádání</t>
        </is>
      </c>
      <c r="K421" s="2" t="inlineStr">
        <is>
          <t>2|
2</t>
        </is>
      </c>
      <c r="L421" s="2" t="inlineStr">
        <is>
          <t xml:space="preserve">|
</t>
        </is>
      </c>
      <c r="M421" t="inlineStr">
        <is>
          <t/>
        </is>
      </c>
      <c r="N421" t="inlineStr">
        <is>
          <t/>
        </is>
      </c>
      <c r="O421" t="inlineStr">
        <is>
          <t/>
        </is>
      </c>
      <c r="P421" t="inlineStr">
        <is>
          <t/>
        </is>
      </c>
      <c r="Q421" t="inlineStr">
        <is>
          <t/>
        </is>
      </c>
      <c r="R421" s="2" t="inlineStr">
        <is>
          <t>Netting von Verpflichtungen</t>
        </is>
      </c>
      <c r="S421" s="2" t="inlineStr">
        <is>
          <t>2</t>
        </is>
      </c>
      <c r="T421" s="2" t="inlineStr">
        <is>
          <t/>
        </is>
      </c>
      <c r="U421" t="inlineStr">
        <is>
          <t/>
        </is>
      </c>
      <c r="V421" s="2" t="inlineStr">
        <is>
          <t>συμψηφισμός υποχρεώσεων</t>
        </is>
      </c>
      <c r="W421" s="2" t="inlineStr">
        <is>
          <t>2</t>
        </is>
      </c>
      <c r="X421" s="2" t="inlineStr">
        <is>
          <t/>
        </is>
      </c>
      <c r="Y421" t="inlineStr">
        <is>
          <t/>
        </is>
      </c>
      <c r="Z421" s="2" t="inlineStr">
        <is>
          <t>obligations netting</t>
        </is>
      </c>
      <c r="AA421" s="2" t="inlineStr">
        <is>
          <t>2</t>
        </is>
      </c>
      <c r="AB421" s="2" t="inlineStr">
        <is>
          <t/>
        </is>
      </c>
      <c r="AC421" t="inlineStr">
        <is>
          <t/>
        </is>
      </c>
      <c r="AD421" s="2" t="inlineStr">
        <is>
          <t>compensación de las obligaciones</t>
        </is>
      </c>
      <c r="AE421" s="2" t="inlineStr">
        <is>
          <t>2</t>
        </is>
      </c>
      <c r="AF421" s="2" t="inlineStr">
        <is>
          <t/>
        </is>
      </c>
      <c r="AG421" t="inlineStr">
        <is>
          <t/>
        </is>
      </c>
      <c r="AH421" t="inlineStr">
        <is>
          <t/>
        </is>
      </c>
      <c r="AI421" t="inlineStr">
        <is>
          <t/>
        </is>
      </c>
      <c r="AJ421" t="inlineStr">
        <is>
          <t/>
        </is>
      </c>
      <c r="AK421" t="inlineStr">
        <is>
          <t/>
        </is>
      </c>
      <c r="AL421" s="2" t="inlineStr">
        <is>
          <t>arvopapereiden nettoutus</t>
        </is>
      </c>
      <c r="AM421" s="2" t="inlineStr">
        <is>
          <t>2</t>
        </is>
      </c>
      <c r="AN421" s="2" t="inlineStr">
        <is>
          <t/>
        </is>
      </c>
      <c r="AO421" t="inlineStr">
        <is>
          <t/>
        </is>
      </c>
      <c r="AP421" s="2" t="inlineStr">
        <is>
          <t>netting d'obligations</t>
        </is>
      </c>
      <c r="AQ421" s="2" t="inlineStr">
        <is>
          <t>2</t>
        </is>
      </c>
      <c r="AR421" s="2" t="inlineStr">
        <is>
          <t/>
        </is>
      </c>
      <c r="AS421" t="inlineStr">
        <is>
          <t/>
        </is>
      </c>
      <c r="AT421" t="inlineStr">
        <is>
          <t/>
        </is>
      </c>
      <c r="AU421" t="inlineStr">
        <is>
          <t/>
        </is>
      </c>
      <c r="AV421" t="inlineStr">
        <is>
          <t/>
        </is>
      </c>
      <c r="AW421" t="inlineStr">
        <is>
          <t/>
        </is>
      </c>
      <c r="AX421" t="inlineStr">
        <is>
          <t/>
        </is>
      </c>
      <c r="AY421" t="inlineStr">
        <is>
          <t/>
        </is>
      </c>
      <c r="AZ421" t="inlineStr">
        <is>
          <t/>
        </is>
      </c>
      <c r="BA421" t="inlineStr">
        <is>
          <t/>
        </is>
      </c>
      <c r="BB421" s="2" t="inlineStr">
        <is>
          <t>kötelezettségek beszámítása</t>
        </is>
      </c>
      <c r="BC421" s="2" t="inlineStr">
        <is>
          <t>2</t>
        </is>
      </c>
      <c r="BD421" s="2" t="inlineStr">
        <is>
          <t/>
        </is>
      </c>
      <c r="BE421" t="inlineStr">
        <is>
          <t/>
        </is>
      </c>
      <c r="BF421" s="2" t="inlineStr">
        <is>
          <t>netting delle obbligazioni</t>
        </is>
      </c>
      <c r="BG421" s="2" t="inlineStr">
        <is>
          <t>2</t>
        </is>
      </c>
      <c r="BH421" s="2" t="inlineStr">
        <is>
          <t/>
        </is>
      </c>
      <c r="BI421" t="inlineStr">
        <is>
          <t/>
        </is>
      </c>
      <c r="BJ421" s="2" t="inlineStr">
        <is>
          <t>įsipareigojimų tarpusavio kompensavimas</t>
        </is>
      </c>
      <c r="BK421" s="2" t="inlineStr">
        <is>
          <t>2</t>
        </is>
      </c>
      <c r="BL421" s="2" t="inlineStr">
        <is>
          <t/>
        </is>
      </c>
      <c r="BM421" t="inlineStr">
        <is>
          <t/>
        </is>
      </c>
      <c r="BN421" t="inlineStr">
        <is>
          <t/>
        </is>
      </c>
      <c r="BO421" t="inlineStr">
        <is>
          <t/>
        </is>
      </c>
      <c r="BP421" t="inlineStr">
        <is>
          <t/>
        </is>
      </c>
      <c r="BQ421" t="inlineStr">
        <is>
          <t/>
        </is>
      </c>
      <c r="BR421" t="inlineStr">
        <is>
          <t/>
        </is>
      </c>
      <c r="BS421" t="inlineStr">
        <is>
          <t/>
        </is>
      </c>
      <c r="BT421" t="inlineStr">
        <is>
          <t/>
        </is>
      </c>
      <c r="BU421" t="inlineStr">
        <is>
          <t/>
        </is>
      </c>
      <c r="BV421" t="inlineStr">
        <is>
          <t/>
        </is>
      </c>
      <c r="BW421" t="inlineStr">
        <is>
          <t/>
        </is>
      </c>
      <c r="BX421" t="inlineStr">
        <is>
          <t/>
        </is>
      </c>
      <c r="BY421" t="inlineStr">
        <is>
          <t/>
        </is>
      </c>
      <c r="BZ421" s="2" t="inlineStr">
        <is>
          <t>kompensowanie zobowiązań</t>
        </is>
      </c>
      <c r="CA421" s="2" t="inlineStr">
        <is>
          <t>2</t>
        </is>
      </c>
      <c r="CB421" s="2" t="inlineStr">
        <is>
          <t/>
        </is>
      </c>
      <c r="CC421" t="inlineStr">
        <is>
          <t/>
        </is>
      </c>
      <c r="CD421" s="2" t="inlineStr">
        <is>
          <t>compensação das obrigações</t>
        </is>
      </c>
      <c r="CE421" s="2" t="inlineStr">
        <is>
          <t>2</t>
        </is>
      </c>
      <c r="CF421" s="2" t="inlineStr">
        <is>
          <t/>
        </is>
      </c>
      <c r="CG421" t="inlineStr">
        <is>
          <t/>
        </is>
      </c>
      <c r="CH421" t="inlineStr">
        <is>
          <t/>
        </is>
      </c>
      <c r="CI421" t="inlineStr">
        <is>
          <t/>
        </is>
      </c>
      <c r="CJ421" t="inlineStr">
        <is>
          <t/>
        </is>
      </c>
      <c r="CK421" t="inlineStr">
        <is>
          <t/>
        </is>
      </c>
      <c r="CL421" t="inlineStr">
        <is>
          <t/>
        </is>
      </c>
      <c r="CM421" t="inlineStr">
        <is>
          <t/>
        </is>
      </c>
      <c r="CN421" t="inlineStr">
        <is>
          <t/>
        </is>
      </c>
      <c r="CO421" t="inlineStr">
        <is>
          <t/>
        </is>
      </c>
      <c r="CP421" t="inlineStr">
        <is>
          <t/>
        </is>
      </c>
      <c r="CQ421" t="inlineStr">
        <is>
          <t/>
        </is>
      </c>
      <c r="CR421" t="inlineStr">
        <is>
          <t/>
        </is>
      </c>
      <c r="CS421" t="inlineStr">
        <is>
          <t/>
        </is>
      </c>
      <c r="CT421" t="inlineStr">
        <is>
          <t/>
        </is>
      </c>
      <c r="CU421" t="inlineStr">
        <is>
          <t/>
        </is>
      </c>
      <c r="CV421" t="inlineStr">
        <is>
          <t/>
        </is>
      </c>
      <c r="CW421" t="inlineStr">
        <is>
          <t/>
        </is>
      </c>
    </row>
    <row r="422">
      <c r="A422" s="1" t="str">
        <f>HYPERLINK("https://iate.europa.eu/entry/result/3636186/all", "3636186")</f>
        <v>3636186</v>
      </c>
      <c r="B422" t="inlineStr">
        <is>
          <t>LAW</t>
        </is>
      </c>
      <c r="C422" t="inlineStr">
        <is>
          <t>LAW</t>
        </is>
      </c>
      <c r="D422" t="inlineStr">
        <is>
          <t>no</t>
        </is>
      </c>
      <c r="E422" t="inlineStr">
        <is>
          <t/>
        </is>
      </c>
      <c r="F422" t="inlineStr">
        <is>
          <t/>
        </is>
      </c>
      <c r="G422" t="inlineStr">
        <is>
          <t/>
        </is>
      </c>
      <c r="H422" t="inlineStr">
        <is>
          <t/>
        </is>
      </c>
      <c r="I422" t="inlineStr">
        <is>
          <t/>
        </is>
      </c>
      <c r="J422" t="inlineStr">
        <is>
          <t/>
        </is>
      </c>
      <c r="K422" t="inlineStr">
        <is>
          <t/>
        </is>
      </c>
      <c r="L422" t="inlineStr">
        <is>
          <t/>
        </is>
      </c>
      <c r="M422" t="inlineStr">
        <is>
          <t/>
        </is>
      </c>
      <c r="N422" s="2" t="inlineStr">
        <is>
          <t>dissentierende kreditorer</t>
        </is>
      </c>
      <c r="O422" s="2" t="inlineStr">
        <is>
          <t>2</t>
        </is>
      </c>
      <c r="P422" s="2" t="inlineStr">
        <is>
          <t/>
        </is>
      </c>
      <c r="Q422" t="inlineStr">
        <is>
          <t/>
        </is>
      </c>
      <c r="R422" s="2" t="inlineStr">
        <is>
          <t>Gläubiger, die nicht einverstanden</t>
        </is>
      </c>
      <c r="S422" s="2" t="inlineStr">
        <is>
          <t>2</t>
        </is>
      </c>
      <c r="T422" s="2" t="inlineStr">
        <is>
          <t/>
        </is>
      </c>
      <c r="U422" t="inlineStr">
        <is>
          <t/>
        </is>
      </c>
      <c r="V422" s="2" t="inlineStr">
        <is>
          <t>διαφωνούντες πιστωτές</t>
        </is>
      </c>
      <c r="W422" s="2" t="inlineStr">
        <is>
          <t>2</t>
        </is>
      </c>
      <c r="X422" s="2" t="inlineStr">
        <is>
          <t/>
        </is>
      </c>
      <c r="Y422" t="inlineStr">
        <is>
          <t/>
        </is>
      </c>
      <c r="Z422" s="2" t="inlineStr">
        <is>
          <t>dissenting creditor</t>
        </is>
      </c>
      <c r="AA422" s="2" t="inlineStr">
        <is>
          <t>2</t>
        </is>
      </c>
      <c r="AB422" s="2" t="inlineStr">
        <is>
          <t/>
        </is>
      </c>
      <c r="AC422" t="inlineStr">
        <is>
          <t/>
        </is>
      </c>
      <c r="AD422" s="2" t="inlineStr">
        <is>
          <t>acreedor discrepante</t>
        </is>
      </c>
      <c r="AE422" s="2" t="inlineStr">
        <is>
          <t>2</t>
        </is>
      </c>
      <c r="AF422" s="2" t="inlineStr">
        <is>
          <t/>
        </is>
      </c>
      <c r="AG422" t="inlineStr">
        <is>
          <t/>
        </is>
      </c>
      <c r="AH422" t="inlineStr">
        <is>
          <t/>
        </is>
      </c>
      <c r="AI422" t="inlineStr">
        <is>
          <t/>
        </is>
      </c>
      <c r="AJ422" t="inlineStr">
        <is>
          <t/>
        </is>
      </c>
      <c r="AK422" t="inlineStr">
        <is>
          <t/>
        </is>
      </c>
      <c r="AL422" s="2" t="inlineStr">
        <is>
          <t>eri mieltä olevat velkojat</t>
        </is>
      </c>
      <c r="AM422" s="2" t="inlineStr">
        <is>
          <t>2</t>
        </is>
      </c>
      <c r="AN422" s="2" t="inlineStr">
        <is>
          <t/>
        </is>
      </c>
      <c r="AO422" t="inlineStr">
        <is>
          <t/>
        </is>
      </c>
      <c r="AP422" s="2" t="inlineStr">
        <is>
          <t>créancier dissident</t>
        </is>
      </c>
      <c r="AQ422" s="2" t="inlineStr">
        <is>
          <t>2</t>
        </is>
      </c>
      <c r="AR422" s="2" t="inlineStr">
        <is>
          <t/>
        </is>
      </c>
      <c r="AS422" t="inlineStr">
        <is>
          <t/>
        </is>
      </c>
      <c r="AT422" t="inlineStr">
        <is>
          <t/>
        </is>
      </c>
      <c r="AU422" t="inlineStr">
        <is>
          <t/>
        </is>
      </c>
      <c r="AV422" t="inlineStr">
        <is>
          <t/>
        </is>
      </c>
      <c r="AW422" t="inlineStr">
        <is>
          <t/>
        </is>
      </c>
      <c r="AX422" t="inlineStr">
        <is>
          <t/>
        </is>
      </c>
      <c r="AY422" t="inlineStr">
        <is>
          <t/>
        </is>
      </c>
      <c r="AZ422" t="inlineStr">
        <is>
          <t/>
        </is>
      </c>
      <c r="BA422" t="inlineStr">
        <is>
          <t/>
        </is>
      </c>
      <c r="BB422" s="2" t="inlineStr">
        <is>
          <t>egyet nem értő hitelezők</t>
        </is>
      </c>
      <c r="BC422" s="2" t="inlineStr">
        <is>
          <t>2</t>
        </is>
      </c>
      <c r="BD422" s="2" t="inlineStr">
        <is>
          <t/>
        </is>
      </c>
      <c r="BE422" t="inlineStr">
        <is>
          <t/>
        </is>
      </c>
      <c r="BF422" s="2" t="inlineStr">
        <is>
          <t>creditore dissenziente</t>
        </is>
      </c>
      <c r="BG422" s="2" t="inlineStr">
        <is>
          <t>2</t>
        </is>
      </c>
      <c r="BH422" s="2" t="inlineStr">
        <is>
          <t/>
        </is>
      </c>
      <c r="BI422" t="inlineStr">
        <is>
          <t/>
        </is>
      </c>
      <c r="BJ422" s="2" t="inlineStr">
        <is>
          <t>prieštaraujantis kreditorius|
nepritariantis kreditorius</t>
        </is>
      </c>
      <c r="BK422" s="2" t="inlineStr">
        <is>
          <t>2|
2</t>
        </is>
      </c>
      <c r="BL422" s="2" t="inlineStr">
        <is>
          <t xml:space="preserve">|
</t>
        </is>
      </c>
      <c r="BM422" t="inlineStr">
        <is>
          <t/>
        </is>
      </c>
      <c r="BN422" t="inlineStr">
        <is>
          <t/>
        </is>
      </c>
      <c r="BO422" t="inlineStr">
        <is>
          <t/>
        </is>
      </c>
      <c r="BP422" t="inlineStr">
        <is>
          <t/>
        </is>
      </c>
      <c r="BQ422" t="inlineStr">
        <is>
          <t/>
        </is>
      </c>
      <c r="BR422" t="inlineStr">
        <is>
          <t/>
        </is>
      </c>
      <c r="BS422" t="inlineStr">
        <is>
          <t/>
        </is>
      </c>
      <c r="BT422" t="inlineStr">
        <is>
          <t/>
        </is>
      </c>
      <c r="BU422" t="inlineStr">
        <is>
          <t/>
        </is>
      </c>
      <c r="BV422" s="2" t="inlineStr">
        <is>
          <t>niet-instemmende schuldeisers</t>
        </is>
      </c>
      <c r="BW422" s="2" t="inlineStr">
        <is>
          <t>2</t>
        </is>
      </c>
      <c r="BX422" s="2" t="inlineStr">
        <is>
          <t/>
        </is>
      </c>
      <c r="BY422" t="inlineStr">
        <is>
          <t/>
        </is>
      </c>
      <c r="BZ422" s="2" t="inlineStr">
        <is>
          <t>wierzyciele niezgadzający się</t>
        </is>
      </c>
      <c r="CA422" s="2" t="inlineStr">
        <is>
          <t>2</t>
        </is>
      </c>
      <c r="CB422" s="2" t="inlineStr">
        <is>
          <t/>
        </is>
      </c>
      <c r="CC422" t="inlineStr">
        <is>
          <t/>
        </is>
      </c>
      <c r="CD422" s="2" t="inlineStr">
        <is>
          <t>credores dissidentes</t>
        </is>
      </c>
      <c r="CE422" s="2" t="inlineStr">
        <is>
          <t>2</t>
        </is>
      </c>
      <c r="CF422" s="2" t="inlineStr">
        <is>
          <t/>
        </is>
      </c>
      <c r="CG422" t="inlineStr">
        <is>
          <t/>
        </is>
      </c>
      <c r="CH422" t="inlineStr">
        <is>
          <t/>
        </is>
      </c>
      <c r="CI422" t="inlineStr">
        <is>
          <t/>
        </is>
      </c>
      <c r="CJ422" t="inlineStr">
        <is>
          <t/>
        </is>
      </c>
      <c r="CK422" t="inlineStr">
        <is>
          <t/>
        </is>
      </c>
      <c r="CL422" t="inlineStr">
        <is>
          <t/>
        </is>
      </c>
      <c r="CM422" t="inlineStr">
        <is>
          <t/>
        </is>
      </c>
      <c r="CN422" t="inlineStr">
        <is>
          <t/>
        </is>
      </c>
      <c r="CO422" t="inlineStr">
        <is>
          <t/>
        </is>
      </c>
      <c r="CP422" s="2" t="inlineStr">
        <is>
          <t>upniki, ki ne soglašajo</t>
        </is>
      </c>
      <c r="CQ422" s="2" t="inlineStr">
        <is>
          <t>2</t>
        </is>
      </c>
      <c r="CR422" s="2" t="inlineStr">
        <is>
          <t/>
        </is>
      </c>
      <c r="CS422" t="inlineStr">
        <is>
          <t/>
        </is>
      </c>
      <c r="CT422" t="inlineStr">
        <is>
          <t/>
        </is>
      </c>
      <c r="CU422" t="inlineStr">
        <is>
          <t/>
        </is>
      </c>
      <c r="CV422" t="inlineStr">
        <is>
          <t/>
        </is>
      </c>
      <c r="CW422" t="inlineStr">
        <is>
          <t/>
        </is>
      </c>
    </row>
    <row r="423">
      <c r="A423" s="1" t="str">
        <f>HYPERLINK("https://iate.europa.eu/entry/result/3636189/all", "3636189")</f>
        <v>3636189</v>
      </c>
      <c r="B423" t="inlineStr">
        <is>
          <t>LAW</t>
        </is>
      </c>
      <c r="C423" t="inlineStr">
        <is>
          <t>LAW</t>
        </is>
      </c>
      <c r="D423" t="inlineStr">
        <is>
          <t>no</t>
        </is>
      </c>
      <c r="E423" t="inlineStr">
        <is>
          <t/>
        </is>
      </c>
      <c r="F423" t="inlineStr">
        <is>
          <t/>
        </is>
      </c>
      <c r="G423" t="inlineStr">
        <is>
          <t/>
        </is>
      </c>
      <c r="H423" t="inlineStr">
        <is>
          <t/>
        </is>
      </c>
      <c r="I423" t="inlineStr">
        <is>
          <t/>
        </is>
      </c>
      <c r="J423" t="inlineStr">
        <is>
          <t/>
        </is>
      </c>
      <c r="K423" t="inlineStr">
        <is>
          <t/>
        </is>
      </c>
      <c r="L423" t="inlineStr">
        <is>
          <t/>
        </is>
      </c>
      <c r="M423" t="inlineStr">
        <is>
          <t/>
        </is>
      </c>
      <c r="N423" s="2" t="inlineStr">
        <is>
          <t>mister rådigheden over sine aktiver|
rådighedsberøvelse</t>
        </is>
      </c>
      <c r="O423" s="2" t="inlineStr">
        <is>
          <t>2|
2</t>
        </is>
      </c>
      <c r="P423" s="2" t="inlineStr">
        <is>
          <t xml:space="preserve">|
</t>
        </is>
      </c>
      <c r="Q423" t="inlineStr">
        <is>
          <t/>
        </is>
      </c>
      <c r="R423" s="2" t="inlineStr">
        <is>
          <t>Vermögensbeschlag gegen den Schuldner</t>
        </is>
      </c>
      <c r="S423" s="2" t="inlineStr">
        <is>
          <t>2</t>
        </is>
      </c>
      <c r="T423" s="2" t="inlineStr">
        <is>
          <t/>
        </is>
      </c>
      <c r="U423" t="inlineStr">
        <is>
          <t/>
        </is>
      </c>
      <c r="V423" s="2" t="inlineStr">
        <is>
          <t>πτωχευτική απαλλοτρίωση του οφειλέτη</t>
        </is>
      </c>
      <c r="W423" s="2" t="inlineStr">
        <is>
          <t>2</t>
        </is>
      </c>
      <c r="X423" s="2" t="inlineStr">
        <is>
          <t/>
        </is>
      </c>
      <c r="Y423" t="inlineStr">
        <is>
          <t/>
        </is>
      </c>
      <c r="Z423" s="2" t="inlineStr">
        <is>
          <t>divestment of the debtor</t>
        </is>
      </c>
      <c r="AA423" s="2" t="inlineStr">
        <is>
          <t>2</t>
        </is>
      </c>
      <c r="AB423" s="2" t="inlineStr">
        <is>
          <t/>
        </is>
      </c>
      <c r="AC423" t="inlineStr">
        <is>
          <t/>
        </is>
      </c>
      <c r="AD423" s="2" t="inlineStr">
        <is>
          <t>desapoderamiento del deudor</t>
        </is>
      </c>
      <c r="AE423" s="2" t="inlineStr">
        <is>
          <t>2</t>
        </is>
      </c>
      <c r="AF423" s="2" t="inlineStr">
        <is>
          <t/>
        </is>
      </c>
      <c r="AG423" t="inlineStr">
        <is>
          <t/>
        </is>
      </c>
      <c r="AH423" t="inlineStr">
        <is>
          <t/>
        </is>
      </c>
      <c r="AI423" t="inlineStr">
        <is>
          <t/>
        </is>
      </c>
      <c r="AJ423" t="inlineStr">
        <is>
          <t/>
        </is>
      </c>
      <c r="AK423" t="inlineStr">
        <is>
          <t/>
        </is>
      </c>
      <c r="AL423" s="2" t="inlineStr">
        <is>
          <t>velallinen menettää määryäsvallan</t>
        </is>
      </c>
      <c r="AM423" s="2" t="inlineStr">
        <is>
          <t>2</t>
        </is>
      </c>
      <c r="AN423" s="2" t="inlineStr">
        <is>
          <t/>
        </is>
      </c>
      <c r="AO423" t="inlineStr">
        <is>
          <t/>
        </is>
      </c>
      <c r="AP423" s="2" t="inlineStr">
        <is>
          <t>dessaisissement du débiteur</t>
        </is>
      </c>
      <c r="AQ423" s="2" t="inlineStr">
        <is>
          <t>2</t>
        </is>
      </c>
      <c r="AR423" s="2" t="inlineStr">
        <is>
          <t/>
        </is>
      </c>
      <c r="AS423" t="inlineStr">
        <is>
          <t/>
        </is>
      </c>
      <c r="AT423" t="inlineStr">
        <is>
          <t/>
        </is>
      </c>
      <c r="AU423" t="inlineStr">
        <is>
          <t/>
        </is>
      </c>
      <c r="AV423" t="inlineStr">
        <is>
          <t/>
        </is>
      </c>
      <c r="AW423" t="inlineStr">
        <is>
          <t/>
        </is>
      </c>
      <c r="AX423" s="2" t="inlineStr">
        <is>
          <t>oduzimanje imovine dužnika</t>
        </is>
      </c>
      <c r="AY423" s="2" t="inlineStr">
        <is>
          <t>2</t>
        </is>
      </c>
      <c r="AZ423" s="2" t="inlineStr">
        <is>
          <t/>
        </is>
      </c>
      <c r="BA423" t="inlineStr">
        <is>
          <t/>
        </is>
      </c>
      <c r="BB423" s="2" t="inlineStr">
        <is>
          <t>az adós vagyonlefoglalása</t>
        </is>
      </c>
      <c r="BC423" s="2" t="inlineStr">
        <is>
          <t>2</t>
        </is>
      </c>
      <c r="BD423" s="2" t="inlineStr">
        <is>
          <t/>
        </is>
      </c>
      <c r="BE423" t="inlineStr">
        <is>
          <t/>
        </is>
      </c>
      <c r="BF423" s="2" t="inlineStr">
        <is>
          <t>spossessamento del debitore</t>
        </is>
      </c>
      <c r="BG423" s="2" t="inlineStr">
        <is>
          <t>2</t>
        </is>
      </c>
      <c r="BH423" s="2" t="inlineStr">
        <is>
          <t/>
        </is>
      </c>
      <c r="BI423" t="inlineStr">
        <is>
          <t/>
        </is>
      </c>
      <c r="BJ423" s="2" t="inlineStr">
        <is>
          <t>panaikinamos skolininko nuosavybės teisės į turtą</t>
        </is>
      </c>
      <c r="BK423" s="2" t="inlineStr">
        <is>
          <t>2</t>
        </is>
      </c>
      <c r="BL423" s="2" t="inlineStr">
        <is>
          <t/>
        </is>
      </c>
      <c r="BM423" t="inlineStr">
        <is>
          <t/>
        </is>
      </c>
      <c r="BN423" t="inlineStr">
        <is>
          <t/>
        </is>
      </c>
      <c r="BO423" t="inlineStr">
        <is>
          <t/>
        </is>
      </c>
      <c r="BP423" t="inlineStr">
        <is>
          <t/>
        </is>
      </c>
      <c r="BQ423" t="inlineStr">
        <is>
          <t/>
        </is>
      </c>
      <c r="BR423" t="inlineStr">
        <is>
          <t/>
        </is>
      </c>
      <c r="BS423" t="inlineStr">
        <is>
          <t/>
        </is>
      </c>
      <c r="BT423" t="inlineStr">
        <is>
          <t/>
        </is>
      </c>
      <c r="BU423" t="inlineStr">
        <is>
          <t/>
        </is>
      </c>
      <c r="BV423" s="2" t="inlineStr">
        <is>
          <t>onbevoegheid van de schuldenar tot beheer en beschikking over zijn vermogen</t>
        </is>
      </c>
      <c r="BW423" s="2" t="inlineStr">
        <is>
          <t>2</t>
        </is>
      </c>
      <c r="BX423" s="2" t="inlineStr">
        <is>
          <t/>
        </is>
      </c>
      <c r="BY423" t="inlineStr">
        <is>
          <t/>
        </is>
      </c>
      <c r="BZ423" s="2" t="inlineStr">
        <is>
          <t>pozbawienie dłużnika zarządu majątkiem</t>
        </is>
      </c>
      <c r="CA423" s="2" t="inlineStr">
        <is>
          <t>2</t>
        </is>
      </c>
      <c r="CB423" s="2" t="inlineStr">
        <is>
          <t/>
        </is>
      </c>
      <c r="CC423" t="inlineStr">
        <is>
          <t/>
        </is>
      </c>
      <c r="CD423" s="2" t="inlineStr">
        <is>
          <t>inibição de devedor da administração ou disposição de bens</t>
        </is>
      </c>
      <c r="CE423" s="2" t="inlineStr">
        <is>
          <t>2</t>
        </is>
      </c>
      <c r="CF423" s="2" t="inlineStr">
        <is>
          <t/>
        </is>
      </c>
      <c r="CG423" t="inlineStr">
        <is>
          <t/>
        </is>
      </c>
      <c r="CH423" t="inlineStr">
        <is>
          <t/>
        </is>
      </c>
      <c r="CI423" t="inlineStr">
        <is>
          <t/>
        </is>
      </c>
      <c r="CJ423" t="inlineStr">
        <is>
          <t/>
        </is>
      </c>
      <c r="CK423" t="inlineStr">
        <is>
          <t/>
        </is>
      </c>
      <c r="CL423" s="2" t="inlineStr">
        <is>
          <t>čiastočné alebo úplné zbavenie majetku dlžníka</t>
        </is>
      </c>
      <c r="CM423" s="2" t="inlineStr">
        <is>
          <t>2</t>
        </is>
      </c>
      <c r="CN423" s="2" t="inlineStr">
        <is>
          <t/>
        </is>
      </c>
      <c r="CO423" t="inlineStr">
        <is>
          <t/>
        </is>
      </c>
      <c r="CP423" s="2" t="inlineStr">
        <is>
          <t>odprodaja premoženja dolžnika</t>
        </is>
      </c>
      <c r="CQ423" s="2" t="inlineStr">
        <is>
          <t>2</t>
        </is>
      </c>
      <c r="CR423" s="2" t="inlineStr">
        <is>
          <t/>
        </is>
      </c>
      <c r="CS423" t="inlineStr">
        <is>
          <t/>
        </is>
      </c>
      <c r="CT423" t="inlineStr">
        <is>
          <t/>
        </is>
      </c>
      <c r="CU423" t="inlineStr">
        <is>
          <t/>
        </is>
      </c>
      <c r="CV423" t="inlineStr">
        <is>
          <t/>
        </is>
      </c>
      <c r="CW423" t="inlineStr">
        <is>
          <t/>
        </is>
      </c>
    </row>
    <row r="424">
      <c r="A424" s="1" t="str">
        <f>HYPERLINK("https://iate.europa.eu/entry/result/3636079/all", "3636079")</f>
        <v>3636079</v>
      </c>
      <c r="B424" t="inlineStr">
        <is>
          <t>LAW</t>
        </is>
      </c>
      <c r="C424" t="inlineStr">
        <is>
          <t>LAW</t>
        </is>
      </c>
      <c r="D424" t="inlineStr">
        <is>
          <t>no</t>
        </is>
      </c>
      <c r="E424" t="inlineStr">
        <is>
          <t/>
        </is>
      </c>
      <c r="F424" t="inlineStr">
        <is>
          <t/>
        </is>
      </c>
      <c r="G424" t="inlineStr">
        <is>
          <t/>
        </is>
      </c>
      <c r="H424" t="inlineStr">
        <is>
          <t/>
        </is>
      </c>
      <c r="I424" t="inlineStr">
        <is>
          <t/>
        </is>
      </c>
      <c r="J424" t="inlineStr">
        <is>
          <t/>
        </is>
      </c>
      <c r="K424" t="inlineStr">
        <is>
          <t/>
        </is>
      </c>
      <c r="L424" t="inlineStr">
        <is>
          <t/>
        </is>
      </c>
      <c r="M424" t="inlineStr">
        <is>
          <t/>
        </is>
      </c>
      <c r="N424" s="2" t="inlineStr">
        <is>
          <t>private forbrugeres konkurs</t>
        </is>
      </c>
      <c r="O424" s="2" t="inlineStr">
        <is>
          <t>2</t>
        </is>
      </c>
      <c r="P424" s="2" t="inlineStr">
        <is>
          <t/>
        </is>
      </c>
      <c r="Q424" t="inlineStr">
        <is>
          <t/>
        </is>
      </c>
      <c r="R424" s="2" t="inlineStr">
        <is>
          <t>Überschuldung on Verbrauchern</t>
        </is>
      </c>
      <c r="S424" s="2" t="inlineStr">
        <is>
          <t>2</t>
        </is>
      </c>
      <c r="T424" s="2" t="inlineStr">
        <is>
          <t/>
        </is>
      </c>
      <c r="U424" t="inlineStr">
        <is>
          <t/>
        </is>
      </c>
      <c r="V424" s="2" t="inlineStr">
        <is>
          <t>πτώχευση καταναλωτών</t>
        </is>
      </c>
      <c r="W424" s="2" t="inlineStr">
        <is>
          <t>2</t>
        </is>
      </c>
      <c r="X424" s="2" t="inlineStr">
        <is>
          <t/>
        </is>
      </c>
      <c r="Y424" t="inlineStr">
        <is>
          <t/>
        </is>
      </c>
      <c r="Z424" s="2" t="inlineStr">
        <is>
          <t>consumer bankruptcy</t>
        </is>
      </c>
      <c r="AA424" s="2" t="inlineStr">
        <is>
          <t>2</t>
        </is>
      </c>
      <c r="AB424" s="2" t="inlineStr">
        <is>
          <t/>
        </is>
      </c>
      <c r="AC424" t="inlineStr">
        <is>
          <t/>
        </is>
      </c>
      <c r="AD424" s="2" t="inlineStr">
        <is>
          <t>insolvencia de los consumidores</t>
        </is>
      </c>
      <c r="AE424" s="2" t="inlineStr">
        <is>
          <t>2</t>
        </is>
      </c>
      <c r="AF424" s="2" t="inlineStr">
        <is>
          <t/>
        </is>
      </c>
      <c r="AG424" t="inlineStr">
        <is>
          <t/>
        </is>
      </c>
      <c r="AH424" t="inlineStr">
        <is>
          <t/>
        </is>
      </c>
      <c r="AI424" t="inlineStr">
        <is>
          <t/>
        </is>
      </c>
      <c r="AJ424" t="inlineStr">
        <is>
          <t/>
        </is>
      </c>
      <c r="AK424" t="inlineStr">
        <is>
          <t/>
        </is>
      </c>
      <c r="AL424" s="2" t="inlineStr">
        <is>
          <t>kuluttajan konkurssi</t>
        </is>
      </c>
      <c r="AM424" s="2" t="inlineStr">
        <is>
          <t>2</t>
        </is>
      </c>
      <c r="AN424" s="2" t="inlineStr">
        <is>
          <t/>
        </is>
      </c>
      <c r="AO424" t="inlineStr">
        <is>
          <t/>
        </is>
      </c>
      <c r="AP424" s="2" t="inlineStr">
        <is>
          <t>faillite des consommateurs</t>
        </is>
      </c>
      <c r="AQ424" s="2" t="inlineStr">
        <is>
          <t>2</t>
        </is>
      </c>
      <c r="AR424" s="2" t="inlineStr">
        <is>
          <t/>
        </is>
      </c>
      <c r="AS424" t="inlineStr">
        <is>
          <t/>
        </is>
      </c>
      <c r="AT424" t="inlineStr">
        <is>
          <t/>
        </is>
      </c>
      <c r="AU424" t="inlineStr">
        <is>
          <t/>
        </is>
      </c>
      <c r="AV424" t="inlineStr">
        <is>
          <t/>
        </is>
      </c>
      <c r="AW424" t="inlineStr">
        <is>
          <t/>
        </is>
      </c>
      <c r="AX424" t="inlineStr">
        <is>
          <t/>
        </is>
      </c>
      <c r="AY424" t="inlineStr">
        <is>
          <t/>
        </is>
      </c>
      <c r="AZ424" t="inlineStr">
        <is>
          <t/>
        </is>
      </c>
      <c r="BA424" t="inlineStr">
        <is>
          <t/>
        </is>
      </c>
      <c r="BB424" s="2" t="inlineStr">
        <is>
          <t>fogyasztói csőd</t>
        </is>
      </c>
      <c r="BC424" s="2" t="inlineStr">
        <is>
          <t>2</t>
        </is>
      </c>
      <c r="BD424" s="2" t="inlineStr">
        <is>
          <t/>
        </is>
      </c>
      <c r="BE424" t="inlineStr">
        <is>
          <t/>
        </is>
      </c>
      <c r="BF424" s="2" t="inlineStr">
        <is>
          <t>fallimento dei consumatori</t>
        </is>
      </c>
      <c r="BG424" s="2" t="inlineStr">
        <is>
          <t>2</t>
        </is>
      </c>
      <c r="BH424" s="2" t="inlineStr">
        <is>
          <t/>
        </is>
      </c>
      <c r="BI424" t="inlineStr">
        <is>
          <t/>
        </is>
      </c>
      <c r="BJ424" s="2" t="inlineStr">
        <is>
          <t>vartotojų nemokumas</t>
        </is>
      </c>
      <c r="BK424" s="2" t="inlineStr">
        <is>
          <t>2</t>
        </is>
      </c>
      <c r="BL424" s="2" t="inlineStr">
        <is>
          <t/>
        </is>
      </c>
      <c r="BM424" t="inlineStr">
        <is>
          <t/>
        </is>
      </c>
      <c r="BN424" t="inlineStr">
        <is>
          <t/>
        </is>
      </c>
      <c r="BO424" t="inlineStr">
        <is>
          <t/>
        </is>
      </c>
      <c r="BP424" t="inlineStr">
        <is>
          <t/>
        </is>
      </c>
      <c r="BQ424" t="inlineStr">
        <is>
          <t/>
        </is>
      </c>
      <c r="BR424" t="inlineStr">
        <is>
          <t/>
        </is>
      </c>
      <c r="BS424" t="inlineStr">
        <is>
          <t/>
        </is>
      </c>
      <c r="BT424" t="inlineStr">
        <is>
          <t/>
        </is>
      </c>
      <c r="BU424" t="inlineStr">
        <is>
          <t/>
        </is>
      </c>
      <c r="BV424" s="2" t="inlineStr">
        <is>
          <t>consumentenfaillissement</t>
        </is>
      </c>
      <c r="BW424" s="2" t="inlineStr">
        <is>
          <t>2</t>
        </is>
      </c>
      <c r="BX424" s="2" t="inlineStr">
        <is>
          <t/>
        </is>
      </c>
      <c r="BY424" t="inlineStr">
        <is>
          <t/>
        </is>
      </c>
      <c r="BZ424" s="2" t="inlineStr">
        <is>
          <t>upadłość konsumencka</t>
        </is>
      </c>
      <c r="CA424" s="2" t="inlineStr">
        <is>
          <t>2</t>
        </is>
      </c>
      <c r="CB424" s="2" t="inlineStr">
        <is>
          <t/>
        </is>
      </c>
      <c r="CC424" t="inlineStr">
        <is>
          <t/>
        </is>
      </c>
      <c r="CD424" s="2" t="inlineStr">
        <is>
          <t>falência dos consumidores</t>
        </is>
      </c>
      <c r="CE424" s="2" t="inlineStr">
        <is>
          <t>2</t>
        </is>
      </c>
      <c r="CF424" s="2" t="inlineStr">
        <is>
          <t/>
        </is>
      </c>
      <c r="CG424" t="inlineStr">
        <is>
          <t/>
        </is>
      </c>
      <c r="CH424" t="inlineStr">
        <is>
          <t/>
        </is>
      </c>
      <c r="CI424" t="inlineStr">
        <is>
          <t/>
        </is>
      </c>
      <c r="CJ424" t="inlineStr">
        <is>
          <t/>
        </is>
      </c>
      <c r="CK424" t="inlineStr">
        <is>
          <t/>
        </is>
      </c>
      <c r="CL424" t="inlineStr">
        <is>
          <t/>
        </is>
      </c>
      <c r="CM424" t="inlineStr">
        <is>
          <t/>
        </is>
      </c>
      <c r="CN424" t="inlineStr">
        <is>
          <t/>
        </is>
      </c>
      <c r="CO424" t="inlineStr">
        <is>
          <t/>
        </is>
      </c>
      <c r="CP424" s="2" t="inlineStr">
        <is>
          <t>stečaj potrošnika|
osebni stečaj</t>
        </is>
      </c>
      <c r="CQ424" s="2" t="inlineStr">
        <is>
          <t>2|
2</t>
        </is>
      </c>
      <c r="CR424" s="2" t="inlineStr">
        <is>
          <t xml:space="preserve">|
</t>
        </is>
      </c>
      <c r="CS424" t="inlineStr">
        <is>
          <t/>
        </is>
      </c>
      <c r="CT424" t="inlineStr">
        <is>
          <t/>
        </is>
      </c>
      <c r="CU424" t="inlineStr">
        <is>
          <t/>
        </is>
      </c>
      <c r="CV424" t="inlineStr">
        <is>
          <t/>
        </is>
      </c>
      <c r="CW424" t="inlineStr">
        <is>
          <t/>
        </is>
      </c>
    </row>
    <row r="425">
      <c r="A425" s="1" t="str">
        <f>HYPERLINK("https://iate.europa.eu/entry/result/3636092/all", "3636092")</f>
        <v>3636092</v>
      </c>
      <c r="B425" t="inlineStr">
        <is>
          <t>LAW</t>
        </is>
      </c>
      <c r="C425" t="inlineStr">
        <is>
          <t>LAW</t>
        </is>
      </c>
      <c r="D425" t="inlineStr">
        <is>
          <t>no</t>
        </is>
      </c>
      <c r="E425" t="inlineStr">
        <is>
          <t/>
        </is>
      </c>
      <c r="F425" t="inlineStr">
        <is>
          <t/>
        </is>
      </c>
      <c r="G425" t="inlineStr">
        <is>
          <t/>
        </is>
      </c>
      <c r="H425" t="inlineStr">
        <is>
          <t/>
        </is>
      </c>
      <c r="I425" t="inlineStr">
        <is>
          <t/>
        </is>
      </c>
      <c r="J425" t="inlineStr">
        <is>
          <t/>
        </is>
      </c>
      <c r="K425" t="inlineStr">
        <is>
          <t/>
        </is>
      </c>
      <c r="L425" t="inlineStr">
        <is>
          <t/>
        </is>
      </c>
      <c r="M425" t="inlineStr">
        <is>
          <t/>
        </is>
      </c>
      <c r="N425" s="2" t="inlineStr">
        <is>
          <t>private forbrugeres gældsætning</t>
        </is>
      </c>
      <c r="O425" s="2" t="inlineStr">
        <is>
          <t>2</t>
        </is>
      </c>
      <c r="P425" s="2" t="inlineStr">
        <is>
          <t/>
        </is>
      </c>
      <c r="Q425" t="inlineStr">
        <is>
          <t/>
        </is>
      </c>
      <c r="R425" s="2" t="inlineStr">
        <is>
          <t>Verbraucherinsolvenz</t>
        </is>
      </c>
      <c r="S425" s="2" t="inlineStr">
        <is>
          <t>2</t>
        </is>
      </c>
      <c r="T425" s="2" t="inlineStr">
        <is>
          <t/>
        </is>
      </c>
      <c r="U425" t="inlineStr">
        <is>
          <t/>
        </is>
      </c>
      <c r="V425" s="2" t="inlineStr">
        <is>
          <t>υπερχρέωση των καταναλωτών</t>
        </is>
      </c>
      <c r="W425" s="2" t="inlineStr">
        <is>
          <t>2</t>
        </is>
      </c>
      <c r="X425" s="2" t="inlineStr">
        <is>
          <t/>
        </is>
      </c>
      <c r="Y425" t="inlineStr">
        <is>
          <t/>
        </is>
      </c>
      <c r="Z425" s="2" t="inlineStr">
        <is>
          <t>consumer over-indebtedness</t>
        </is>
      </c>
      <c r="AA425" s="2" t="inlineStr">
        <is>
          <t>2</t>
        </is>
      </c>
      <c r="AB425" s="2" t="inlineStr">
        <is>
          <t/>
        </is>
      </c>
      <c r="AC425" t="inlineStr">
        <is>
          <t/>
        </is>
      </c>
      <c r="AD425" s="2" t="inlineStr">
        <is>
          <t>sobreendeudamiento de los consumidores</t>
        </is>
      </c>
      <c r="AE425" s="2" t="inlineStr">
        <is>
          <t>2</t>
        </is>
      </c>
      <c r="AF425" s="2" t="inlineStr">
        <is>
          <t/>
        </is>
      </c>
      <c r="AG425" t="inlineStr">
        <is>
          <t/>
        </is>
      </c>
      <c r="AH425" t="inlineStr">
        <is>
          <t/>
        </is>
      </c>
      <c r="AI425" t="inlineStr">
        <is>
          <t/>
        </is>
      </c>
      <c r="AJ425" t="inlineStr">
        <is>
          <t/>
        </is>
      </c>
      <c r="AK425" t="inlineStr">
        <is>
          <t/>
        </is>
      </c>
      <c r="AL425" s="2" t="inlineStr">
        <is>
          <t>kuluttajien ylivelkaantuminen</t>
        </is>
      </c>
      <c r="AM425" s="2" t="inlineStr">
        <is>
          <t>2</t>
        </is>
      </c>
      <c r="AN425" s="2" t="inlineStr">
        <is>
          <t/>
        </is>
      </c>
      <c r="AO425" t="inlineStr">
        <is>
          <t/>
        </is>
      </c>
      <c r="AP425" s="2" t="inlineStr">
        <is>
          <t>surendettement des consommateurs</t>
        </is>
      </c>
      <c r="AQ425" s="2" t="inlineStr">
        <is>
          <t>2</t>
        </is>
      </c>
      <c r="AR425" s="2" t="inlineStr">
        <is>
          <t/>
        </is>
      </c>
      <c r="AS425" t="inlineStr">
        <is>
          <t/>
        </is>
      </c>
      <c r="AT425" t="inlineStr">
        <is>
          <t/>
        </is>
      </c>
      <c r="AU425" t="inlineStr">
        <is>
          <t/>
        </is>
      </c>
      <c r="AV425" t="inlineStr">
        <is>
          <t/>
        </is>
      </c>
      <c r="AW425" t="inlineStr">
        <is>
          <t/>
        </is>
      </c>
      <c r="AX425" t="inlineStr">
        <is>
          <t/>
        </is>
      </c>
      <c r="AY425" t="inlineStr">
        <is>
          <t/>
        </is>
      </c>
      <c r="AZ425" t="inlineStr">
        <is>
          <t/>
        </is>
      </c>
      <c r="BA425" t="inlineStr">
        <is>
          <t/>
        </is>
      </c>
      <c r="BB425" s="2" t="inlineStr">
        <is>
          <t>fogyasztók túlzott eladósodása</t>
        </is>
      </c>
      <c r="BC425" s="2" t="inlineStr">
        <is>
          <t>2</t>
        </is>
      </c>
      <c r="BD425" s="2" t="inlineStr">
        <is>
          <t/>
        </is>
      </c>
      <c r="BE425" t="inlineStr">
        <is>
          <t/>
        </is>
      </c>
      <c r="BF425" s="2" t="inlineStr">
        <is>
          <t>sovraindebitamento dei consumatori</t>
        </is>
      </c>
      <c r="BG425" s="2" t="inlineStr">
        <is>
          <t>2</t>
        </is>
      </c>
      <c r="BH425" s="2" t="inlineStr">
        <is>
          <t/>
        </is>
      </c>
      <c r="BI425" t="inlineStr">
        <is>
          <t/>
        </is>
      </c>
      <c r="BJ425" s="2" t="inlineStr">
        <is>
          <t>per didelis vartotojų įsiskolinimas</t>
        </is>
      </c>
      <c r="BK425" s="2" t="inlineStr">
        <is>
          <t>2</t>
        </is>
      </c>
      <c r="BL425" s="2" t="inlineStr">
        <is>
          <t/>
        </is>
      </c>
      <c r="BM425" t="inlineStr">
        <is>
          <t/>
        </is>
      </c>
      <c r="BN425" t="inlineStr">
        <is>
          <t/>
        </is>
      </c>
      <c r="BO425" t="inlineStr">
        <is>
          <t/>
        </is>
      </c>
      <c r="BP425" t="inlineStr">
        <is>
          <t/>
        </is>
      </c>
      <c r="BQ425" t="inlineStr">
        <is>
          <t/>
        </is>
      </c>
      <c r="BR425" t="inlineStr">
        <is>
          <t/>
        </is>
      </c>
      <c r="BS425" t="inlineStr">
        <is>
          <t/>
        </is>
      </c>
      <c r="BT425" t="inlineStr">
        <is>
          <t/>
        </is>
      </c>
      <c r="BU425" t="inlineStr">
        <is>
          <t/>
        </is>
      </c>
      <c r="BV425" s="2" t="inlineStr">
        <is>
          <t>consumenten met een te hoge schuldenlast</t>
        </is>
      </c>
      <c r="BW425" s="2" t="inlineStr">
        <is>
          <t>2</t>
        </is>
      </c>
      <c r="BX425" s="2" t="inlineStr">
        <is>
          <t/>
        </is>
      </c>
      <c r="BY425" t="inlineStr">
        <is>
          <t/>
        </is>
      </c>
      <c r="BZ425" s="2" t="inlineStr">
        <is>
          <t>nadmierne zadłużenie konsumentów</t>
        </is>
      </c>
      <c r="CA425" s="2" t="inlineStr">
        <is>
          <t>2</t>
        </is>
      </c>
      <c r="CB425" s="2" t="inlineStr">
        <is>
          <t/>
        </is>
      </c>
      <c r="CC425" t="inlineStr">
        <is>
          <t/>
        </is>
      </c>
      <c r="CD425" s="2" t="inlineStr">
        <is>
          <t>sobre-endividamento dos consumidores</t>
        </is>
      </c>
      <c r="CE425" s="2" t="inlineStr">
        <is>
          <t>2</t>
        </is>
      </c>
      <c r="CF425" s="2" t="inlineStr">
        <is>
          <t/>
        </is>
      </c>
      <c r="CG425" t="inlineStr">
        <is>
          <t/>
        </is>
      </c>
      <c r="CH425" t="inlineStr">
        <is>
          <t/>
        </is>
      </c>
      <c r="CI425" t="inlineStr">
        <is>
          <t/>
        </is>
      </c>
      <c r="CJ425" t="inlineStr">
        <is>
          <t/>
        </is>
      </c>
      <c r="CK425" t="inlineStr">
        <is>
          <t/>
        </is>
      </c>
      <c r="CL425" t="inlineStr">
        <is>
          <t/>
        </is>
      </c>
      <c r="CM425" t="inlineStr">
        <is>
          <t/>
        </is>
      </c>
      <c r="CN425" t="inlineStr">
        <is>
          <t/>
        </is>
      </c>
      <c r="CO425" t="inlineStr">
        <is>
          <t/>
        </is>
      </c>
      <c r="CP425" s="2" t="inlineStr">
        <is>
          <t>prekomerna zadolženost potrošnika</t>
        </is>
      </c>
      <c r="CQ425" s="2" t="inlineStr">
        <is>
          <t>2</t>
        </is>
      </c>
      <c r="CR425" s="2" t="inlineStr">
        <is>
          <t/>
        </is>
      </c>
      <c r="CS425" t="inlineStr">
        <is>
          <t/>
        </is>
      </c>
      <c r="CT425" t="inlineStr">
        <is>
          <t/>
        </is>
      </c>
      <c r="CU425" t="inlineStr">
        <is>
          <t/>
        </is>
      </c>
      <c r="CV425" t="inlineStr">
        <is>
          <t/>
        </is>
      </c>
      <c r="CW425" t="inlineStr">
        <is>
          <t/>
        </is>
      </c>
    </row>
    <row r="426">
      <c r="A426" s="1" t="str">
        <f>HYPERLINK("https://iate.europa.eu/entry/result/3636015/all", "3636015")</f>
        <v>3636015</v>
      </c>
      <c r="B426" t="inlineStr">
        <is>
          <t>LAW</t>
        </is>
      </c>
      <c r="C426" t="inlineStr">
        <is>
          <t>LAW</t>
        </is>
      </c>
      <c r="D426" t="inlineStr">
        <is>
          <t>no</t>
        </is>
      </c>
      <c r="E426" t="inlineStr">
        <is>
          <t/>
        </is>
      </c>
      <c r="F426" t="inlineStr">
        <is>
          <t/>
        </is>
      </c>
      <c r="G426" t="inlineStr">
        <is>
          <t/>
        </is>
      </c>
      <c r="H426" t="inlineStr">
        <is>
          <t/>
        </is>
      </c>
      <c r="I426" t="inlineStr">
        <is>
          <t/>
        </is>
      </c>
      <c r="J426" t="inlineStr">
        <is>
          <t/>
        </is>
      </c>
      <c r="K426" t="inlineStr">
        <is>
          <t/>
        </is>
      </c>
      <c r="L426" t="inlineStr">
        <is>
          <t/>
        </is>
      </c>
      <c r="M426" t="inlineStr">
        <is>
          <t/>
        </is>
      </c>
      <c r="N426" s="2" t="inlineStr">
        <is>
          <t>det lokale forretningssteds kreditorer</t>
        </is>
      </c>
      <c r="O426" s="2" t="inlineStr">
        <is>
          <t>2</t>
        </is>
      </c>
      <c r="P426" s="2" t="inlineStr">
        <is>
          <t/>
        </is>
      </c>
      <c r="Q426" t="inlineStr">
        <is>
          <t/>
        </is>
      </c>
      <c r="R426" s="2" t="inlineStr">
        <is>
          <t>Gläubiger der einheimischen Niederlassung</t>
        </is>
      </c>
      <c r="S426" s="2" t="inlineStr">
        <is>
          <t>2</t>
        </is>
      </c>
      <c r="T426" s="2" t="inlineStr">
        <is>
          <t/>
        </is>
      </c>
      <c r="U426" t="inlineStr">
        <is>
          <t/>
        </is>
      </c>
      <c r="V426" s="2" t="inlineStr">
        <is>
          <t>πιστωτής της τοπικής εγκατάστασης</t>
        </is>
      </c>
      <c r="W426" s="2" t="inlineStr">
        <is>
          <t>2</t>
        </is>
      </c>
      <c r="X426" s="2" t="inlineStr">
        <is>
          <t/>
        </is>
      </c>
      <c r="Y426" t="inlineStr">
        <is>
          <t/>
        </is>
      </c>
      <c r="Z426" s="2" t="inlineStr">
        <is>
          <t>creditor of the local establishment</t>
        </is>
      </c>
      <c r="AA426" s="2" t="inlineStr">
        <is>
          <t>2</t>
        </is>
      </c>
      <c r="AB426" s="2" t="inlineStr">
        <is>
          <t/>
        </is>
      </c>
      <c r="AC426" t="inlineStr">
        <is>
          <t/>
        </is>
      </c>
      <c r="AD426" t="inlineStr">
        <is>
          <t/>
        </is>
      </c>
      <c r="AE426" t="inlineStr">
        <is>
          <t/>
        </is>
      </c>
      <c r="AF426" t="inlineStr">
        <is>
          <t/>
        </is>
      </c>
      <c r="AG426" t="inlineStr">
        <is>
          <t/>
        </is>
      </c>
      <c r="AH426" t="inlineStr">
        <is>
          <t/>
        </is>
      </c>
      <c r="AI426" t="inlineStr">
        <is>
          <t/>
        </is>
      </c>
      <c r="AJ426" t="inlineStr">
        <is>
          <t/>
        </is>
      </c>
      <c r="AK426" t="inlineStr">
        <is>
          <t/>
        </is>
      </c>
      <c r="AL426" s="2" t="inlineStr">
        <is>
          <t>paikallisen toimipaikan velkoja</t>
        </is>
      </c>
      <c r="AM426" s="2" t="inlineStr">
        <is>
          <t>2</t>
        </is>
      </c>
      <c r="AN426" s="2" t="inlineStr">
        <is>
          <t/>
        </is>
      </c>
      <c r="AO426" t="inlineStr">
        <is>
          <t/>
        </is>
      </c>
      <c r="AP426" s="2" t="inlineStr">
        <is>
          <t>créancier de l'établissement local</t>
        </is>
      </c>
      <c r="AQ426" s="2" t="inlineStr">
        <is>
          <t>2</t>
        </is>
      </c>
      <c r="AR426" s="2" t="inlineStr">
        <is>
          <t/>
        </is>
      </c>
      <c r="AS426" t="inlineStr">
        <is>
          <t/>
        </is>
      </c>
      <c r="AT426" t="inlineStr">
        <is>
          <t/>
        </is>
      </c>
      <c r="AU426" t="inlineStr">
        <is>
          <t/>
        </is>
      </c>
      <c r="AV426" t="inlineStr">
        <is>
          <t/>
        </is>
      </c>
      <c r="AW426" t="inlineStr">
        <is>
          <t/>
        </is>
      </c>
      <c r="AX426" s="2" t="inlineStr">
        <is>
          <t>vjerovnik lokalne podružnice</t>
        </is>
      </c>
      <c r="AY426" s="2" t="inlineStr">
        <is>
          <t>2</t>
        </is>
      </c>
      <c r="AZ426" s="2" t="inlineStr">
        <is>
          <t/>
        </is>
      </c>
      <c r="BA426" t="inlineStr">
        <is>
          <t/>
        </is>
      </c>
      <c r="BB426" s="2" t="inlineStr">
        <is>
          <t>helyi telephely hitelezője</t>
        </is>
      </c>
      <c r="BC426" s="2" t="inlineStr">
        <is>
          <t>2</t>
        </is>
      </c>
      <c r="BD426" s="2" t="inlineStr">
        <is>
          <t/>
        </is>
      </c>
      <c r="BE426" t="inlineStr">
        <is>
          <t/>
        </is>
      </c>
      <c r="BF426" t="inlineStr">
        <is>
          <t/>
        </is>
      </c>
      <c r="BG426" t="inlineStr">
        <is>
          <t/>
        </is>
      </c>
      <c r="BH426" t="inlineStr">
        <is>
          <t/>
        </is>
      </c>
      <c r="BI426" t="inlineStr">
        <is>
          <t/>
        </is>
      </c>
      <c r="BJ426" s="2" t="inlineStr">
        <is>
          <t>vietinės įmonės kreditorius</t>
        </is>
      </c>
      <c r="BK426" s="2" t="inlineStr">
        <is>
          <t>2</t>
        </is>
      </c>
      <c r="BL426" s="2" t="inlineStr">
        <is>
          <t/>
        </is>
      </c>
      <c r="BM426" t="inlineStr">
        <is>
          <t/>
        </is>
      </c>
      <c r="BN426" t="inlineStr">
        <is>
          <t/>
        </is>
      </c>
      <c r="BO426" t="inlineStr">
        <is>
          <t/>
        </is>
      </c>
      <c r="BP426" t="inlineStr">
        <is>
          <t/>
        </is>
      </c>
      <c r="BQ426" t="inlineStr">
        <is>
          <t/>
        </is>
      </c>
      <c r="BR426" t="inlineStr">
        <is>
          <t/>
        </is>
      </c>
      <c r="BS426" t="inlineStr">
        <is>
          <t/>
        </is>
      </c>
      <c r="BT426" t="inlineStr">
        <is>
          <t/>
        </is>
      </c>
      <c r="BU426" t="inlineStr">
        <is>
          <t/>
        </is>
      </c>
      <c r="BV426" t="inlineStr">
        <is>
          <t/>
        </is>
      </c>
      <c r="BW426" t="inlineStr">
        <is>
          <t/>
        </is>
      </c>
      <c r="BX426" t="inlineStr">
        <is>
          <t/>
        </is>
      </c>
      <c r="BY426" t="inlineStr">
        <is>
          <t/>
        </is>
      </c>
      <c r="BZ426" s="2" t="inlineStr">
        <is>
          <t>wierzyciel lokalnego zakładu|
wierzyciel lokalnego oddziału</t>
        </is>
      </c>
      <c r="CA426" s="2" t="inlineStr">
        <is>
          <t>2|
2</t>
        </is>
      </c>
      <c r="CB426" s="2" t="inlineStr">
        <is>
          <t xml:space="preserve">|
</t>
        </is>
      </c>
      <c r="CC426" t="inlineStr">
        <is>
          <t/>
        </is>
      </c>
      <c r="CD426" t="inlineStr">
        <is>
          <t/>
        </is>
      </c>
      <c r="CE426" t="inlineStr">
        <is>
          <t/>
        </is>
      </c>
      <c r="CF426" t="inlineStr">
        <is>
          <t/>
        </is>
      </c>
      <c r="CG426" t="inlineStr">
        <is>
          <t/>
        </is>
      </c>
      <c r="CH426" t="inlineStr">
        <is>
          <t/>
        </is>
      </c>
      <c r="CI426" t="inlineStr">
        <is>
          <t/>
        </is>
      </c>
      <c r="CJ426" t="inlineStr">
        <is>
          <t/>
        </is>
      </c>
      <c r="CK426" t="inlineStr">
        <is>
          <t/>
        </is>
      </c>
      <c r="CL426" s="2" t="inlineStr">
        <is>
          <t>veriteľ miestneho podniku</t>
        </is>
      </c>
      <c r="CM426" s="2" t="inlineStr">
        <is>
          <t>2</t>
        </is>
      </c>
      <c r="CN426" s="2" t="inlineStr">
        <is>
          <t/>
        </is>
      </c>
      <c r="CO426" t="inlineStr">
        <is>
          <t/>
        </is>
      </c>
      <c r="CP426" s="2" t="inlineStr">
        <is>
          <t>upnik lokalne poslovne enote</t>
        </is>
      </c>
      <c r="CQ426" s="2" t="inlineStr">
        <is>
          <t>2</t>
        </is>
      </c>
      <c r="CR426" s="2" t="inlineStr">
        <is>
          <t/>
        </is>
      </c>
      <c r="CS426" t="inlineStr">
        <is>
          <t/>
        </is>
      </c>
      <c r="CT426" s="2" t="inlineStr">
        <is>
          <t>det lokala driftställets borgenärer</t>
        </is>
      </c>
      <c r="CU426" s="2" t="inlineStr">
        <is>
          <t>2</t>
        </is>
      </c>
      <c r="CV426" s="2" t="inlineStr">
        <is>
          <t/>
        </is>
      </c>
      <c r="CW426" t="inlineStr">
        <is>
          <t/>
        </is>
      </c>
    </row>
    <row r="427">
      <c r="A427" s="1" t="str">
        <f>HYPERLINK("https://iate.europa.eu/entry/result/3636045/all", "3636045")</f>
        <v>3636045</v>
      </c>
      <c r="B427" t="inlineStr">
        <is>
          <t>LAW</t>
        </is>
      </c>
      <c r="C427" t="inlineStr">
        <is>
          <t>LAW</t>
        </is>
      </c>
      <c r="D427" t="inlineStr">
        <is>
          <t>no</t>
        </is>
      </c>
      <c r="E427" t="inlineStr">
        <is>
          <t/>
        </is>
      </c>
      <c r="F427" t="inlineStr">
        <is>
          <t/>
        </is>
      </c>
      <c r="G427" t="inlineStr">
        <is>
          <t/>
        </is>
      </c>
      <c r="H427" t="inlineStr">
        <is>
          <t/>
        </is>
      </c>
      <c r="I427" t="inlineStr">
        <is>
          <t/>
        </is>
      </c>
      <c r="J427" s="2" t="inlineStr">
        <is>
          <t>úprava přeshraničních plateb</t>
        </is>
      </c>
      <c r="K427" s="2" t="inlineStr">
        <is>
          <t>2</t>
        </is>
      </c>
      <c r="L427" s="2" t="inlineStr">
        <is>
          <t/>
        </is>
      </c>
      <c r="M427" t="inlineStr">
        <is>
          <t/>
        </is>
      </c>
      <c r="N427" s="2" t="inlineStr">
        <is>
          <t>grænseoverskridende betalingssystemer</t>
        </is>
      </c>
      <c r="O427" s="2" t="inlineStr">
        <is>
          <t>2</t>
        </is>
      </c>
      <c r="P427" s="2" t="inlineStr">
        <is>
          <t/>
        </is>
      </c>
      <c r="Q427" t="inlineStr">
        <is>
          <t/>
        </is>
      </c>
      <c r="R427" s="2" t="inlineStr">
        <is>
          <t>grenzüberschreitende Zahlungssysteme</t>
        </is>
      </c>
      <c r="S427" s="2" t="inlineStr">
        <is>
          <t>2</t>
        </is>
      </c>
      <c r="T427" s="2" t="inlineStr">
        <is>
          <t/>
        </is>
      </c>
      <c r="U427" t="inlineStr">
        <is>
          <t/>
        </is>
      </c>
      <c r="V427" s="2" t="inlineStr">
        <is>
          <t>σύστημα διασυνοριακών πληρωμών</t>
        </is>
      </c>
      <c r="W427" s="2" t="inlineStr">
        <is>
          <t>2</t>
        </is>
      </c>
      <c r="X427" s="2" t="inlineStr">
        <is>
          <t/>
        </is>
      </c>
      <c r="Y427" t="inlineStr">
        <is>
          <t/>
        </is>
      </c>
      <c r="Z427" s="2" t="inlineStr">
        <is>
          <t>cross-border payment arrangement</t>
        </is>
      </c>
      <c r="AA427" s="2" t="inlineStr">
        <is>
          <t>2</t>
        </is>
      </c>
      <c r="AB427" s="2" t="inlineStr">
        <is>
          <t/>
        </is>
      </c>
      <c r="AC427" t="inlineStr">
        <is>
          <t/>
        </is>
      </c>
      <c r="AD427" s="2" t="inlineStr">
        <is>
          <t>mecanismo de pagos transfronterizos</t>
        </is>
      </c>
      <c r="AE427" s="2" t="inlineStr">
        <is>
          <t>2</t>
        </is>
      </c>
      <c r="AF427" s="2" t="inlineStr">
        <is>
          <t/>
        </is>
      </c>
      <c r="AG427" t="inlineStr">
        <is>
          <t/>
        </is>
      </c>
      <c r="AH427" t="inlineStr">
        <is>
          <t/>
        </is>
      </c>
      <c r="AI427" t="inlineStr">
        <is>
          <t/>
        </is>
      </c>
      <c r="AJ427" t="inlineStr">
        <is>
          <t/>
        </is>
      </c>
      <c r="AK427" t="inlineStr">
        <is>
          <t/>
        </is>
      </c>
      <c r="AL427" s="2" t="inlineStr">
        <is>
          <t>rajat ylittävät maksujärjestelyt</t>
        </is>
      </c>
      <c r="AM427" s="2" t="inlineStr">
        <is>
          <t>2</t>
        </is>
      </c>
      <c r="AN427" s="2" t="inlineStr">
        <is>
          <t/>
        </is>
      </c>
      <c r="AO427" t="inlineStr">
        <is>
          <t/>
        </is>
      </c>
      <c r="AP427" s="2" t="inlineStr">
        <is>
          <t>accord de paiements transfrontaliers</t>
        </is>
      </c>
      <c r="AQ427" s="2" t="inlineStr">
        <is>
          <t>2</t>
        </is>
      </c>
      <c r="AR427" s="2" t="inlineStr">
        <is>
          <t/>
        </is>
      </c>
      <c r="AS427" t="inlineStr">
        <is>
          <t/>
        </is>
      </c>
      <c r="AT427" t="inlineStr">
        <is>
          <t/>
        </is>
      </c>
      <c r="AU427" t="inlineStr">
        <is>
          <t/>
        </is>
      </c>
      <c r="AV427" t="inlineStr">
        <is>
          <t/>
        </is>
      </c>
      <c r="AW427" t="inlineStr">
        <is>
          <t/>
        </is>
      </c>
      <c r="AX427" s="2" t="inlineStr">
        <is>
          <t>prekogranični sustavi plaćanja</t>
        </is>
      </c>
      <c r="AY427" s="2" t="inlineStr">
        <is>
          <t>2</t>
        </is>
      </c>
      <c r="AZ427" s="2" t="inlineStr">
        <is>
          <t/>
        </is>
      </c>
      <c r="BA427" t="inlineStr">
        <is>
          <t/>
        </is>
      </c>
      <c r="BB427" s="2" t="inlineStr">
        <is>
          <t>határokon átnyúló fizetések rendje</t>
        </is>
      </c>
      <c r="BC427" s="2" t="inlineStr">
        <is>
          <t>2</t>
        </is>
      </c>
      <c r="BD427" s="2" t="inlineStr">
        <is>
          <t/>
        </is>
      </c>
      <c r="BE427" t="inlineStr">
        <is>
          <t/>
        </is>
      </c>
      <c r="BF427" s="2" t="inlineStr">
        <is>
          <t>accordo di pagamento transfrontaliero</t>
        </is>
      </c>
      <c r="BG427" s="2" t="inlineStr">
        <is>
          <t>2</t>
        </is>
      </c>
      <c r="BH427" s="2" t="inlineStr">
        <is>
          <t/>
        </is>
      </c>
      <c r="BI427" t="inlineStr">
        <is>
          <t/>
        </is>
      </c>
      <c r="BJ427" s="2" t="inlineStr">
        <is>
          <t>tarpvalstybiniai mokėjimų susitarimai</t>
        </is>
      </c>
      <c r="BK427" s="2" t="inlineStr">
        <is>
          <t>2</t>
        </is>
      </c>
      <c r="BL427" s="2" t="inlineStr">
        <is>
          <t/>
        </is>
      </c>
      <c r="BM427" t="inlineStr">
        <is>
          <t/>
        </is>
      </c>
      <c r="BN427" t="inlineStr">
        <is>
          <t/>
        </is>
      </c>
      <c r="BO427" t="inlineStr">
        <is>
          <t/>
        </is>
      </c>
      <c r="BP427" t="inlineStr">
        <is>
          <t/>
        </is>
      </c>
      <c r="BQ427" t="inlineStr">
        <is>
          <t/>
        </is>
      </c>
      <c r="BR427" t="inlineStr">
        <is>
          <t/>
        </is>
      </c>
      <c r="BS427" t="inlineStr">
        <is>
          <t/>
        </is>
      </c>
      <c r="BT427" t="inlineStr">
        <is>
          <t/>
        </is>
      </c>
      <c r="BU427" t="inlineStr">
        <is>
          <t/>
        </is>
      </c>
      <c r="BV427" t="inlineStr">
        <is>
          <t/>
        </is>
      </c>
      <c r="BW427" t="inlineStr">
        <is>
          <t/>
        </is>
      </c>
      <c r="BX427" t="inlineStr">
        <is>
          <t/>
        </is>
      </c>
      <c r="BY427" t="inlineStr">
        <is>
          <t/>
        </is>
      </c>
      <c r="BZ427" s="2" t="inlineStr">
        <is>
          <t>porozumienia transgraniczne</t>
        </is>
      </c>
      <c r="CA427" s="2" t="inlineStr">
        <is>
          <t>2</t>
        </is>
      </c>
      <c r="CB427" s="2" t="inlineStr">
        <is>
          <t/>
        </is>
      </c>
      <c r="CC427" t="inlineStr">
        <is>
          <t/>
        </is>
      </c>
      <c r="CD427" s="2" t="inlineStr">
        <is>
          <t>mecanismo de pagamento transfronteira</t>
        </is>
      </c>
      <c r="CE427" s="2" t="inlineStr">
        <is>
          <t>2</t>
        </is>
      </c>
      <c r="CF427" s="2" t="inlineStr">
        <is>
          <t/>
        </is>
      </c>
      <c r="CG427" t="inlineStr">
        <is>
          <t/>
        </is>
      </c>
      <c r="CH427" t="inlineStr">
        <is>
          <t/>
        </is>
      </c>
      <c r="CI427" t="inlineStr">
        <is>
          <t/>
        </is>
      </c>
      <c r="CJ427" t="inlineStr">
        <is>
          <t/>
        </is>
      </c>
      <c r="CK427" t="inlineStr">
        <is>
          <t/>
        </is>
      </c>
      <c r="CL427" s="2" t="inlineStr">
        <is>
          <t>cezhraničné platobné systémy</t>
        </is>
      </c>
      <c r="CM427" s="2" t="inlineStr">
        <is>
          <t>2</t>
        </is>
      </c>
      <c r="CN427" s="2" t="inlineStr">
        <is>
          <t/>
        </is>
      </c>
      <c r="CO427" t="inlineStr">
        <is>
          <t/>
        </is>
      </c>
      <c r="CP427" s="2" t="inlineStr">
        <is>
          <t>ureditve čezmejnih plačil</t>
        </is>
      </c>
      <c r="CQ427" s="2" t="inlineStr">
        <is>
          <t>2</t>
        </is>
      </c>
      <c r="CR427" s="2" t="inlineStr">
        <is>
          <t/>
        </is>
      </c>
      <c r="CS427" t="inlineStr">
        <is>
          <t/>
        </is>
      </c>
      <c r="CT427" t="inlineStr">
        <is>
          <t/>
        </is>
      </c>
      <c r="CU427" t="inlineStr">
        <is>
          <t/>
        </is>
      </c>
      <c r="CV427" t="inlineStr">
        <is>
          <t/>
        </is>
      </c>
      <c r="CW427" t="inlineStr">
        <is>
          <t/>
        </is>
      </c>
    </row>
    <row r="428">
      <c r="A428" s="1" t="str">
        <f>HYPERLINK("https://iate.europa.eu/entry/result/3636048/all", "3636048")</f>
        <v>3636048</v>
      </c>
      <c r="B428" t="inlineStr">
        <is>
          <t>LAW</t>
        </is>
      </c>
      <c r="C428" t="inlineStr">
        <is>
          <t>LAW</t>
        </is>
      </c>
      <c r="D428" t="inlineStr">
        <is>
          <t>no</t>
        </is>
      </c>
      <c r="E428" t="inlineStr">
        <is>
          <t/>
        </is>
      </c>
      <c r="F428" t="inlineStr">
        <is>
          <t/>
        </is>
      </c>
      <c r="G428" t="inlineStr">
        <is>
          <t/>
        </is>
      </c>
      <c r="H428" t="inlineStr">
        <is>
          <t/>
        </is>
      </c>
      <c r="I428" t="inlineStr">
        <is>
          <t/>
        </is>
      </c>
      <c r="J428" s="2" t="inlineStr">
        <is>
          <t>čistá pohledávka</t>
        </is>
      </c>
      <c r="K428" s="2" t="inlineStr">
        <is>
          <t>2</t>
        </is>
      </c>
      <c r="L428" s="2" t="inlineStr">
        <is>
          <t/>
        </is>
      </c>
      <c r="M428" t="inlineStr">
        <is>
          <t/>
        </is>
      </c>
      <c r="N428" s="2" t="inlineStr">
        <is>
          <t>nettofordring</t>
        </is>
      </c>
      <c r="O428" s="2" t="inlineStr">
        <is>
          <t>2</t>
        </is>
      </c>
      <c r="P428" s="2" t="inlineStr">
        <is>
          <t/>
        </is>
      </c>
      <c r="Q428" t="inlineStr">
        <is>
          <t/>
        </is>
      </c>
      <c r="R428" s="2" t="inlineStr">
        <is>
          <t>Nettoforderung</t>
        </is>
      </c>
      <c r="S428" s="2" t="inlineStr">
        <is>
          <t>2</t>
        </is>
      </c>
      <c r="T428" s="2" t="inlineStr">
        <is>
          <t/>
        </is>
      </c>
      <c r="U428" t="inlineStr">
        <is>
          <t/>
        </is>
      </c>
      <c r="V428" s="2" t="inlineStr">
        <is>
          <t>καθαρή απαίτηση</t>
        </is>
      </c>
      <c r="W428" s="2" t="inlineStr">
        <is>
          <t>2</t>
        </is>
      </c>
      <c r="X428" s="2" t="inlineStr">
        <is>
          <t/>
        </is>
      </c>
      <c r="Y428" t="inlineStr">
        <is>
          <t/>
        </is>
      </c>
      <c r="Z428" s="2" t="inlineStr">
        <is>
          <t>net claim</t>
        </is>
      </c>
      <c r="AA428" s="2" t="inlineStr">
        <is>
          <t>2</t>
        </is>
      </c>
      <c r="AB428" s="2" t="inlineStr">
        <is>
          <t/>
        </is>
      </c>
      <c r="AC428" t="inlineStr">
        <is>
          <t/>
        </is>
      </c>
      <c r="AD428" s="2" t="inlineStr">
        <is>
          <t>derecho neto</t>
        </is>
      </c>
      <c r="AE428" s="2" t="inlineStr">
        <is>
          <t>2</t>
        </is>
      </c>
      <c r="AF428" s="2" t="inlineStr">
        <is>
          <t/>
        </is>
      </c>
      <c r="AG428" t="inlineStr">
        <is>
          <t/>
        </is>
      </c>
      <c r="AH428" t="inlineStr">
        <is>
          <t/>
        </is>
      </c>
      <c r="AI428" t="inlineStr">
        <is>
          <t/>
        </is>
      </c>
      <c r="AJ428" t="inlineStr">
        <is>
          <t/>
        </is>
      </c>
      <c r="AK428" t="inlineStr">
        <is>
          <t/>
        </is>
      </c>
      <c r="AL428" s="2" t="inlineStr">
        <is>
          <t>nettosaatava</t>
        </is>
      </c>
      <c r="AM428" s="2" t="inlineStr">
        <is>
          <t>2</t>
        </is>
      </c>
      <c r="AN428" s="2" t="inlineStr">
        <is>
          <t/>
        </is>
      </c>
      <c r="AO428" t="inlineStr">
        <is>
          <t/>
        </is>
      </c>
      <c r="AP428" s="2" t="inlineStr">
        <is>
          <t>créance nette</t>
        </is>
      </c>
      <c r="AQ428" s="2" t="inlineStr">
        <is>
          <t>2</t>
        </is>
      </c>
      <c r="AR428" s="2" t="inlineStr">
        <is>
          <t/>
        </is>
      </c>
      <c r="AS428" t="inlineStr">
        <is>
          <t/>
        </is>
      </c>
      <c r="AT428" t="inlineStr">
        <is>
          <t/>
        </is>
      </c>
      <c r="AU428" t="inlineStr">
        <is>
          <t/>
        </is>
      </c>
      <c r="AV428" t="inlineStr">
        <is>
          <t/>
        </is>
      </c>
      <c r="AW428" t="inlineStr">
        <is>
          <t/>
        </is>
      </c>
      <c r="AX428" t="inlineStr">
        <is>
          <t/>
        </is>
      </c>
      <c r="AY428" t="inlineStr">
        <is>
          <t/>
        </is>
      </c>
      <c r="AZ428" t="inlineStr">
        <is>
          <t/>
        </is>
      </c>
      <c r="BA428" t="inlineStr">
        <is>
          <t/>
        </is>
      </c>
      <c r="BB428" s="2" t="inlineStr">
        <is>
          <t>nettó követelés</t>
        </is>
      </c>
      <c r="BC428" s="2" t="inlineStr">
        <is>
          <t>2</t>
        </is>
      </c>
      <c r="BD428" s="2" t="inlineStr">
        <is>
          <t/>
        </is>
      </c>
      <c r="BE428" t="inlineStr">
        <is>
          <t/>
        </is>
      </c>
      <c r="BF428" s="2" t="inlineStr">
        <is>
          <t>obbligazione netta a favore di un ente</t>
        </is>
      </c>
      <c r="BG428" s="2" t="inlineStr">
        <is>
          <t>2</t>
        </is>
      </c>
      <c r="BH428" s="2" t="inlineStr">
        <is>
          <t/>
        </is>
      </c>
      <c r="BI428" t="inlineStr">
        <is>
          <t/>
        </is>
      </c>
      <c r="BJ428" s="2" t="inlineStr">
        <is>
          <t>grynasis reikalavimas</t>
        </is>
      </c>
      <c r="BK428" s="2" t="inlineStr">
        <is>
          <t>2</t>
        </is>
      </c>
      <c r="BL428" s="2" t="inlineStr">
        <is>
          <t/>
        </is>
      </c>
      <c r="BM428" t="inlineStr">
        <is>
          <t/>
        </is>
      </c>
      <c r="BN428" t="inlineStr">
        <is>
          <t/>
        </is>
      </c>
      <c r="BO428" t="inlineStr">
        <is>
          <t/>
        </is>
      </c>
      <c r="BP428" t="inlineStr">
        <is>
          <t/>
        </is>
      </c>
      <c r="BQ428" t="inlineStr">
        <is>
          <t/>
        </is>
      </c>
      <c r="BR428" t="inlineStr">
        <is>
          <t/>
        </is>
      </c>
      <c r="BS428" t="inlineStr">
        <is>
          <t/>
        </is>
      </c>
      <c r="BT428" t="inlineStr">
        <is>
          <t/>
        </is>
      </c>
      <c r="BU428" t="inlineStr">
        <is>
          <t/>
        </is>
      </c>
      <c r="BV428" s="2" t="inlineStr">
        <is>
          <t>netto-vordering</t>
        </is>
      </c>
      <c r="BW428" s="2" t="inlineStr">
        <is>
          <t>2</t>
        </is>
      </c>
      <c r="BX428" s="2" t="inlineStr">
        <is>
          <t/>
        </is>
      </c>
      <c r="BY428" t="inlineStr">
        <is>
          <t/>
        </is>
      </c>
      <c r="BZ428" s="2" t="inlineStr">
        <is>
          <t>roszczenie netto</t>
        </is>
      </c>
      <c r="CA428" s="2" t="inlineStr">
        <is>
          <t>2</t>
        </is>
      </c>
      <c r="CB428" s="2" t="inlineStr">
        <is>
          <t/>
        </is>
      </c>
      <c r="CC428" t="inlineStr">
        <is>
          <t/>
        </is>
      </c>
      <c r="CD428" s="2" t="inlineStr">
        <is>
          <t>crédito líquido</t>
        </is>
      </c>
      <c r="CE428" s="2" t="inlineStr">
        <is>
          <t>2</t>
        </is>
      </c>
      <c r="CF428" s="2" t="inlineStr">
        <is>
          <t/>
        </is>
      </c>
      <c r="CG428" t="inlineStr">
        <is>
          <t/>
        </is>
      </c>
      <c r="CH428" t="inlineStr">
        <is>
          <t/>
        </is>
      </c>
      <c r="CI428" t="inlineStr">
        <is>
          <t/>
        </is>
      </c>
      <c r="CJ428" t="inlineStr">
        <is>
          <t/>
        </is>
      </c>
      <c r="CK428" t="inlineStr">
        <is>
          <t/>
        </is>
      </c>
      <c r="CL428" s="2" t="inlineStr">
        <is>
          <t>čistá pohľadávka</t>
        </is>
      </c>
      <c r="CM428" s="2" t="inlineStr">
        <is>
          <t>2</t>
        </is>
      </c>
      <c r="CN428" s="2" t="inlineStr">
        <is>
          <t/>
        </is>
      </c>
      <c r="CO428" t="inlineStr">
        <is>
          <t/>
        </is>
      </c>
      <c r="CP428" t="inlineStr">
        <is>
          <t/>
        </is>
      </c>
      <c r="CQ428" t="inlineStr">
        <is>
          <t/>
        </is>
      </c>
      <c r="CR428" t="inlineStr">
        <is>
          <t/>
        </is>
      </c>
      <c r="CS428" t="inlineStr">
        <is>
          <t/>
        </is>
      </c>
      <c r="CT428" t="inlineStr">
        <is>
          <t/>
        </is>
      </c>
      <c r="CU428" t="inlineStr">
        <is>
          <t/>
        </is>
      </c>
      <c r="CV428" t="inlineStr">
        <is>
          <t/>
        </is>
      </c>
      <c r="CW428" t="inlineStr">
        <is>
          <t/>
        </is>
      </c>
    </row>
    <row r="429">
      <c r="A429" s="1" t="str">
        <f>HYPERLINK("https://iate.europa.eu/entry/result/3636051/all", "3636051")</f>
        <v>3636051</v>
      </c>
      <c r="B429" t="inlineStr">
        <is>
          <t>LAW</t>
        </is>
      </c>
      <c r="C429" t="inlineStr">
        <is>
          <t>LAW</t>
        </is>
      </c>
      <c r="D429" t="inlineStr">
        <is>
          <t>no</t>
        </is>
      </c>
      <c r="E429" t="inlineStr">
        <is>
          <t/>
        </is>
      </c>
      <c r="F429" t="inlineStr">
        <is>
          <t/>
        </is>
      </c>
      <c r="G429" t="inlineStr">
        <is>
          <t/>
        </is>
      </c>
      <c r="H429" t="inlineStr">
        <is>
          <t/>
        </is>
      </c>
      <c r="I429" t="inlineStr">
        <is>
          <t/>
        </is>
      </c>
      <c r="J429" s="2" t="inlineStr">
        <is>
          <t>čistý závazek</t>
        </is>
      </c>
      <c r="K429" s="2" t="inlineStr">
        <is>
          <t>2</t>
        </is>
      </c>
      <c r="L429" s="2" t="inlineStr">
        <is>
          <t/>
        </is>
      </c>
      <c r="M429" t="inlineStr">
        <is>
          <t/>
        </is>
      </c>
      <c r="N429" s="2" t="inlineStr">
        <is>
          <t>nettoforpligtelse</t>
        </is>
      </c>
      <c r="O429" s="2" t="inlineStr">
        <is>
          <t>2</t>
        </is>
      </c>
      <c r="P429" s="2" t="inlineStr">
        <is>
          <t/>
        </is>
      </c>
      <c r="Q429" t="inlineStr">
        <is>
          <t/>
        </is>
      </c>
      <c r="R429" s="2" t="inlineStr">
        <is>
          <t>Nettoverbindlichkeit</t>
        </is>
      </c>
      <c r="S429" s="2" t="inlineStr">
        <is>
          <t>2</t>
        </is>
      </c>
      <c r="T429" s="2" t="inlineStr">
        <is>
          <t/>
        </is>
      </c>
      <c r="U429" t="inlineStr">
        <is>
          <t/>
        </is>
      </c>
      <c r="V429" s="2" t="inlineStr">
        <is>
          <t>καθαρή οφειλή</t>
        </is>
      </c>
      <c r="W429" s="2" t="inlineStr">
        <is>
          <t>2</t>
        </is>
      </c>
      <c r="X429" s="2" t="inlineStr">
        <is>
          <t/>
        </is>
      </c>
      <c r="Y429" t="inlineStr">
        <is>
          <t/>
        </is>
      </c>
      <c r="Z429" s="2" t="inlineStr">
        <is>
          <t>net obligation</t>
        </is>
      </c>
      <c r="AA429" s="2" t="inlineStr">
        <is>
          <t>2</t>
        </is>
      </c>
      <c r="AB429" s="2" t="inlineStr">
        <is>
          <t/>
        </is>
      </c>
      <c r="AC429" t="inlineStr">
        <is>
          <t/>
        </is>
      </c>
      <c r="AD429" s="2" t="inlineStr">
        <is>
          <t>obligación neta</t>
        </is>
      </c>
      <c r="AE429" s="2" t="inlineStr">
        <is>
          <t>2</t>
        </is>
      </c>
      <c r="AF429" s="2" t="inlineStr">
        <is>
          <t/>
        </is>
      </c>
      <c r="AG429" t="inlineStr">
        <is>
          <t/>
        </is>
      </c>
      <c r="AH429" t="inlineStr">
        <is>
          <t/>
        </is>
      </c>
      <c r="AI429" t="inlineStr">
        <is>
          <t/>
        </is>
      </c>
      <c r="AJ429" t="inlineStr">
        <is>
          <t/>
        </is>
      </c>
      <c r="AK429" t="inlineStr">
        <is>
          <t/>
        </is>
      </c>
      <c r="AL429" s="2" t="inlineStr">
        <is>
          <t>nettovelka</t>
        </is>
      </c>
      <c r="AM429" s="2" t="inlineStr">
        <is>
          <t>2</t>
        </is>
      </c>
      <c r="AN429" s="2" t="inlineStr">
        <is>
          <t/>
        </is>
      </c>
      <c r="AO429" t="inlineStr">
        <is>
          <t/>
        </is>
      </c>
      <c r="AP429" s="2" t="inlineStr">
        <is>
          <t>obligation nette</t>
        </is>
      </c>
      <c r="AQ429" s="2" t="inlineStr">
        <is>
          <t>2</t>
        </is>
      </c>
      <c r="AR429" s="2" t="inlineStr">
        <is>
          <t/>
        </is>
      </c>
      <c r="AS429" t="inlineStr">
        <is>
          <t/>
        </is>
      </c>
      <c r="AT429" t="inlineStr">
        <is>
          <t/>
        </is>
      </c>
      <c r="AU429" t="inlineStr">
        <is>
          <t/>
        </is>
      </c>
      <c r="AV429" t="inlineStr">
        <is>
          <t/>
        </is>
      </c>
      <c r="AW429" t="inlineStr">
        <is>
          <t/>
        </is>
      </c>
      <c r="AX429" t="inlineStr">
        <is>
          <t/>
        </is>
      </c>
      <c r="AY429" t="inlineStr">
        <is>
          <t/>
        </is>
      </c>
      <c r="AZ429" t="inlineStr">
        <is>
          <t/>
        </is>
      </c>
      <c r="BA429" t="inlineStr">
        <is>
          <t/>
        </is>
      </c>
      <c r="BB429" s="2" t="inlineStr">
        <is>
          <t>nettó kötelezettség</t>
        </is>
      </c>
      <c r="BC429" s="2" t="inlineStr">
        <is>
          <t>2</t>
        </is>
      </c>
      <c r="BD429" s="2" t="inlineStr">
        <is>
          <t/>
        </is>
      </c>
      <c r="BE429" t="inlineStr">
        <is>
          <t/>
        </is>
      </c>
      <c r="BF429" s="2" t="inlineStr">
        <is>
          <t>obbligazione netta a carico di un ente</t>
        </is>
      </c>
      <c r="BG429" s="2" t="inlineStr">
        <is>
          <t>2</t>
        </is>
      </c>
      <c r="BH429" s="2" t="inlineStr">
        <is>
          <t/>
        </is>
      </c>
      <c r="BI429" t="inlineStr">
        <is>
          <t/>
        </is>
      </c>
      <c r="BJ429" s="2" t="inlineStr">
        <is>
          <t>grynieji įsipareigojimai</t>
        </is>
      </c>
      <c r="BK429" s="2" t="inlineStr">
        <is>
          <t>2</t>
        </is>
      </c>
      <c r="BL429" s="2" t="inlineStr">
        <is>
          <t/>
        </is>
      </c>
      <c r="BM429" t="inlineStr">
        <is>
          <t/>
        </is>
      </c>
      <c r="BN429" t="inlineStr">
        <is>
          <t/>
        </is>
      </c>
      <c r="BO429" t="inlineStr">
        <is>
          <t/>
        </is>
      </c>
      <c r="BP429" t="inlineStr">
        <is>
          <t/>
        </is>
      </c>
      <c r="BQ429" t="inlineStr">
        <is>
          <t/>
        </is>
      </c>
      <c r="BR429" t="inlineStr">
        <is>
          <t/>
        </is>
      </c>
      <c r="BS429" t="inlineStr">
        <is>
          <t/>
        </is>
      </c>
      <c r="BT429" t="inlineStr">
        <is>
          <t/>
        </is>
      </c>
      <c r="BU429" t="inlineStr">
        <is>
          <t/>
        </is>
      </c>
      <c r="BV429" s="2" t="inlineStr">
        <is>
          <t>netto-verplichting</t>
        </is>
      </c>
      <c r="BW429" s="2" t="inlineStr">
        <is>
          <t>2</t>
        </is>
      </c>
      <c r="BX429" s="2" t="inlineStr">
        <is>
          <t/>
        </is>
      </c>
      <c r="BY429" t="inlineStr">
        <is>
          <t/>
        </is>
      </c>
      <c r="BZ429" s="2" t="inlineStr">
        <is>
          <t>zobowiązanie netto|
należność netto</t>
        </is>
      </c>
      <c r="CA429" s="2" t="inlineStr">
        <is>
          <t>2|
2</t>
        </is>
      </c>
      <c r="CB429" s="2" t="inlineStr">
        <is>
          <t xml:space="preserve">|
</t>
        </is>
      </c>
      <c r="CC429" t="inlineStr">
        <is>
          <t/>
        </is>
      </c>
      <c r="CD429" s="2" t="inlineStr">
        <is>
          <t>obrigação líquida</t>
        </is>
      </c>
      <c r="CE429" s="2" t="inlineStr">
        <is>
          <t>2</t>
        </is>
      </c>
      <c r="CF429" s="2" t="inlineStr">
        <is>
          <t/>
        </is>
      </c>
      <c r="CG429" t="inlineStr">
        <is>
          <t/>
        </is>
      </c>
      <c r="CH429" t="inlineStr">
        <is>
          <t/>
        </is>
      </c>
      <c r="CI429" t="inlineStr">
        <is>
          <t/>
        </is>
      </c>
      <c r="CJ429" t="inlineStr">
        <is>
          <t/>
        </is>
      </c>
      <c r="CK429" t="inlineStr">
        <is>
          <t/>
        </is>
      </c>
      <c r="CL429" s="2" t="inlineStr">
        <is>
          <t>čistý záväzok</t>
        </is>
      </c>
      <c r="CM429" s="2" t="inlineStr">
        <is>
          <t>2</t>
        </is>
      </c>
      <c r="CN429" s="2" t="inlineStr">
        <is>
          <t/>
        </is>
      </c>
      <c r="CO429" t="inlineStr">
        <is>
          <t/>
        </is>
      </c>
      <c r="CP429" t="inlineStr">
        <is>
          <t/>
        </is>
      </c>
      <c r="CQ429" t="inlineStr">
        <is>
          <t/>
        </is>
      </c>
      <c r="CR429" t="inlineStr">
        <is>
          <t/>
        </is>
      </c>
      <c r="CS429" t="inlineStr">
        <is>
          <t/>
        </is>
      </c>
      <c r="CT429" t="inlineStr">
        <is>
          <t/>
        </is>
      </c>
      <c r="CU429" t="inlineStr">
        <is>
          <t/>
        </is>
      </c>
      <c r="CV429" t="inlineStr">
        <is>
          <t/>
        </is>
      </c>
      <c r="CW429" t="inlineStr">
        <is>
          <t/>
        </is>
      </c>
    </row>
    <row r="430">
      <c r="A430" s="1" t="str">
        <f>HYPERLINK("https://iate.europa.eu/entry/result/3635940/all", "3635940")</f>
        <v>3635940</v>
      </c>
      <c r="B430" t="inlineStr">
        <is>
          <t>LAW</t>
        </is>
      </c>
      <c r="C430" t="inlineStr">
        <is>
          <t>LAW</t>
        </is>
      </c>
      <c r="D430" t="inlineStr">
        <is>
          <t>no</t>
        </is>
      </c>
      <c r="E430" t="inlineStr">
        <is>
          <t/>
        </is>
      </c>
      <c r="F430" s="2" t="inlineStr">
        <is>
          <t>формиране на класове</t>
        </is>
      </c>
      <c r="G430" s="2" t="inlineStr">
        <is>
          <t>2</t>
        </is>
      </c>
      <c r="H430" s="2" t="inlineStr">
        <is>
          <t/>
        </is>
      </c>
      <c r="I430" t="inlineStr">
        <is>
          <t/>
        </is>
      </c>
      <c r="J430" s="2" t="inlineStr">
        <is>
          <t>tvorba tříd</t>
        </is>
      </c>
      <c r="K430" s="2" t="inlineStr">
        <is>
          <t>2</t>
        </is>
      </c>
      <c r="L430" s="2" t="inlineStr">
        <is>
          <t/>
        </is>
      </c>
      <c r="M430" t="inlineStr">
        <is>
          <t/>
        </is>
      </c>
      <c r="N430" s="2" t="inlineStr">
        <is>
          <t>klasseinddeling</t>
        </is>
      </c>
      <c r="O430" s="2" t="inlineStr">
        <is>
          <t>2</t>
        </is>
      </c>
      <c r="P430" s="2" t="inlineStr">
        <is>
          <t/>
        </is>
      </c>
      <c r="Q430" t="inlineStr">
        <is>
          <t/>
        </is>
      </c>
      <c r="R430" s="2" t="inlineStr">
        <is>
          <t>Klassenbildung</t>
        </is>
      </c>
      <c r="S430" s="2" t="inlineStr">
        <is>
          <t>2</t>
        </is>
      </c>
      <c r="T430" s="2" t="inlineStr">
        <is>
          <t/>
        </is>
      </c>
      <c r="U430" t="inlineStr">
        <is>
          <t/>
        </is>
      </c>
      <c r="V430" s="2" t="inlineStr">
        <is>
          <t>κατηγοριοποίηση των πιστωτών</t>
        </is>
      </c>
      <c r="W430" s="2" t="inlineStr">
        <is>
          <t>2</t>
        </is>
      </c>
      <c r="X430" s="2" t="inlineStr">
        <is>
          <t/>
        </is>
      </c>
      <c r="Y430" t="inlineStr">
        <is>
          <t/>
        </is>
      </c>
      <c r="Z430" s="2" t="inlineStr">
        <is>
          <t>class formation</t>
        </is>
      </c>
      <c r="AA430" s="2" t="inlineStr">
        <is>
          <t>2</t>
        </is>
      </c>
      <c r="AB430" s="2" t="inlineStr">
        <is>
          <t/>
        </is>
      </c>
      <c r="AC430" t="inlineStr">
        <is>
          <t/>
        </is>
      </c>
      <c r="AD430" s="2" t="inlineStr">
        <is>
          <t>clasificación en categorías de acreedores</t>
        </is>
      </c>
      <c r="AE430" s="2" t="inlineStr">
        <is>
          <t>2</t>
        </is>
      </c>
      <c r="AF430" s="2" t="inlineStr">
        <is>
          <t/>
        </is>
      </c>
      <c r="AG430" t="inlineStr">
        <is>
          <t/>
        </is>
      </c>
      <c r="AH430" t="inlineStr">
        <is>
          <t/>
        </is>
      </c>
      <c r="AI430" t="inlineStr">
        <is>
          <t/>
        </is>
      </c>
      <c r="AJ430" t="inlineStr">
        <is>
          <t/>
        </is>
      </c>
      <c r="AK430" t="inlineStr">
        <is>
          <t/>
        </is>
      </c>
      <c r="AL430" s="2" t="inlineStr">
        <is>
          <t>ryhmän muodostaminen</t>
        </is>
      </c>
      <c r="AM430" s="2" t="inlineStr">
        <is>
          <t>2</t>
        </is>
      </c>
      <c r="AN430" s="2" t="inlineStr">
        <is>
          <t/>
        </is>
      </c>
      <c r="AO430" t="inlineStr">
        <is>
          <t/>
        </is>
      </c>
      <c r="AP430" s="2" t="inlineStr">
        <is>
          <t>répartition en classes</t>
        </is>
      </c>
      <c r="AQ430" s="2" t="inlineStr">
        <is>
          <t>2</t>
        </is>
      </c>
      <c r="AR430" s="2" t="inlineStr">
        <is>
          <t/>
        </is>
      </c>
      <c r="AS430" t="inlineStr">
        <is>
          <t/>
        </is>
      </c>
      <c r="AT430" t="inlineStr">
        <is>
          <t/>
        </is>
      </c>
      <c r="AU430" t="inlineStr">
        <is>
          <t/>
        </is>
      </c>
      <c r="AV430" t="inlineStr">
        <is>
          <t/>
        </is>
      </c>
      <c r="AW430" t="inlineStr">
        <is>
          <t/>
        </is>
      </c>
      <c r="AX430" t="inlineStr">
        <is>
          <t/>
        </is>
      </c>
      <c r="AY430" t="inlineStr">
        <is>
          <t/>
        </is>
      </c>
      <c r="AZ430" t="inlineStr">
        <is>
          <t/>
        </is>
      </c>
      <c r="BA430" t="inlineStr">
        <is>
          <t/>
        </is>
      </c>
      <c r="BB430" s="2" t="inlineStr">
        <is>
          <t>osztályok kialakítása</t>
        </is>
      </c>
      <c r="BC430" s="2" t="inlineStr">
        <is>
          <t>2</t>
        </is>
      </c>
      <c r="BD430" s="2" t="inlineStr">
        <is>
          <t/>
        </is>
      </c>
      <c r="BE430" t="inlineStr">
        <is>
          <t/>
        </is>
      </c>
      <c r="BF430" s="2" t="inlineStr">
        <is>
          <t>formazione delle classi</t>
        </is>
      </c>
      <c r="BG430" s="2" t="inlineStr">
        <is>
          <t>2</t>
        </is>
      </c>
      <c r="BH430" s="2" t="inlineStr">
        <is>
          <t/>
        </is>
      </c>
      <c r="BI430" t="inlineStr">
        <is>
          <t/>
        </is>
      </c>
      <c r="BJ430" s="2" t="inlineStr">
        <is>
          <t>eilių sudarymas</t>
        </is>
      </c>
      <c r="BK430" s="2" t="inlineStr">
        <is>
          <t>2</t>
        </is>
      </c>
      <c r="BL430" s="2" t="inlineStr">
        <is>
          <t/>
        </is>
      </c>
      <c r="BM430" t="inlineStr">
        <is>
          <t/>
        </is>
      </c>
      <c r="BN430" t="inlineStr">
        <is>
          <t/>
        </is>
      </c>
      <c r="BO430" t="inlineStr">
        <is>
          <t/>
        </is>
      </c>
      <c r="BP430" t="inlineStr">
        <is>
          <t/>
        </is>
      </c>
      <c r="BQ430" t="inlineStr">
        <is>
          <t/>
        </is>
      </c>
      <c r="BR430" s="2" t="inlineStr">
        <is>
          <t>formazzjoni tal-klassijiet|
formazzjoni tal-klassi</t>
        </is>
      </c>
      <c r="BS430" s="2" t="inlineStr">
        <is>
          <t>2|
2</t>
        </is>
      </c>
      <c r="BT430" s="2" t="inlineStr">
        <is>
          <t xml:space="preserve">|
</t>
        </is>
      </c>
      <c r="BU430" t="inlineStr">
        <is>
          <t/>
        </is>
      </c>
      <c r="BV430" s="2" t="inlineStr">
        <is>
          <t>vorming van categorieën</t>
        </is>
      </c>
      <c r="BW430" s="2" t="inlineStr">
        <is>
          <t>2</t>
        </is>
      </c>
      <c r="BX430" s="2" t="inlineStr">
        <is>
          <t/>
        </is>
      </c>
      <c r="BY430" t="inlineStr">
        <is>
          <t/>
        </is>
      </c>
      <c r="BZ430" s="2" t="inlineStr">
        <is>
          <t>tworzenie grup</t>
        </is>
      </c>
      <c r="CA430" s="2" t="inlineStr">
        <is>
          <t>2</t>
        </is>
      </c>
      <c r="CB430" s="2" t="inlineStr">
        <is>
          <t/>
        </is>
      </c>
      <c r="CC430" t="inlineStr">
        <is>
          <t/>
        </is>
      </c>
      <c r="CD430" s="2" t="inlineStr">
        <is>
          <t>formação das categorias</t>
        </is>
      </c>
      <c r="CE430" s="2" t="inlineStr">
        <is>
          <t>2</t>
        </is>
      </c>
      <c r="CF430" s="2" t="inlineStr">
        <is>
          <t/>
        </is>
      </c>
      <c r="CG430" t="inlineStr">
        <is>
          <t/>
        </is>
      </c>
      <c r="CH430" s="2" t="inlineStr">
        <is>
          <t>împărțirea în clase</t>
        </is>
      </c>
      <c r="CI430" s="2" t="inlineStr">
        <is>
          <t>2</t>
        </is>
      </c>
      <c r="CJ430" s="2" t="inlineStr">
        <is>
          <t/>
        </is>
      </c>
      <c r="CK430" t="inlineStr">
        <is>
          <t/>
        </is>
      </c>
      <c r="CL430" t="inlineStr">
        <is>
          <t/>
        </is>
      </c>
      <c r="CM430" t="inlineStr">
        <is>
          <t/>
        </is>
      </c>
      <c r="CN430" t="inlineStr">
        <is>
          <t/>
        </is>
      </c>
      <c r="CO430" t="inlineStr">
        <is>
          <t/>
        </is>
      </c>
      <c r="CP430" s="2" t="inlineStr">
        <is>
          <t>oblikovanje razredov</t>
        </is>
      </c>
      <c r="CQ430" s="2" t="inlineStr">
        <is>
          <t>2</t>
        </is>
      </c>
      <c r="CR430" s="2" t="inlineStr">
        <is>
          <t/>
        </is>
      </c>
      <c r="CS430" t="inlineStr">
        <is>
          <t/>
        </is>
      </c>
      <c r="CT430" s="2" t="inlineStr">
        <is>
          <t>klassbildning</t>
        </is>
      </c>
      <c r="CU430" s="2" t="inlineStr">
        <is>
          <t>2</t>
        </is>
      </c>
      <c r="CV430" s="2" t="inlineStr">
        <is>
          <t/>
        </is>
      </c>
      <c r="CW430" t="inlineStr">
        <is>
          <t/>
        </is>
      </c>
    </row>
    <row r="431">
      <c r="A431" s="1" t="str">
        <f>HYPERLINK("https://iate.europa.eu/entry/result/3635955/all", "3635955")</f>
        <v>3635955</v>
      </c>
      <c r="B431" t="inlineStr">
        <is>
          <t>LAW</t>
        </is>
      </c>
      <c r="C431" t="inlineStr">
        <is>
          <t>LAW</t>
        </is>
      </c>
      <c r="D431" t="inlineStr">
        <is>
          <t>no</t>
        </is>
      </c>
      <c r="E431" t="inlineStr">
        <is>
          <t/>
        </is>
      </c>
      <c r="F431" t="inlineStr">
        <is>
          <t/>
        </is>
      </c>
      <c r="G431" t="inlineStr">
        <is>
          <t/>
        </is>
      </c>
      <c r="H431" t="inlineStr">
        <is>
          <t/>
        </is>
      </c>
      <c r="I431" t="inlineStr">
        <is>
          <t/>
        </is>
      </c>
      <c r="J431" t="inlineStr">
        <is>
          <t/>
        </is>
      </c>
      <c r="K431" t="inlineStr">
        <is>
          <t/>
        </is>
      </c>
      <c r="L431" t="inlineStr">
        <is>
          <t/>
        </is>
      </c>
      <c r="M431" t="inlineStr">
        <is>
          <t/>
        </is>
      </c>
      <c r="N431" s="2" t="inlineStr">
        <is>
          <t>lavere prioriteret klasse af kreditorer</t>
        </is>
      </c>
      <c r="O431" s="2" t="inlineStr">
        <is>
          <t>2</t>
        </is>
      </c>
      <c r="P431" s="2" t="inlineStr">
        <is>
          <t/>
        </is>
      </c>
      <c r="Q431" t="inlineStr">
        <is>
          <t/>
        </is>
      </c>
      <c r="R431" s="2" t="inlineStr">
        <is>
          <t>nachrangige Gläubigerklasse</t>
        </is>
      </c>
      <c r="S431" s="2" t="inlineStr">
        <is>
          <t>2</t>
        </is>
      </c>
      <c r="T431" s="2" t="inlineStr">
        <is>
          <t/>
        </is>
      </c>
      <c r="U431" t="inlineStr">
        <is>
          <t/>
        </is>
      </c>
      <c r="V431" s="2" t="inlineStr">
        <is>
          <t>κατηγορία ελάσσονος εξοφλητικής προτεραιότητας</t>
        </is>
      </c>
      <c r="W431" s="2" t="inlineStr">
        <is>
          <t>2</t>
        </is>
      </c>
      <c r="X431" s="2" t="inlineStr">
        <is>
          <t/>
        </is>
      </c>
      <c r="Y431" t="inlineStr">
        <is>
          <t/>
        </is>
      </c>
      <c r="Z431" s="2" t="inlineStr">
        <is>
          <t>junior class of creditors</t>
        </is>
      </c>
      <c r="AA431" s="2" t="inlineStr">
        <is>
          <t>2</t>
        </is>
      </c>
      <c r="AB431" s="2" t="inlineStr">
        <is>
          <t/>
        </is>
      </c>
      <c r="AC431" t="inlineStr">
        <is>
          <t/>
        </is>
      </c>
      <c r="AD431" s="2" t="inlineStr">
        <is>
          <t>categoría más reciente de acreedores</t>
        </is>
      </c>
      <c r="AE431" s="2" t="inlineStr">
        <is>
          <t>2</t>
        </is>
      </c>
      <c r="AF431" s="2" t="inlineStr">
        <is>
          <t/>
        </is>
      </c>
      <c r="AG431" t="inlineStr">
        <is>
          <t/>
        </is>
      </c>
      <c r="AH431" t="inlineStr">
        <is>
          <t/>
        </is>
      </c>
      <c r="AI431" t="inlineStr">
        <is>
          <t/>
        </is>
      </c>
      <c r="AJ431" t="inlineStr">
        <is>
          <t/>
        </is>
      </c>
      <c r="AK431" t="inlineStr">
        <is>
          <t/>
        </is>
      </c>
      <c r="AL431" s="2" t="inlineStr">
        <is>
          <t>etuoikeusasemaltaan heikompi ryhmä</t>
        </is>
      </c>
      <c r="AM431" s="2" t="inlineStr">
        <is>
          <t>2</t>
        </is>
      </c>
      <c r="AN431" s="2" t="inlineStr">
        <is>
          <t/>
        </is>
      </c>
      <c r="AO431" t="inlineStr">
        <is>
          <t/>
        </is>
      </c>
      <c r="AP431" s="2" t="inlineStr">
        <is>
          <t>classe de rang inférieur de créanciers</t>
        </is>
      </c>
      <c r="AQ431" s="2" t="inlineStr">
        <is>
          <t>2</t>
        </is>
      </c>
      <c r="AR431" s="2" t="inlineStr">
        <is>
          <t/>
        </is>
      </c>
      <c r="AS431" t="inlineStr">
        <is>
          <t/>
        </is>
      </c>
      <c r="AT431" t="inlineStr">
        <is>
          <t/>
        </is>
      </c>
      <c r="AU431" t="inlineStr">
        <is>
          <t/>
        </is>
      </c>
      <c r="AV431" t="inlineStr">
        <is>
          <t/>
        </is>
      </c>
      <c r="AW431" t="inlineStr">
        <is>
          <t/>
        </is>
      </c>
      <c r="AX431" t="inlineStr">
        <is>
          <t/>
        </is>
      </c>
      <c r="AY431" t="inlineStr">
        <is>
          <t/>
        </is>
      </c>
      <c r="AZ431" t="inlineStr">
        <is>
          <t/>
        </is>
      </c>
      <c r="BA431" t="inlineStr">
        <is>
          <t/>
        </is>
      </c>
      <c r="BB431" s="2" t="inlineStr">
        <is>
          <t>kielégítési sorrendben hátrébb sorolt hitelezői osztály</t>
        </is>
      </c>
      <c r="BC431" s="2" t="inlineStr">
        <is>
          <t>2</t>
        </is>
      </c>
      <c r="BD431" s="2" t="inlineStr">
        <is>
          <t/>
        </is>
      </c>
      <c r="BE431" t="inlineStr">
        <is>
          <t/>
        </is>
      </c>
      <c r="BF431" s="2" t="inlineStr">
        <is>
          <t>classe inferiore di creditori</t>
        </is>
      </c>
      <c r="BG431" s="2" t="inlineStr">
        <is>
          <t>2</t>
        </is>
      </c>
      <c r="BH431" s="2" t="inlineStr">
        <is>
          <t/>
        </is>
      </c>
      <c r="BI431" t="inlineStr">
        <is>
          <t/>
        </is>
      </c>
      <c r="BJ431" t="inlineStr">
        <is>
          <t/>
        </is>
      </c>
      <c r="BK431" t="inlineStr">
        <is>
          <t/>
        </is>
      </c>
      <c r="BL431" t="inlineStr">
        <is>
          <t/>
        </is>
      </c>
      <c r="BM431" t="inlineStr">
        <is>
          <t/>
        </is>
      </c>
      <c r="BN431" t="inlineStr">
        <is>
          <t/>
        </is>
      </c>
      <c r="BO431" t="inlineStr">
        <is>
          <t/>
        </is>
      </c>
      <c r="BP431" t="inlineStr">
        <is>
          <t/>
        </is>
      </c>
      <c r="BQ431" t="inlineStr">
        <is>
          <t/>
        </is>
      </c>
      <c r="BR431" t="inlineStr">
        <is>
          <t/>
        </is>
      </c>
      <c r="BS431" t="inlineStr">
        <is>
          <t/>
        </is>
      </c>
      <c r="BT431" t="inlineStr">
        <is>
          <t/>
        </is>
      </c>
      <c r="BU431" t="inlineStr">
        <is>
          <t/>
        </is>
      </c>
      <c r="BV431" s="2" t="inlineStr">
        <is>
          <t>ondergeschikte categorie van crediteuren</t>
        </is>
      </c>
      <c r="BW431" s="2" t="inlineStr">
        <is>
          <t>2</t>
        </is>
      </c>
      <c r="BX431" s="2" t="inlineStr">
        <is>
          <t/>
        </is>
      </c>
      <c r="BY431" t="inlineStr">
        <is>
          <t/>
        </is>
      </c>
      <c r="BZ431" t="inlineStr">
        <is>
          <t/>
        </is>
      </c>
      <c r="CA431" t="inlineStr">
        <is>
          <t/>
        </is>
      </c>
      <c r="CB431" t="inlineStr">
        <is>
          <t/>
        </is>
      </c>
      <c r="CC431" t="inlineStr">
        <is>
          <t/>
        </is>
      </c>
      <c r="CD431" t="inlineStr">
        <is>
          <t/>
        </is>
      </c>
      <c r="CE431" t="inlineStr">
        <is>
          <t/>
        </is>
      </c>
      <c r="CF431" t="inlineStr">
        <is>
          <t/>
        </is>
      </c>
      <c r="CG431" t="inlineStr">
        <is>
          <t/>
        </is>
      </c>
      <c r="CH431" t="inlineStr">
        <is>
          <t/>
        </is>
      </c>
      <c r="CI431" t="inlineStr">
        <is>
          <t/>
        </is>
      </c>
      <c r="CJ431" t="inlineStr">
        <is>
          <t/>
        </is>
      </c>
      <c r="CK431" t="inlineStr">
        <is>
          <t/>
        </is>
      </c>
      <c r="CL431" t="inlineStr">
        <is>
          <t/>
        </is>
      </c>
      <c r="CM431" t="inlineStr">
        <is>
          <t/>
        </is>
      </c>
      <c r="CN431" t="inlineStr">
        <is>
          <t/>
        </is>
      </c>
      <c r="CO431" t="inlineStr">
        <is>
          <t/>
        </is>
      </c>
      <c r="CP431" t="inlineStr">
        <is>
          <t/>
        </is>
      </c>
      <c r="CQ431" t="inlineStr">
        <is>
          <t/>
        </is>
      </c>
      <c r="CR431" t="inlineStr">
        <is>
          <t/>
        </is>
      </c>
      <c r="CS431" t="inlineStr">
        <is>
          <t/>
        </is>
      </c>
      <c r="CT431" t="inlineStr">
        <is>
          <t/>
        </is>
      </c>
      <c r="CU431" t="inlineStr">
        <is>
          <t/>
        </is>
      </c>
      <c r="CV431" t="inlineStr">
        <is>
          <t/>
        </is>
      </c>
      <c r="CW431" t="inlineStr">
        <is>
          <t/>
        </is>
      </c>
    </row>
    <row r="432">
      <c r="A432" s="1" t="str">
        <f>HYPERLINK("https://iate.europa.eu/entry/result/3635925/all", "3635925")</f>
        <v>3635925</v>
      </c>
      <c r="B432" t="inlineStr">
        <is>
          <t>LAW</t>
        </is>
      </c>
      <c r="C432" t="inlineStr">
        <is>
          <t>LAW</t>
        </is>
      </c>
      <c r="D432" t="inlineStr">
        <is>
          <t>no</t>
        </is>
      </c>
      <c r="E432" t="inlineStr">
        <is>
          <t/>
        </is>
      </c>
      <c r="F432" t="inlineStr">
        <is>
          <t/>
        </is>
      </c>
      <c r="G432" t="inlineStr">
        <is>
          <t/>
        </is>
      </c>
      <c r="H432" t="inlineStr">
        <is>
          <t/>
        </is>
      </c>
      <c r="I432" t="inlineStr">
        <is>
          <t/>
        </is>
      </c>
      <c r="J432" t="inlineStr">
        <is>
          <t/>
        </is>
      </c>
      <c r="K432" t="inlineStr">
        <is>
          <t/>
        </is>
      </c>
      <c r="L432" t="inlineStr">
        <is>
          <t/>
        </is>
      </c>
      <c r="M432" t="inlineStr">
        <is>
          <t/>
        </is>
      </c>
      <c r="N432" s="2" t="inlineStr">
        <is>
          <t>sikrede og prioriterede kreditorer</t>
        </is>
      </c>
      <c r="O432" s="2" t="inlineStr">
        <is>
          <t>2</t>
        </is>
      </c>
      <c r="P432" s="2" t="inlineStr">
        <is>
          <t/>
        </is>
      </c>
      <c r="Q432" t="inlineStr">
        <is>
          <t/>
        </is>
      </c>
      <c r="R432" s="2" t="inlineStr">
        <is>
          <t>besicherte und bevorrechtigte Gläubiger</t>
        </is>
      </c>
      <c r="S432" s="2" t="inlineStr">
        <is>
          <t>2</t>
        </is>
      </c>
      <c r="T432" s="2" t="inlineStr">
        <is>
          <t/>
        </is>
      </c>
      <c r="U432" t="inlineStr">
        <is>
          <t/>
        </is>
      </c>
      <c r="V432" s="2" t="inlineStr">
        <is>
          <t>εμπραγμάτως ασφαλισμένος και προνομιούχoς πιστωτής</t>
        </is>
      </c>
      <c r="W432" s="2" t="inlineStr">
        <is>
          <t>2</t>
        </is>
      </c>
      <c r="X432" s="2" t="inlineStr">
        <is>
          <t/>
        </is>
      </c>
      <c r="Y432" t="inlineStr">
        <is>
          <t/>
        </is>
      </c>
      <c r="Z432" s="2" t="inlineStr">
        <is>
          <t>secured and preferential creditor</t>
        </is>
      </c>
      <c r="AA432" s="2" t="inlineStr">
        <is>
          <t>2</t>
        </is>
      </c>
      <c r="AB432" s="2" t="inlineStr">
        <is>
          <t/>
        </is>
      </c>
      <c r="AC432" t="inlineStr">
        <is>
          <t/>
        </is>
      </c>
      <c r="AD432" s="2" t="inlineStr">
        <is>
          <t>acreedor preferente y con garantía</t>
        </is>
      </c>
      <c r="AE432" s="2" t="inlineStr">
        <is>
          <t>2</t>
        </is>
      </c>
      <c r="AF432" s="2" t="inlineStr">
        <is>
          <t/>
        </is>
      </c>
      <c r="AG432" t="inlineStr">
        <is>
          <t/>
        </is>
      </c>
      <c r="AH432" t="inlineStr">
        <is>
          <t/>
        </is>
      </c>
      <c r="AI432" t="inlineStr">
        <is>
          <t/>
        </is>
      </c>
      <c r="AJ432" t="inlineStr">
        <is>
          <t/>
        </is>
      </c>
      <c r="AK432" t="inlineStr">
        <is>
          <t/>
        </is>
      </c>
      <c r="AL432" s="2" t="inlineStr">
        <is>
          <t>vakuusvelkoja</t>
        </is>
      </c>
      <c r="AM432" s="2" t="inlineStr">
        <is>
          <t>2</t>
        </is>
      </c>
      <c r="AN432" s="2" t="inlineStr">
        <is>
          <t/>
        </is>
      </c>
      <c r="AO432" t="inlineStr">
        <is>
          <t/>
        </is>
      </c>
      <c r="AP432" s="2" t="inlineStr">
        <is>
          <t>créancier garanti et créancier privilégié</t>
        </is>
      </c>
      <c r="AQ432" s="2" t="inlineStr">
        <is>
          <t>2</t>
        </is>
      </c>
      <c r="AR432" s="2" t="inlineStr">
        <is>
          <t/>
        </is>
      </c>
      <c r="AS432" t="inlineStr">
        <is>
          <t/>
        </is>
      </c>
      <c r="AT432" t="inlineStr">
        <is>
          <t/>
        </is>
      </c>
      <c r="AU432" t="inlineStr">
        <is>
          <t/>
        </is>
      </c>
      <c r="AV432" t="inlineStr">
        <is>
          <t/>
        </is>
      </c>
      <c r="AW432" t="inlineStr">
        <is>
          <t/>
        </is>
      </c>
      <c r="AX432" t="inlineStr">
        <is>
          <t/>
        </is>
      </c>
      <c r="AY432" t="inlineStr">
        <is>
          <t/>
        </is>
      </c>
      <c r="AZ432" t="inlineStr">
        <is>
          <t/>
        </is>
      </c>
      <c r="BA432" t="inlineStr">
        <is>
          <t/>
        </is>
      </c>
      <c r="BB432" s="2" t="inlineStr">
        <is>
          <t>biztosítékkal rendelkező és elsőbbségi hitelezők</t>
        </is>
      </c>
      <c r="BC432" s="2" t="inlineStr">
        <is>
          <t>2</t>
        </is>
      </c>
      <c r="BD432" s="2" t="inlineStr">
        <is>
          <t/>
        </is>
      </c>
      <c r="BE432" t="inlineStr">
        <is>
          <t/>
        </is>
      </c>
      <c r="BF432" s="2" t="inlineStr">
        <is>
          <t>creditore titolare di un privilegio o di una garanzia|
creditore privilegiato</t>
        </is>
      </c>
      <c r="BG432" s="2" t="inlineStr">
        <is>
          <t>2|
2</t>
        </is>
      </c>
      <c r="BH432" s="2" t="inlineStr">
        <is>
          <t xml:space="preserve">|
</t>
        </is>
      </c>
      <c r="BI432" t="inlineStr">
        <is>
          <t/>
        </is>
      </c>
      <c r="BJ432" s="2" t="inlineStr">
        <is>
          <t>užtikrinimo priemonę turintys ir privilegijuotieji kreditoriai</t>
        </is>
      </c>
      <c r="BK432" s="2" t="inlineStr">
        <is>
          <t>2</t>
        </is>
      </c>
      <c r="BL432" s="2" t="inlineStr">
        <is>
          <t/>
        </is>
      </c>
      <c r="BM432" t="inlineStr">
        <is>
          <t/>
        </is>
      </c>
      <c r="BN432" t="inlineStr">
        <is>
          <t/>
        </is>
      </c>
      <c r="BO432" t="inlineStr">
        <is>
          <t/>
        </is>
      </c>
      <c r="BP432" t="inlineStr">
        <is>
          <t/>
        </is>
      </c>
      <c r="BQ432" t="inlineStr">
        <is>
          <t/>
        </is>
      </c>
      <c r="BR432" t="inlineStr">
        <is>
          <t/>
        </is>
      </c>
      <c r="BS432" t="inlineStr">
        <is>
          <t/>
        </is>
      </c>
      <c r="BT432" t="inlineStr">
        <is>
          <t/>
        </is>
      </c>
      <c r="BU432" t="inlineStr">
        <is>
          <t/>
        </is>
      </c>
      <c r="BV432" s="2" t="inlineStr">
        <is>
          <t>schuldeisers met een zekerheidsrecht en de preferente schuldeisers</t>
        </is>
      </c>
      <c r="BW432" s="2" t="inlineStr">
        <is>
          <t>2</t>
        </is>
      </c>
      <c r="BX432" s="2" t="inlineStr">
        <is>
          <t/>
        </is>
      </c>
      <c r="BY432" t="inlineStr">
        <is>
          <t/>
        </is>
      </c>
      <c r="BZ432" s="2" t="inlineStr">
        <is>
          <t>wierzyciele zabezpieczeni i uprzywilejowani</t>
        </is>
      </c>
      <c r="CA432" s="2" t="inlineStr">
        <is>
          <t>2</t>
        </is>
      </c>
      <c r="CB432" s="2" t="inlineStr">
        <is>
          <t/>
        </is>
      </c>
      <c r="CC432" t="inlineStr">
        <is>
          <t/>
        </is>
      </c>
      <c r="CD432" s="2" t="inlineStr">
        <is>
          <t>credores privilegiados e garantidos</t>
        </is>
      </c>
      <c r="CE432" s="2" t="inlineStr">
        <is>
          <t>2</t>
        </is>
      </c>
      <c r="CF432" s="2" t="inlineStr">
        <is>
          <t/>
        </is>
      </c>
      <c r="CG432" t="inlineStr">
        <is>
          <t/>
        </is>
      </c>
      <c r="CH432" t="inlineStr">
        <is>
          <t/>
        </is>
      </c>
      <c r="CI432" t="inlineStr">
        <is>
          <t/>
        </is>
      </c>
      <c r="CJ432" t="inlineStr">
        <is>
          <t/>
        </is>
      </c>
      <c r="CK432" t="inlineStr">
        <is>
          <t/>
        </is>
      </c>
      <c r="CL432" t="inlineStr">
        <is>
          <t/>
        </is>
      </c>
      <c r="CM432" t="inlineStr">
        <is>
          <t/>
        </is>
      </c>
      <c r="CN432" t="inlineStr">
        <is>
          <t/>
        </is>
      </c>
      <c r="CO432" t="inlineStr">
        <is>
          <t/>
        </is>
      </c>
      <c r="CP432" t="inlineStr">
        <is>
          <t/>
        </is>
      </c>
      <c r="CQ432" t="inlineStr">
        <is>
          <t/>
        </is>
      </c>
      <c r="CR432" t="inlineStr">
        <is>
          <t/>
        </is>
      </c>
      <c r="CS432" t="inlineStr">
        <is>
          <t/>
        </is>
      </c>
      <c r="CT432" t="inlineStr">
        <is>
          <t/>
        </is>
      </c>
      <c r="CU432" t="inlineStr">
        <is>
          <t/>
        </is>
      </c>
      <c r="CV432" t="inlineStr">
        <is>
          <t/>
        </is>
      </c>
      <c r="CW432" t="inlineStr">
        <is>
          <t/>
        </is>
      </c>
    </row>
    <row r="433">
      <c r="A433" s="1" t="str">
        <f>HYPERLINK("https://iate.europa.eu/entry/result/3635787/all", "3635787")</f>
        <v>3635787</v>
      </c>
      <c r="B433" t="inlineStr">
        <is>
          <t>LAW</t>
        </is>
      </c>
      <c r="C433" t="inlineStr">
        <is>
          <t>LAW</t>
        </is>
      </c>
      <c r="D433" t="inlineStr">
        <is>
          <t>no</t>
        </is>
      </c>
      <c r="E433" t="inlineStr">
        <is>
          <t/>
        </is>
      </c>
      <c r="F433" t="inlineStr">
        <is>
          <t/>
        </is>
      </c>
      <c r="G433" t="inlineStr">
        <is>
          <t/>
        </is>
      </c>
      <c r="H433" t="inlineStr">
        <is>
          <t/>
        </is>
      </c>
      <c r="I433" t="inlineStr">
        <is>
          <t/>
        </is>
      </c>
      <c r="J433" s="2" t="inlineStr">
        <is>
          <t>ochrana práv věřitele</t>
        </is>
      </c>
      <c r="K433" s="2" t="inlineStr">
        <is>
          <t>2</t>
        </is>
      </c>
      <c r="L433" s="2" t="inlineStr">
        <is>
          <t/>
        </is>
      </c>
      <c r="M433" t="inlineStr">
        <is>
          <t/>
        </is>
      </c>
      <c r="N433" s="2" t="inlineStr">
        <is>
          <t>beskyttelse af panthavers rettighederne</t>
        </is>
      </c>
      <c r="O433" s="2" t="inlineStr">
        <is>
          <t>2</t>
        </is>
      </c>
      <c r="P433" s="2" t="inlineStr">
        <is>
          <t/>
        </is>
      </c>
      <c r="Q433" t="inlineStr">
        <is>
          <t/>
        </is>
      </c>
      <c r="R433" s="2" t="inlineStr">
        <is>
          <t>Schutz der Rechte eines Pfandgläubigers</t>
        </is>
      </c>
      <c r="S433" s="2" t="inlineStr">
        <is>
          <t>2</t>
        </is>
      </c>
      <c r="T433" s="2" t="inlineStr">
        <is>
          <t/>
        </is>
      </c>
      <c r="U433" t="inlineStr">
        <is>
          <t/>
        </is>
      </c>
      <c r="V433" s="2" t="inlineStr">
        <is>
          <t>διαχωρισμός των δικαιωμάτων των μερών υπέρ των οποίων έχουν συσταθεί οι ασφάλειες</t>
        </is>
      </c>
      <c r="W433" s="2" t="inlineStr">
        <is>
          <t>2</t>
        </is>
      </c>
      <c r="X433" s="2" t="inlineStr">
        <is>
          <t/>
        </is>
      </c>
      <c r="Y433" t="inlineStr">
        <is>
          <t/>
        </is>
      </c>
      <c r="Z433" s="2" t="inlineStr">
        <is>
          <t>insulation of the rights of the pledgee</t>
        </is>
      </c>
      <c r="AA433" s="2" t="inlineStr">
        <is>
          <t>2</t>
        </is>
      </c>
      <c r="AB433" s="2" t="inlineStr">
        <is>
          <t/>
        </is>
      </c>
      <c r="AC433" t="inlineStr">
        <is>
          <t/>
        </is>
      </c>
      <c r="AD433" s="2" t="inlineStr">
        <is>
          <t>invulnerabilidad de los derechos del acreedor prendario</t>
        </is>
      </c>
      <c r="AE433" s="2" t="inlineStr">
        <is>
          <t>2</t>
        </is>
      </c>
      <c r="AF433" s="2" t="inlineStr">
        <is>
          <t/>
        </is>
      </c>
      <c r="AG433" t="inlineStr">
        <is>
          <t/>
        </is>
      </c>
      <c r="AH433" t="inlineStr">
        <is>
          <t/>
        </is>
      </c>
      <c r="AI433" t="inlineStr">
        <is>
          <t/>
        </is>
      </c>
      <c r="AJ433" t="inlineStr">
        <is>
          <t/>
        </is>
      </c>
      <c r="AK433" t="inlineStr">
        <is>
          <t/>
        </is>
      </c>
      <c r="AL433" s="2" t="inlineStr">
        <is>
          <t>vakuuden saajan oikeuksien suojaaminen</t>
        </is>
      </c>
      <c r="AM433" s="2" t="inlineStr">
        <is>
          <t>2</t>
        </is>
      </c>
      <c r="AN433" s="2" t="inlineStr">
        <is>
          <t/>
        </is>
      </c>
      <c r="AO433" t="inlineStr">
        <is>
          <t/>
        </is>
      </c>
      <c r="AP433" s="2" t="inlineStr">
        <is>
          <t>préservation des droits du titulaire de garanties</t>
        </is>
      </c>
      <c r="AQ433" s="2" t="inlineStr">
        <is>
          <t>2</t>
        </is>
      </c>
      <c r="AR433" s="2" t="inlineStr">
        <is>
          <t/>
        </is>
      </c>
      <c r="AS433" t="inlineStr">
        <is>
          <t/>
        </is>
      </c>
      <c r="AT433" t="inlineStr">
        <is>
          <t/>
        </is>
      </c>
      <c r="AU433" t="inlineStr">
        <is>
          <t/>
        </is>
      </c>
      <c r="AV433" t="inlineStr">
        <is>
          <t/>
        </is>
      </c>
      <c r="AW433" t="inlineStr">
        <is>
          <t/>
        </is>
      </c>
      <c r="AX433" t="inlineStr">
        <is>
          <t/>
        </is>
      </c>
      <c r="AY433" t="inlineStr">
        <is>
          <t/>
        </is>
      </c>
      <c r="AZ433" t="inlineStr">
        <is>
          <t/>
        </is>
      </c>
      <c r="BA433" t="inlineStr">
        <is>
          <t/>
        </is>
      </c>
      <c r="BB433" s="2" t="inlineStr">
        <is>
          <t>a biztosíték jogosultja jogainak védelme</t>
        </is>
      </c>
      <c r="BC433" s="2" t="inlineStr">
        <is>
          <t>2</t>
        </is>
      </c>
      <c r="BD433" s="2" t="inlineStr">
        <is>
          <t/>
        </is>
      </c>
      <c r="BE433" t="inlineStr">
        <is>
          <t/>
        </is>
      </c>
      <c r="BF433" s="2" t="inlineStr">
        <is>
          <t>isolamento dei diritti del depositario</t>
        </is>
      </c>
      <c r="BG433" s="2" t="inlineStr">
        <is>
          <t>2</t>
        </is>
      </c>
      <c r="BH433" s="2" t="inlineStr">
        <is>
          <t/>
        </is>
      </c>
      <c r="BI433" t="inlineStr">
        <is>
          <t/>
        </is>
      </c>
      <c r="BJ433" s="2" t="inlineStr">
        <is>
          <t>įkaito turėtojo teisių apsaugojimas</t>
        </is>
      </c>
      <c r="BK433" s="2" t="inlineStr">
        <is>
          <t>2</t>
        </is>
      </c>
      <c r="BL433" s="2" t="inlineStr">
        <is>
          <t/>
        </is>
      </c>
      <c r="BM433" t="inlineStr">
        <is>
          <t/>
        </is>
      </c>
      <c r="BN433" t="inlineStr">
        <is>
          <t/>
        </is>
      </c>
      <c r="BO433" t="inlineStr">
        <is>
          <t/>
        </is>
      </c>
      <c r="BP433" t="inlineStr">
        <is>
          <t/>
        </is>
      </c>
      <c r="BQ433" t="inlineStr">
        <is>
          <t/>
        </is>
      </c>
      <c r="BR433" t="inlineStr">
        <is>
          <t/>
        </is>
      </c>
      <c r="BS433" t="inlineStr">
        <is>
          <t/>
        </is>
      </c>
      <c r="BT433" t="inlineStr">
        <is>
          <t/>
        </is>
      </c>
      <c r="BU433" t="inlineStr">
        <is>
          <t/>
        </is>
      </c>
      <c r="BV433" s="2" t="inlineStr">
        <is>
          <t>afscherming v. d. rechten van de pandhouder</t>
        </is>
      </c>
      <c r="BW433" s="2" t="inlineStr">
        <is>
          <t>2</t>
        </is>
      </c>
      <c r="BX433" s="2" t="inlineStr">
        <is>
          <t/>
        </is>
      </c>
      <c r="BY433" t="inlineStr">
        <is>
          <t/>
        </is>
      </c>
      <c r="BZ433" s="2" t="inlineStr">
        <is>
          <t>ochrona praw zastawników</t>
        </is>
      </c>
      <c r="CA433" s="2" t="inlineStr">
        <is>
          <t>2</t>
        </is>
      </c>
      <c r="CB433" s="2" t="inlineStr">
        <is>
          <t/>
        </is>
      </c>
      <c r="CC433" t="inlineStr">
        <is>
          <t>zastawnik - wierzyciel, którego wierzytelność została zabezpieczona</t>
        </is>
      </c>
      <c r="CD433" s="2" t="inlineStr">
        <is>
          <t>preservação dos direitos dos beneficiários</t>
        </is>
      </c>
      <c r="CE433" s="2" t="inlineStr">
        <is>
          <t>2</t>
        </is>
      </c>
      <c r="CF433" s="2" t="inlineStr">
        <is>
          <t/>
        </is>
      </c>
      <c r="CG433" t="inlineStr">
        <is>
          <t/>
        </is>
      </c>
      <c r="CH433" t="inlineStr">
        <is>
          <t/>
        </is>
      </c>
      <c r="CI433" t="inlineStr">
        <is>
          <t/>
        </is>
      </c>
      <c r="CJ433" t="inlineStr">
        <is>
          <t/>
        </is>
      </c>
      <c r="CK433" t="inlineStr">
        <is>
          <t/>
        </is>
      </c>
      <c r="CL433" s="2" t="inlineStr">
        <is>
          <t>ochrana práv veriteľa</t>
        </is>
      </c>
      <c r="CM433" s="2" t="inlineStr">
        <is>
          <t>2</t>
        </is>
      </c>
      <c r="CN433" s="2" t="inlineStr">
        <is>
          <t/>
        </is>
      </c>
      <c r="CO433" t="inlineStr">
        <is>
          <t/>
        </is>
      </c>
      <c r="CP433" t="inlineStr">
        <is>
          <t/>
        </is>
      </c>
      <c r="CQ433" t="inlineStr">
        <is>
          <t/>
        </is>
      </c>
      <c r="CR433" t="inlineStr">
        <is>
          <t/>
        </is>
      </c>
      <c r="CS433" t="inlineStr">
        <is>
          <t/>
        </is>
      </c>
      <c r="CT433" t="inlineStr">
        <is>
          <t/>
        </is>
      </c>
      <c r="CU433" t="inlineStr">
        <is>
          <t/>
        </is>
      </c>
      <c r="CV433" t="inlineStr">
        <is>
          <t/>
        </is>
      </c>
      <c r="CW433" t="inlineStr">
        <is>
          <t/>
        </is>
      </c>
    </row>
    <row r="434">
      <c r="A434" s="1" t="str">
        <f>HYPERLINK("https://iate.europa.eu/entry/result/3635778/all", "3635778")</f>
        <v>3635778</v>
      </c>
      <c r="B434" t="inlineStr">
        <is>
          <t>LAW</t>
        </is>
      </c>
      <c r="C434" t="inlineStr">
        <is>
          <t>LAW</t>
        </is>
      </c>
      <c r="D434" t="inlineStr">
        <is>
          <t>no</t>
        </is>
      </c>
      <c r="E434" t="inlineStr">
        <is>
          <t/>
        </is>
      </c>
      <c r="F434" t="inlineStr">
        <is>
          <t/>
        </is>
      </c>
      <c r="G434" t="inlineStr">
        <is>
          <t/>
        </is>
      </c>
      <c r="H434" t="inlineStr">
        <is>
          <t/>
        </is>
      </c>
      <c r="I434" t="inlineStr">
        <is>
          <t/>
        </is>
      </c>
      <c r="J434" s="2" t="inlineStr">
        <is>
          <t>aktiva kryjící technické rezervy</t>
        </is>
      </c>
      <c r="K434" s="2" t="inlineStr">
        <is>
          <t>2</t>
        </is>
      </c>
      <c r="L434" s="2" t="inlineStr">
        <is>
          <t/>
        </is>
      </c>
      <c r="M434" t="inlineStr">
        <is>
          <t/>
        </is>
      </c>
      <c r="N434" t="inlineStr">
        <is>
          <t/>
        </is>
      </c>
      <c r="O434" t="inlineStr">
        <is>
          <t/>
        </is>
      </c>
      <c r="P434" t="inlineStr">
        <is>
          <t/>
        </is>
      </c>
      <c r="Q434" t="inlineStr">
        <is>
          <t/>
        </is>
      </c>
      <c r="R434" s="2" t="inlineStr">
        <is>
          <t>Deckungsstock</t>
        </is>
      </c>
      <c r="S434" s="2" t="inlineStr">
        <is>
          <t>2</t>
        </is>
      </c>
      <c r="T434" s="2" t="inlineStr">
        <is>
          <t/>
        </is>
      </c>
      <c r="U434" t="inlineStr">
        <is>
          <t/>
        </is>
      </c>
      <c r="V434" s="2" t="inlineStr">
        <is>
          <t>ασφαλιστική τοποθέτηση</t>
        </is>
      </c>
      <c r="W434" s="2" t="inlineStr">
        <is>
          <t>2</t>
        </is>
      </c>
      <c r="X434" s="2" t="inlineStr">
        <is>
          <t/>
        </is>
      </c>
      <c r="Y434" t="inlineStr">
        <is>
          <t/>
        </is>
      </c>
      <c r="Z434" s="2" t="inlineStr">
        <is>
          <t>asset covering a technical provision</t>
        </is>
      </c>
      <c r="AA434" s="2" t="inlineStr">
        <is>
          <t>2</t>
        </is>
      </c>
      <c r="AB434" s="2" t="inlineStr">
        <is>
          <t/>
        </is>
      </c>
      <c r="AC434" t="inlineStr">
        <is>
          <t/>
        </is>
      </c>
      <c r="AD434" s="2" t="inlineStr">
        <is>
          <t>bienes afectos a la cobertura de las reservas matemáticas</t>
        </is>
      </c>
      <c r="AE434" s="2" t="inlineStr">
        <is>
          <t>2</t>
        </is>
      </c>
      <c r="AF434" s="2" t="inlineStr">
        <is>
          <t/>
        </is>
      </c>
      <c r="AG434" t="inlineStr">
        <is>
          <t/>
        </is>
      </c>
      <c r="AH434" t="inlineStr">
        <is>
          <t/>
        </is>
      </c>
      <c r="AI434" t="inlineStr">
        <is>
          <t/>
        </is>
      </c>
      <c r="AJ434" t="inlineStr">
        <is>
          <t/>
        </is>
      </c>
      <c r="AK434" t="inlineStr">
        <is>
          <t/>
        </is>
      </c>
      <c r="AL434" s="2" t="inlineStr">
        <is>
          <t>vakuutusteknisen vastuuvelan katteena olevat varat</t>
        </is>
      </c>
      <c r="AM434" s="2" t="inlineStr">
        <is>
          <t>2</t>
        </is>
      </c>
      <c r="AN434" s="2" t="inlineStr">
        <is>
          <t/>
        </is>
      </c>
      <c r="AO434" t="inlineStr">
        <is>
          <t/>
        </is>
      </c>
      <c r="AP434" s="2" t="inlineStr">
        <is>
          <t>actifs représentatifs des provisions techniques</t>
        </is>
      </c>
      <c r="AQ434" s="2" t="inlineStr">
        <is>
          <t>2</t>
        </is>
      </c>
      <c r="AR434" s="2" t="inlineStr">
        <is>
          <t/>
        </is>
      </c>
      <c r="AS434" t="inlineStr">
        <is>
          <t/>
        </is>
      </c>
      <c r="AT434" t="inlineStr">
        <is>
          <t/>
        </is>
      </c>
      <c r="AU434" t="inlineStr">
        <is>
          <t/>
        </is>
      </c>
      <c r="AV434" t="inlineStr">
        <is>
          <t/>
        </is>
      </c>
      <c r="AW434" t="inlineStr">
        <is>
          <t/>
        </is>
      </c>
      <c r="AX434" s="2" t="inlineStr">
        <is>
          <t>jamstveni fond</t>
        </is>
      </c>
      <c r="AY434" s="2" t="inlineStr">
        <is>
          <t>2</t>
        </is>
      </c>
      <c r="AZ434" s="2" t="inlineStr">
        <is>
          <t/>
        </is>
      </c>
      <c r="BA434" t="inlineStr">
        <is>
          <t/>
        </is>
      </c>
      <c r="BB434" s="2" t="inlineStr">
        <is>
          <t>biztosítástechnikai tartalékok fedezetéül szolgáló eszközök</t>
        </is>
      </c>
      <c r="BC434" s="2" t="inlineStr">
        <is>
          <t>2</t>
        </is>
      </c>
      <c r="BD434" s="2" t="inlineStr">
        <is>
          <t/>
        </is>
      </c>
      <c r="BE434" t="inlineStr">
        <is>
          <t/>
        </is>
      </c>
      <c r="BF434" s="2" t="inlineStr">
        <is>
          <t>fondo di garanzia</t>
        </is>
      </c>
      <c r="BG434" s="2" t="inlineStr">
        <is>
          <t>2</t>
        </is>
      </c>
      <c r="BH434" s="2" t="inlineStr">
        <is>
          <t/>
        </is>
      </c>
      <c r="BI434" t="inlineStr">
        <is>
          <t/>
        </is>
      </c>
      <c r="BJ434" s="2" t="inlineStr">
        <is>
          <t>draudimo techniniai atidėjiniai</t>
        </is>
      </c>
      <c r="BK434" s="2" t="inlineStr">
        <is>
          <t>2</t>
        </is>
      </c>
      <c r="BL434" s="2" t="inlineStr">
        <is>
          <t/>
        </is>
      </c>
      <c r="BM434" t="inlineStr">
        <is>
          <t/>
        </is>
      </c>
      <c r="BN434" t="inlineStr">
        <is>
          <t/>
        </is>
      </c>
      <c r="BO434" t="inlineStr">
        <is>
          <t/>
        </is>
      </c>
      <c r="BP434" t="inlineStr">
        <is>
          <t/>
        </is>
      </c>
      <c r="BQ434" t="inlineStr">
        <is>
          <t/>
        </is>
      </c>
      <c r="BR434" t="inlineStr">
        <is>
          <t/>
        </is>
      </c>
      <c r="BS434" t="inlineStr">
        <is>
          <t/>
        </is>
      </c>
      <c r="BT434" t="inlineStr">
        <is>
          <t/>
        </is>
      </c>
      <c r="BU434" t="inlineStr">
        <is>
          <t/>
        </is>
      </c>
      <c r="BV434" s="2" t="inlineStr">
        <is>
          <t>technische reserves</t>
        </is>
      </c>
      <c r="BW434" s="2" t="inlineStr">
        <is>
          <t>2</t>
        </is>
      </c>
      <c r="BX434" s="2" t="inlineStr">
        <is>
          <t/>
        </is>
      </c>
      <c r="BY434" t="inlineStr">
        <is>
          <t/>
        </is>
      </c>
      <c r="BZ434" s="2" t="inlineStr">
        <is>
          <t>aktywa dla rezerw techniczno-ubezpieczeniowych</t>
        </is>
      </c>
      <c r="CA434" s="2" t="inlineStr">
        <is>
          <t>2</t>
        </is>
      </c>
      <c r="CB434" s="2" t="inlineStr">
        <is>
          <t/>
        </is>
      </c>
      <c r="CC434" t="inlineStr">
        <is>
          <t/>
        </is>
      </c>
      <c r="CD434" s="2" t="inlineStr">
        <is>
          <t>activos que cubram as provisões técnicas</t>
        </is>
      </c>
      <c r="CE434" s="2" t="inlineStr">
        <is>
          <t>2</t>
        </is>
      </c>
      <c r="CF434" s="2" t="inlineStr">
        <is>
          <t/>
        </is>
      </c>
      <c r="CG434" t="inlineStr">
        <is>
          <t/>
        </is>
      </c>
      <c r="CH434" t="inlineStr">
        <is>
          <t/>
        </is>
      </c>
      <c r="CI434" t="inlineStr">
        <is>
          <t/>
        </is>
      </c>
      <c r="CJ434" t="inlineStr">
        <is>
          <t/>
        </is>
      </c>
      <c r="CK434" t="inlineStr">
        <is>
          <t/>
        </is>
      </c>
      <c r="CL434" s="2" t="inlineStr">
        <is>
          <t>aktíva pokrývajúce technické rezervy</t>
        </is>
      </c>
      <c r="CM434" s="2" t="inlineStr">
        <is>
          <t>2</t>
        </is>
      </c>
      <c r="CN434" s="2" t="inlineStr">
        <is>
          <t/>
        </is>
      </c>
      <c r="CO434" t="inlineStr">
        <is>
          <t/>
        </is>
      </c>
      <c r="CP434" s="2" t="inlineStr">
        <is>
          <t>jamstveni sklad|
sredstva za tehnične določbe</t>
        </is>
      </c>
      <c r="CQ434" s="2" t="inlineStr">
        <is>
          <t>2|
2</t>
        </is>
      </c>
      <c r="CR434" s="2" t="inlineStr">
        <is>
          <t xml:space="preserve">|
</t>
        </is>
      </c>
      <c r="CS434" t="inlineStr">
        <is>
          <t/>
        </is>
      </c>
      <c r="CT434" s="2" t="inlineStr">
        <is>
          <t>tillgångar som täcker de försäkringstekniska avsättningarna</t>
        </is>
      </c>
      <c r="CU434" s="2" t="inlineStr">
        <is>
          <t>2</t>
        </is>
      </c>
      <c r="CV434" s="2" t="inlineStr">
        <is>
          <t/>
        </is>
      </c>
      <c r="CW434" t="inlineStr">
        <is>
          <t/>
        </is>
      </c>
    </row>
    <row r="435">
      <c r="A435" s="1" t="str">
        <f>HYPERLINK("https://iate.europa.eu/entry/result/3635793/all", "3635793")</f>
        <v>3635793</v>
      </c>
      <c r="B435" t="inlineStr">
        <is>
          <t>LAW</t>
        </is>
      </c>
      <c r="C435" t="inlineStr">
        <is>
          <t>LAW</t>
        </is>
      </c>
      <c r="D435" t="inlineStr">
        <is>
          <t>no</t>
        </is>
      </c>
      <c r="E435" t="inlineStr">
        <is>
          <t/>
        </is>
      </c>
      <c r="F435" t="inlineStr">
        <is>
          <t/>
        </is>
      </c>
      <c r="G435" t="inlineStr">
        <is>
          <t/>
        </is>
      </c>
      <c r="H435" t="inlineStr">
        <is>
          <t/>
        </is>
      </c>
      <c r="I435" t="inlineStr">
        <is>
          <t/>
        </is>
      </c>
      <c r="J435" s="2" t="inlineStr">
        <is>
          <t>podpora pro případ platební neschopnosti</t>
        </is>
      </c>
      <c r="K435" s="2" t="inlineStr">
        <is>
          <t>2</t>
        </is>
      </c>
      <c r="L435" s="2" t="inlineStr">
        <is>
          <t/>
        </is>
      </c>
      <c r="M435" t="inlineStr">
        <is>
          <t/>
        </is>
      </c>
      <c r="N435" t="inlineStr">
        <is>
          <t/>
        </is>
      </c>
      <c r="O435" t="inlineStr">
        <is>
          <t/>
        </is>
      </c>
      <c r="P435" t="inlineStr">
        <is>
          <t/>
        </is>
      </c>
      <c r="Q435" t="inlineStr">
        <is>
          <t/>
        </is>
      </c>
      <c r="R435" s="2" t="inlineStr">
        <is>
          <t>Insolvenzausfallgeld</t>
        </is>
      </c>
      <c r="S435" s="2" t="inlineStr">
        <is>
          <t>2</t>
        </is>
      </c>
      <c r="T435" s="2" t="inlineStr">
        <is>
          <t/>
        </is>
      </c>
      <c r="U435" t="inlineStr">
        <is>
          <t/>
        </is>
      </c>
      <c r="V435" t="inlineStr">
        <is>
          <t/>
        </is>
      </c>
      <c r="W435" t="inlineStr">
        <is>
          <t/>
        </is>
      </c>
      <c r="X435" t="inlineStr">
        <is>
          <t/>
        </is>
      </c>
      <c r="Y435" t="inlineStr">
        <is>
          <t/>
        </is>
      </c>
      <c r="Z435" s="2" t="inlineStr">
        <is>
          <t>insolvency benefit</t>
        </is>
      </c>
      <c r="AA435" s="2" t="inlineStr">
        <is>
          <t>2</t>
        </is>
      </c>
      <c r="AB435" s="2" t="inlineStr">
        <is>
          <t/>
        </is>
      </c>
      <c r="AC435" t="inlineStr">
        <is>
          <t/>
        </is>
      </c>
      <c r="AD435" s="2" t="inlineStr">
        <is>
          <t>prestación por insolvencia</t>
        </is>
      </c>
      <c r="AE435" s="2" t="inlineStr">
        <is>
          <t>2</t>
        </is>
      </c>
      <c r="AF435" s="2" t="inlineStr">
        <is>
          <t/>
        </is>
      </c>
      <c r="AG435" t="inlineStr">
        <is>
          <t/>
        </is>
      </c>
      <c r="AH435" t="inlineStr">
        <is>
          <t/>
        </is>
      </c>
      <c r="AI435" t="inlineStr">
        <is>
          <t/>
        </is>
      </c>
      <c r="AJ435" t="inlineStr">
        <is>
          <t/>
        </is>
      </c>
      <c r="AK435" t="inlineStr">
        <is>
          <t/>
        </is>
      </c>
      <c r="AL435" t="inlineStr">
        <is>
          <t/>
        </is>
      </c>
      <c r="AM435" t="inlineStr">
        <is>
          <t/>
        </is>
      </c>
      <c r="AN435" t="inlineStr">
        <is>
          <t/>
        </is>
      </c>
      <c r="AO435" t="inlineStr">
        <is>
          <t/>
        </is>
      </c>
      <c r="AP435" s="2" t="inlineStr">
        <is>
          <t>indemnité d’insolvabilité</t>
        </is>
      </c>
      <c r="AQ435" s="2" t="inlineStr">
        <is>
          <t>2</t>
        </is>
      </c>
      <c r="AR435" s="2" t="inlineStr">
        <is>
          <t/>
        </is>
      </c>
      <c r="AS435" t="inlineStr">
        <is>
          <t/>
        </is>
      </c>
      <c r="AT435" t="inlineStr">
        <is>
          <t/>
        </is>
      </c>
      <c r="AU435" t="inlineStr">
        <is>
          <t/>
        </is>
      </c>
      <c r="AV435" t="inlineStr">
        <is>
          <t/>
        </is>
      </c>
      <c r="AW435" t="inlineStr">
        <is>
          <t/>
        </is>
      </c>
      <c r="AX435" t="inlineStr">
        <is>
          <t/>
        </is>
      </c>
      <c r="AY435" t="inlineStr">
        <is>
          <t/>
        </is>
      </c>
      <c r="AZ435" t="inlineStr">
        <is>
          <t/>
        </is>
      </c>
      <c r="BA435" t="inlineStr">
        <is>
          <t/>
        </is>
      </c>
      <c r="BB435" s="2" t="inlineStr">
        <is>
          <t>fizetésképtelenség esetén járó támogatás</t>
        </is>
      </c>
      <c r="BC435" s="2" t="inlineStr">
        <is>
          <t>2</t>
        </is>
      </c>
      <c r="BD435" s="2" t="inlineStr">
        <is>
          <t/>
        </is>
      </c>
      <c r="BE435" t="inlineStr">
        <is>
          <t/>
        </is>
      </c>
      <c r="BF435" s="2" t="inlineStr">
        <is>
          <t>prestazione d’insolvenza</t>
        </is>
      </c>
      <c r="BG435" s="2" t="inlineStr">
        <is>
          <t>2</t>
        </is>
      </c>
      <c r="BH435" s="2" t="inlineStr">
        <is>
          <t/>
        </is>
      </c>
      <c r="BI435" t="inlineStr">
        <is>
          <t/>
        </is>
      </c>
      <c r="BJ435" s="2" t="inlineStr">
        <is>
          <t>išmoka bankroto atveju</t>
        </is>
      </c>
      <c r="BK435" s="2" t="inlineStr">
        <is>
          <t>2</t>
        </is>
      </c>
      <c r="BL435" s="2" t="inlineStr">
        <is>
          <t/>
        </is>
      </c>
      <c r="BM435" t="inlineStr">
        <is>
          <t/>
        </is>
      </c>
      <c r="BN435" t="inlineStr">
        <is>
          <t/>
        </is>
      </c>
      <c r="BO435" t="inlineStr">
        <is>
          <t/>
        </is>
      </c>
      <c r="BP435" t="inlineStr">
        <is>
          <t/>
        </is>
      </c>
      <c r="BQ435" t="inlineStr">
        <is>
          <t/>
        </is>
      </c>
      <c r="BR435" t="inlineStr">
        <is>
          <t/>
        </is>
      </c>
      <c r="BS435" t="inlineStr">
        <is>
          <t/>
        </is>
      </c>
      <c r="BT435" t="inlineStr">
        <is>
          <t/>
        </is>
      </c>
      <c r="BU435" t="inlineStr">
        <is>
          <t/>
        </is>
      </c>
      <c r="BV435" t="inlineStr">
        <is>
          <t/>
        </is>
      </c>
      <c r="BW435" t="inlineStr">
        <is>
          <t/>
        </is>
      </c>
      <c r="BX435" t="inlineStr">
        <is>
          <t/>
        </is>
      </c>
      <c r="BY435" t="inlineStr">
        <is>
          <t/>
        </is>
      </c>
      <c r="BZ435" s="2" t="inlineStr">
        <is>
          <t>odszkodowanie z tytułu upadłości</t>
        </is>
      </c>
      <c r="CA435" s="2" t="inlineStr">
        <is>
          <t>2</t>
        </is>
      </c>
      <c r="CB435" s="2" t="inlineStr">
        <is>
          <t/>
        </is>
      </c>
      <c r="CC435" t="inlineStr">
        <is>
          <t/>
        </is>
      </c>
      <c r="CD435" s="2" t="inlineStr">
        <is>
          <t>prestação por insolvência</t>
        </is>
      </c>
      <c r="CE435" s="2" t="inlineStr">
        <is>
          <t>2</t>
        </is>
      </c>
      <c r="CF435" s="2" t="inlineStr">
        <is>
          <t/>
        </is>
      </c>
      <c r="CG435" t="inlineStr">
        <is>
          <t/>
        </is>
      </c>
      <c r="CH435" t="inlineStr">
        <is>
          <t/>
        </is>
      </c>
      <c r="CI435" t="inlineStr">
        <is>
          <t/>
        </is>
      </c>
      <c r="CJ435" t="inlineStr">
        <is>
          <t/>
        </is>
      </c>
      <c r="CK435" t="inlineStr">
        <is>
          <t/>
        </is>
      </c>
      <c r="CL435" s="2" t="inlineStr">
        <is>
          <t>peňažná dávka v prípade platobnej neschopnosti</t>
        </is>
      </c>
      <c r="CM435" s="2" t="inlineStr">
        <is>
          <t>2</t>
        </is>
      </c>
      <c r="CN435" s="2" t="inlineStr">
        <is>
          <t/>
        </is>
      </c>
      <c r="CO435" t="inlineStr">
        <is>
          <t/>
        </is>
      </c>
      <c r="CP435" s="2" t="inlineStr">
        <is>
          <t>izplačilo zaradi insolventnosti|
izplačilo zaradi plačilne nesposobnosti</t>
        </is>
      </c>
      <c r="CQ435" s="2" t="inlineStr">
        <is>
          <t>2|
2</t>
        </is>
      </c>
      <c r="CR435" s="2" t="inlineStr">
        <is>
          <t xml:space="preserve">|
</t>
        </is>
      </c>
      <c r="CS435" t="inlineStr">
        <is>
          <t/>
        </is>
      </c>
      <c r="CT435" t="inlineStr">
        <is>
          <t/>
        </is>
      </c>
      <c r="CU435" t="inlineStr">
        <is>
          <t/>
        </is>
      </c>
      <c r="CV435" t="inlineStr">
        <is>
          <t/>
        </is>
      </c>
      <c r="CW435" t="inlineStr">
        <is>
          <t/>
        </is>
      </c>
    </row>
    <row r="436">
      <c r="A436" s="1" t="str">
        <f>HYPERLINK("https://iate.europa.eu/entry/result/3635799/all", "3635799")</f>
        <v>3635799</v>
      </c>
      <c r="B436" t="inlineStr">
        <is>
          <t>LAW</t>
        </is>
      </c>
      <c r="C436" t="inlineStr">
        <is>
          <t>LAW</t>
        </is>
      </c>
      <c r="D436" t="inlineStr">
        <is>
          <t>no</t>
        </is>
      </c>
      <c r="E436" t="inlineStr">
        <is>
          <t/>
        </is>
      </c>
      <c r="F436" t="inlineStr">
        <is>
          <t/>
        </is>
      </c>
      <c r="G436" t="inlineStr">
        <is>
          <t/>
        </is>
      </c>
      <c r="H436" t="inlineStr">
        <is>
          <t/>
        </is>
      </c>
      <c r="I436" t="inlineStr">
        <is>
          <t/>
        </is>
      </c>
      <c r="J436" t="inlineStr">
        <is>
          <t/>
        </is>
      </c>
      <c r="K436" t="inlineStr">
        <is>
          <t/>
        </is>
      </c>
      <c r="L436" t="inlineStr">
        <is>
          <t/>
        </is>
      </c>
      <c r="M436" t="inlineStr">
        <is>
          <t/>
        </is>
      </c>
      <c r="N436" t="inlineStr">
        <is>
          <t/>
        </is>
      </c>
      <c r="O436" t="inlineStr">
        <is>
          <t/>
        </is>
      </c>
      <c r="P436" t="inlineStr">
        <is>
          <t/>
        </is>
      </c>
      <c r="Q436" t="inlineStr">
        <is>
          <t/>
        </is>
      </c>
      <c r="R436" s="2" t="inlineStr">
        <is>
          <t>Insolvenzplan</t>
        </is>
      </c>
      <c r="S436" s="2" t="inlineStr">
        <is>
          <t>2</t>
        </is>
      </c>
      <c r="T436" s="2" t="inlineStr">
        <is>
          <t/>
        </is>
      </c>
      <c r="U436" t="inlineStr">
        <is>
          <t/>
        </is>
      </c>
      <c r="V436" t="inlineStr">
        <is>
          <t/>
        </is>
      </c>
      <c r="W436" t="inlineStr">
        <is>
          <t/>
        </is>
      </c>
      <c r="X436" t="inlineStr">
        <is>
          <t/>
        </is>
      </c>
      <c r="Y436" t="inlineStr">
        <is>
          <t/>
        </is>
      </c>
      <c r="Z436" s="2" t="inlineStr">
        <is>
          <t>insolvency scheme</t>
        </is>
      </c>
      <c r="AA436" s="2" t="inlineStr">
        <is>
          <t>2</t>
        </is>
      </c>
      <c r="AB436" s="2" t="inlineStr">
        <is>
          <t/>
        </is>
      </c>
      <c r="AC436" t="inlineStr">
        <is>
          <t/>
        </is>
      </c>
      <c r="AD436" s="2" t="inlineStr">
        <is>
          <t>plan de la quiebra</t>
        </is>
      </c>
      <c r="AE436" s="2" t="inlineStr">
        <is>
          <t>2</t>
        </is>
      </c>
      <c r="AF436" s="2" t="inlineStr">
        <is>
          <t/>
        </is>
      </c>
      <c r="AG436" t="inlineStr">
        <is>
          <t/>
        </is>
      </c>
      <c r="AH436" t="inlineStr">
        <is>
          <t/>
        </is>
      </c>
      <c r="AI436" t="inlineStr">
        <is>
          <t/>
        </is>
      </c>
      <c r="AJ436" t="inlineStr">
        <is>
          <t/>
        </is>
      </c>
      <c r="AK436" t="inlineStr">
        <is>
          <t/>
        </is>
      </c>
      <c r="AL436" t="inlineStr">
        <is>
          <t/>
        </is>
      </c>
      <c r="AM436" t="inlineStr">
        <is>
          <t/>
        </is>
      </c>
      <c r="AN436" t="inlineStr">
        <is>
          <t/>
        </is>
      </c>
      <c r="AO436" t="inlineStr">
        <is>
          <t/>
        </is>
      </c>
      <c r="AP436" s="2" t="inlineStr">
        <is>
          <t>plan de résorption de l’insolvabilité</t>
        </is>
      </c>
      <c r="AQ436" s="2" t="inlineStr">
        <is>
          <t>2</t>
        </is>
      </c>
      <c r="AR436" s="2" t="inlineStr">
        <is>
          <t/>
        </is>
      </c>
      <c r="AS436" t="inlineStr">
        <is>
          <t/>
        </is>
      </c>
      <c r="AT436" t="inlineStr">
        <is>
          <t/>
        </is>
      </c>
      <c r="AU436" t="inlineStr">
        <is>
          <t/>
        </is>
      </c>
      <c r="AV436" t="inlineStr">
        <is>
          <t/>
        </is>
      </c>
      <c r="AW436" t="inlineStr">
        <is>
          <t/>
        </is>
      </c>
      <c r="AX436" t="inlineStr">
        <is>
          <t/>
        </is>
      </c>
      <c r="AY436" t="inlineStr">
        <is>
          <t/>
        </is>
      </c>
      <c r="AZ436" t="inlineStr">
        <is>
          <t/>
        </is>
      </c>
      <c r="BA436" t="inlineStr">
        <is>
          <t/>
        </is>
      </c>
      <c r="BB436" s="2" t="inlineStr">
        <is>
          <t>fizetésképtelenségi terv</t>
        </is>
      </c>
      <c r="BC436" s="2" t="inlineStr">
        <is>
          <t>2</t>
        </is>
      </c>
      <c r="BD436" s="2" t="inlineStr">
        <is>
          <t/>
        </is>
      </c>
      <c r="BE436" t="inlineStr">
        <is>
          <t/>
        </is>
      </c>
      <c r="BF436" s="2" t="inlineStr">
        <is>
          <t>concordato fallimentare</t>
        </is>
      </c>
      <c r="BG436" s="2" t="inlineStr">
        <is>
          <t>2</t>
        </is>
      </c>
      <c r="BH436" s="2" t="inlineStr">
        <is>
          <t/>
        </is>
      </c>
      <c r="BI436" t="inlineStr">
        <is>
          <t/>
        </is>
      </c>
      <c r="BJ436" s="2" t="inlineStr">
        <is>
          <t>bankroto schema</t>
        </is>
      </c>
      <c r="BK436" s="2" t="inlineStr">
        <is>
          <t>2</t>
        </is>
      </c>
      <c r="BL436" s="2" t="inlineStr">
        <is>
          <t/>
        </is>
      </c>
      <c r="BM436" t="inlineStr">
        <is>
          <t/>
        </is>
      </c>
      <c r="BN436" t="inlineStr">
        <is>
          <t/>
        </is>
      </c>
      <c r="BO436" t="inlineStr">
        <is>
          <t/>
        </is>
      </c>
      <c r="BP436" t="inlineStr">
        <is>
          <t/>
        </is>
      </c>
      <c r="BQ436" t="inlineStr">
        <is>
          <t/>
        </is>
      </c>
      <c r="BR436" t="inlineStr">
        <is>
          <t/>
        </is>
      </c>
      <c r="BS436" t="inlineStr">
        <is>
          <t/>
        </is>
      </c>
      <c r="BT436" t="inlineStr">
        <is>
          <t/>
        </is>
      </c>
      <c r="BU436" t="inlineStr">
        <is>
          <t/>
        </is>
      </c>
      <c r="BV436" s="2" t="inlineStr">
        <is>
          <t>insolventieplan</t>
        </is>
      </c>
      <c r="BW436" s="2" t="inlineStr">
        <is>
          <t>2</t>
        </is>
      </c>
      <c r="BX436" s="2" t="inlineStr">
        <is>
          <t/>
        </is>
      </c>
      <c r="BY436" t="inlineStr">
        <is>
          <t/>
        </is>
      </c>
      <c r="BZ436" s="2" t="inlineStr">
        <is>
          <t>plan naprawczy</t>
        </is>
      </c>
      <c r="CA436" s="2" t="inlineStr">
        <is>
          <t>2</t>
        </is>
      </c>
      <c r="CB436" s="2" t="inlineStr">
        <is>
          <t/>
        </is>
      </c>
      <c r="CC436" t="inlineStr">
        <is>
          <t/>
        </is>
      </c>
      <c r="CD436" t="inlineStr">
        <is>
          <t/>
        </is>
      </c>
      <c r="CE436" t="inlineStr">
        <is>
          <t/>
        </is>
      </c>
      <c r="CF436" t="inlineStr">
        <is>
          <t/>
        </is>
      </c>
      <c r="CG436" t="inlineStr">
        <is>
          <t/>
        </is>
      </c>
      <c r="CH436" t="inlineStr">
        <is>
          <t/>
        </is>
      </c>
      <c r="CI436" t="inlineStr">
        <is>
          <t/>
        </is>
      </c>
      <c r="CJ436" t="inlineStr">
        <is>
          <t/>
        </is>
      </c>
      <c r="CK436" t="inlineStr">
        <is>
          <t/>
        </is>
      </c>
      <c r="CL436" s="2" t="inlineStr">
        <is>
          <t>plán v prípade platobnej neschopnosti</t>
        </is>
      </c>
      <c r="CM436" s="2" t="inlineStr">
        <is>
          <t>2</t>
        </is>
      </c>
      <c r="CN436" s="2" t="inlineStr">
        <is>
          <t/>
        </is>
      </c>
      <c r="CO436" t="inlineStr">
        <is>
          <t/>
        </is>
      </c>
      <c r="CP436" t="inlineStr">
        <is>
          <t/>
        </is>
      </c>
      <c r="CQ436" t="inlineStr">
        <is>
          <t/>
        </is>
      </c>
      <c r="CR436" t="inlineStr">
        <is>
          <t/>
        </is>
      </c>
      <c r="CS436" t="inlineStr">
        <is>
          <t/>
        </is>
      </c>
      <c r="CT436" t="inlineStr">
        <is>
          <t/>
        </is>
      </c>
      <c r="CU436" t="inlineStr">
        <is>
          <t/>
        </is>
      </c>
      <c r="CV436" t="inlineStr">
        <is>
          <t/>
        </is>
      </c>
      <c r="CW436" t="inlineStr">
        <is>
          <t/>
        </is>
      </c>
    </row>
    <row r="437">
      <c r="A437" s="1" t="str">
        <f>HYPERLINK("https://iate.europa.eu/entry/result/3635689/all", "3635689")</f>
        <v>3635689</v>
      </c>
      <c r="B437" t="inlineStr">
        <is>
          <t>LAW</t>
        </is>
      </c>
      <c r="C437" t="inlineStr">
        <is>
          <t>LAW</t>
        </is>
      </c>
      <c r="D437" t="inlineStr">
        <is>
          <t>no</t>
        </is>
      </c>
      <c r="E437" t="inlineStr">
        <is>
          <t/>
        </is>
      </c>
      <c r="F437" t="inlineStr">
        <is>
          <t/>
        </is>
      </c>
      <c r="G437" t="inlineStr">
        <is>
          <t/>
        </is>
      </c>
      <c r="H437" t="inlineStr">
        <is>
          <t/>
        </is>
      </c>
      <c r="I437" t="inlineStr">
        <is>
          <t/>
        </is>
      </c>
      <c r="J437" t="inlineStr">
        <is>
          <t/>
        </is>
      </c>
      <c r="K437" t="inlineStr">
        <is>
          <t/>
        </is>
      </c>
      <c r="L437" t="inlineStr">
        <is>
          <t/>
        </is>
      </c>
      <c r="M437" t="inlineStr">
        <is>
          <t/>
        </is>
      </c>
      <c r="N437" s="2" t="inlineStr">
        <is>
          <t>investeringsselskab</t>
        </is>
      </c>
      <c r="O437" s="2" t="inlineStr">
        <is>
          <t>2</t>
        </is>
      </c>
      <c r="P437" s="2" t="inlineStr">
        <is>
          <t/>
        </is>
      </c>
      <c r="Q437" t="inlineStr">
        <is>
          <t/>
        </is>
      </c>
      <c r="R437" s="2" t="inlineStr">
        <is>
          <t>Wertpapierfirma</t>
        </is>
      </c>
      <c r="S437" s="2" t="inlineStr">
        <is>
          <t>2</t>
        </is>
      </c>
      <c r="T437" s="2" t="inlineStr">
        <is>
          <t/>
        </is>
      </c>
      <c r="U437" t="inlineStr">
        <is>
          <t/>
        </is>
      </c>
      <c r="V437" s="2" t="inlineStr">
        <is>
          <t>εταιρεία επενδύσεων</t>
        </is>
      </c>
      <c r="W437" s="2" t="inlineStr">
        <is>
          <t>2</t>
        </is>
      </c>
      <c r="X437" s="2" t="inlineStr">
        <is>
          <t/>
        </is>
      </c>
      <c r="Y437" t="inlineStr">
        <is>
          <t/>
        </is>
      </c>
      <c r="Z437" s="2" t="inlineStr">
        <is>
          <t>investment undertaking</t>
        </is>
      </c>
      <c r="AA437" s="2" t="inlineStr">
        <is>
          <t>2</t>
        </is>
      </c>
      <c r="AB437" s="2" t="inlineStr">
        <is>
          <t/>
        </is>
      </c>
      <c r="AC437" t="inlineStr">
        <is>
          <t/>
        </is>
      </c>
      <c r="AD437" s="2" t="inlineStr">
        <is>
          <t>organismo de inversión colectiva</t>
        </is>
      </c>
      <c r="AE437" s="2" t="inlineStr">
        <is>
          <t>2</t>
        </is>
      </c>
      <c r="AF437" s="2" t="inlineStr">
        <is>
          <t/>
        </is>
      </c>
      <c r="AG437" t="inlineStr">
        <is>
          <t/>
        </is>
      </c>
      <c r="AH437" t="inlineStr">
        <is>
          <t/>
        </is>
      </c>
      <c r="AI437" t="inlineStr">
        <is>
          <t/>
        </is>
      </c>
      <c r="AJ437" t="inlineStr">
        <is>
          <t/>
        </is>
      </c>
      <c r="AK437" t="inlineStr">
        <is>
          <t/>
        </is>
      </c>
      <c r="AL437" s="2" t="inlineStr">
        <is>
          <t>sijoituspalveluyritys</t>
        </is>
      </c>
      <c r="AM437" s="2" t="inlineStr">
        <is>
          <t>2</t>
        </is>
      </c>
      <c r="AN437" s="2" t="inlineStr">
        <is>
          <t/>
        </is>
      </c>
      <c r="AO437" t="inlineStr">
        <is>
          <t/>
        </is>
      </c>
      <c r="AP437" s="2" t="inlineStr">
        <is>
          <t>entreprise d'investissement</t>
        </is>
      </c>
      <c r="AQ437" s="2" t="inlineStr">
        <is>
          <t>2</t>
        </is>
      </c>
      <c r="AR437" s="2" t="inlineStr">
        <is>
          <t/>
        </is>
      </c>
      <c r="AS437" t="inlineStr">
        <is>
          <t/>
        </is>
      </c>
      <c r="AT437" t="inlineStr">
        <is>
          <t/>
        </is>
      </c>
      <c r="AU437" t="inlineStr">
        <is>
          <t/>
        </is>
      </c>
      <c r="AV437" t="inlineStr">
        <is>
          <t/>
        </is>
      </c>
      <c r="AW437" t="inlineStr">
        <is>
          <t/>
        </is>
      </c>
      <c r="AX437" t="inlineStr">
        <is>
          <t/>
        </is>
      </c>
      <c r="AY437" t="inlineStr">
        <is>
          <t/>
        </is>
      </c>
      <c r="AZ437" t="inlineStr">
        <is>
          <t/>
        </is>
      </c>
      <c r="BA437" t="inlineStr">
        <is>
          <t/>
        </is>
      </c>
      <c r="BB437" s="2" t="inlineStr">
        <is>
          <t>befektetési vállalkozás</t>
        </is>
      </c>
      <c r="BC437" s="2" t="inlineStr">
        <is>
          <t>2</t>
        </is>
      </c>
      <c r="BD437" s="2" t="inlineStr">
        <is>
          <t/>
        </is>
      </c>
      <c r="BE437" t="inlineStr">
        <is>
          <t/>
        </is>
      </c>
      <c r="BF437" s="2" t="inlineStr">
        <is>
          <t>organismo d'investimento collettivo</t>
        </is>
      </c>
      <c r="BG437" s="2" t="inlineStr">
        <is>
          <t>2</t>
        </is>
      </c>
      <c r="BH437" s="2" t="inlineStr">
        <is>
          <t/>
        </is>
      </c>
      <c r="BI437" t="inlineStr">
        <is>
          <t/>
        </is>
      </c>
      <c r="BJ437" s="2" t="inlineStr">
        <is>
          <t>investavimo subjektas|
investicinė bendrovė</t>
        </is>
      </c>
      <c r="BK437" s="2" t="inlineStr">
        <is>
          <t>2|
2</t>
        </is>
      </c>
      <c r="BL437" s="2" t="inlineStr">
        <is>
          <t xml:space="preserve">|
</t>
        </is>
      </c>
      <c r="BM437" t="inlineStr">
        <is>
          <t/>
        </is>
      </c>
      <c r="BN437" t="inlineStr">
        <is>
          <t/>
        </is>
      </c>
      <c r="BO437" t="inlineStr">
        <is>
          <t/>
        </is>
      </c>
      <c r="BP437" t="inlineStr">
        <is>
          <t/>
        </is>
      </c>
      <c r="BQ437" t="inlineStr">
        <is>
          <t/>
        </is>
      </c>
      <c r="BR437" t="inlineStr">
        <is>
          <t/>
        </is>
      </c>
      <c r="BS437" t="inlineStr">
        <is>
          <t/>
        </is>
      </c>
      <c r="BT437" t="inlineStr">
        <is>
          <t/>
        </is>
      </c>
      <c r="BU437" t="inlineStr">
        <is>
          <t/>
        </is>
      </c>
      <c r="BV437" t="inlineStr">
        <is>
          <t/>
        </is>
      </c>
      <c r="BW437" t="inlineStr">
        <is>
          <t/>
        </is>
      </c>
      <c r="BX437" t="inlineStr">
        <is>
          <t/>
        </is>
      </c>
      <c r="BY437" t="inlineStr">
        <is>
          <t/>
        </is>
      </c>
      <c r="BZ437" s="2" t="inlineStr">
        <is>
          <t>przedsiębiorstwo inwestycyjne</t>
        </is>
      </c>
      <c r="CA437" s="2" t="inlineStr">
        <is>
          <t>2</t>
        </is>
      </c>
      <c r="CB437" s="2" t="inlineStr">
        <is>
          <t/>
        </is>
      </c>
      <c r="CC437" t="inlineStr">
        <is>
          <t/>
        </is>
      </c>
      <c r="CD437" t="inlineStr">
        <is>
          <t/>
        </is>
      </c>
      <c r="CE437" t="inlineStr">
        <is>
          <t/>
        </is>
      </c>
      <c r="CF437" t="inlineStr">
        <is>
          <t/>
        </is>
      </c>
      <c r="CG437" t="inlineStr">
        <is>
          <t/>
        </is>
      </c>
      <c r="CH437" t="inlineStr">
        <is>
          <t/>
        </is>
      </c>
      <c r="CI437" t="inlineStr">
        <is>
          <t/>
        </is>
      </c>
      <c r="CJ437" t="inlineStr">
        <is>
          <t/>
        </is>
      </c>
      <c r="CK437" t="inlineStr">
        <is>
          <t/>
        </is>
      </c>
      <c r="CL437" s="2" t="inlineStr">
        <is>
          <t>investičná spoločnosť</t>
        </is>
      </c>
      <c r="CM437" s="2" t="inlineStr">
        <is>
          <t>2</t>
        </is>
      </c>
      <c r="CN437" s="2" t="inlineStr">
        <is>
          <t/>
        </is>
      </c>
      <c r="CO437" t="inlineStr">
        <is>
          <t/>
        </is>
      </c>
      <c r="CP437" t="inlineStr">
        <is>
          <t/>
        </is>
      </c>
      <c r="CQ437" t="inlineStr">
        <is>
          <t/>
        </is>
      </c>
      <c r="CR437" t="inlineStr">
        <is>
          <t/>
        </is>
      </c>
      <c r="CS437" t="inlineStr">
        <is>
          <t/>
        </is>
      </c>
      <c r="CT437" s="2" t="inlineStr">
        <is>
          <t>investmentföretag</t>
        </is>
      </c>
      <c r="CU437" s="2" t="inlineStr">
        <is>
          <t>2</t>
        </is>
      </c>
      <c r="CV437" s="2" t="inlineStr">
        <is>
          <t/>
        </is>
      </c>
      <c r="CW437" t="inlineStr">
        <is>
          <t/>
        </is>
      </c>
    </row>
    <row r="438">
      <c r="A438" s="1" t="str">
        <f>HYPERLINK("https://iate.europa.eu/entry/result/3635698/all", "3635698")</f>
        <v>3635698</v>
      </c>
      <c r="B438" t="inlineStr">
        <is>
          <t>LAW</t>
        </is>
      </c>
      <c r="C438" t="inlineStr">
        <is>
          <t>LAW</t>
        </is>
      </c>
      <c r="D438" t="inlineStr">
        <is>
          <t>no</t>
        </is>
      </c>
      <c r="E438" t="inlineStr">
        <is>
          <t/>
        </is>
      </c>
      <c r="F438" t="inlineStr">
        <is>
          <t/>
        </is>
      </c>
      <c r="G438" t="inlineStr">
        <is>
          <t/>
        </is>
      </c>
      <c r="H438" t="inlineStr">
        <is>
          <t/>
        </is>
      </c>
      <c r="I438" t="inlineStr">
        <is>
          <t/>
        </is>
      </c>
      <c r="J438" s="2" t="inlineStr">
        <is>
          <t>neodvolatelnost platebních příkazů</t>
        </is>
      </c>
      <c r="K438" s="2" t="inlineStr">
        <is>
          <t>2</t>
        </is>
      </c>
      <c r="L438" s="2" t="inlineStr">
        <is>
          <t/>
        </is>
      </c>
      <c r="M438" t="inlineStr">
        <is>
          <t/>
        </is>
      </c>
      <c r="N438" s="2" t="inlineStr">
        <is>
          <t>ikke-tilbagekaldelighed af betalingsordrerne</t>
        </is>
      </c>
      <c r="O438" s="2" t="inlineStr">
        <is>
          <t>2</t>
        </is>
      </c>
      <c r="P438" s="2" t="inlineStr">
        <is>
          <t/>
        </is>
      </c>
      <c r="Q438" t="inlineStr">
        <is>
          <t/>
        </is>
      </c>
      <c r="R438" s="2" t="inlineStr">
        <is>
          <t>Unwiderruflichkeit von Zahlungsaufträgen</t>
        </is>
      </c>
      <c r="S438" s="2" t="inlineStr">
        <is>
          <t>2</t>
        </is>
      </c>
      <c r="T438" s="2" t="inlineStr">
        <is>
          <t/>
        </is>
      </c>
      <c r="U438" t="inlineStr">
        <is>
          <t/>
        </is>
      </c>
      <c r="V438" s="2" t="inlineStr">
        <is>
          <t>αμετάκλητο των εντολών πληρωμών</t>
        </is>
      </c>
      <c r="W438" s="2" t="inlineStr">
        <is>
          <t>2</t>
        </is>
      </c>
      <c r="X438" s="2" t="inlineStr">
        <is>
          <t/>
        </is>
      </c>
      <c r="Y438" t="inlineStr">
        <is>
          <t/>
        </is>
      </c>
      <c r="Z438" s="2" t="inlineStr">
        <is>
          <t>irrevocability of payment orders</t>
        </is>
      </c>
      <c r="AA438" s="2" t="inlineStr">
        <is>
          <t>2</t>
        </is>
      </c>
      <c r="AB438" s="2" t="inlineStr">
        <is>
          <t/>
        </is>
      </c>
      <c r="AC438" t="inlineStr">
        <is>
          <t/>
        </is>
      </c>
      <c r="AD438" s="2" t="inlineStr">
        <is>
          <t>irrevocabilidad de las órdenes de pago</t>
        </is>
      </c>
      <c r="AE438" s="2" t="inlineStr">
        <is>
          <t>2</t>
        </is>
      </c>
      <c r="AF438" s="2" t="inlineStr">
        <is>
          <t/>
        </is>
      </c>
      <c r="AG438" t="inlineStr">
        <is>
          <t/>
        </is>
      </c>
      <c r="AH438" t="inlineStr">
        <is>
          <t/>
        </is>
      </c>
      <c r="AI438" t="inlineStr">
        <is>
          <t/>
        </is>
      </c>
      <c r="AJ438" t="inlineStr">
        <is>
          <t/>
        </is>
      </c>
      <c r="AK438" t="inlineStr">
        <is>
          <t/>
        </is>
      </c>
      <c r="AL438" s="2" t="inlineStr">
        <is>
          <t>maksumääräyksen peruuttamattomuus</t>
        </is>
      </c>
      <c r="AM438" s="2" t="inlineStr">
        <is>
          <t>2</t>
        </is>
      </c>
      <c r="AN438" s="2" t="inlineStr">
        <is>
          <t/>
        </is>
      </c>
      <c r="AO438" t="inlineStr">
        <is>
          <t/>
        </is>
      </c>
      <c r="AP438" s="2" t="inlineStr">
        <is>
          <t>irrévocabilité des ordres de paiements</t>
        </is>
      </c>
      <c r="AQ438" s="2" t="inlineStr">
        <is>
          <t>2</t>
        </is>
      </c>
      <c r="AR438" s="2" t="inlineStr">
        <is>
          <t/>
        </is>
      </c>
      <c r="AS438" t="inlineStr">
        <is>
          <t/>
        </is>
      </c>
      <c r="AT438" t="inlineStr">
        <is>
          <t/>
        </is>
      </c>
      <c r="AU438" t="inlineStr">
        <is>
          <t/>
        </is>
      </c>
      <c r="AV438" t="inlineStr">
        <is>
          <t/>
        </is>
      </c>
      <c r="AW438" t="inlineStr">
        <is>
          <t/>
        </is>
      </c>
      <c r="AX438" t="inlineStr">
        <is>
          <t/>
        </is>
      </c>
      <c r="AY438" t="inlineStr">
        <is>
          <t/>
        </is>
      </c>
      <c r="AZ438" t="inlineStr">
        <is>
          <t/>
        </is>
      </c>
      <c r="BA438" t="inlineStr">
        <is>
          <t/>
        </is>
      </c>
      <c r="BB438" s="2" t="inlineStr">
        <is>
          <t>fizetési megbízások visszavonhatatlansága</t>
        </is>
      </c>
      <c r="BC438" s="2" t="inlineStr">
        <is>
          <t>2</t>
        </is>
      </c>
      <c r="BD438" s="2" t="inlineStr">
        <is>
          <t/>
        </is>
      </c>
      <c r="BE438" t="inlineStr">
        <is>
          <t/>
        </is>
      </c>
      <c r="BF438" s="2" t="inlineStr">
        <is>
          <t>irrevocabilità degli ordini di pagamento</t>
        </is>
      </c>
      <c r="BG438" s="2" t="inlineStr">
        <is>
          <t>2</t>
        </is>
      </c>
      <c r="BH438" s="2" t="inlineStr">
        <is>
          <t/>
        </is>
      </c>
      <c r="BI438" t="inlineStr">
        <is>
          <t/>
        </is>
      </c>
      <c r="BJ438" s="2" t="inlineStr">
        <is>
          <t>mokėjimo nurodymų neatšaukiamumas</t>
        </is>
      </c>
      <c r="BK438" s="2" t="inlineStr">
        <is>
          <t>2</t>
        </is>
      </c>
      <c r="BL438" s="2" t="inlineStr">
        <is>
          <t/>
        </is>
      </c>
      <c r="BM438" t="inlineStr">
        <is>
          <t/>
        </is>
      </c>
      <c r="BN438" t="inlineStr">
        <is>
          <t/>
        </is>
      </c>
      <c r="BO438" t="inlineStr">
        <is>
          <t/>
        </is>
      </c>
      <c r="BP438" t="inlineStr">
        <is>
          <t/>
        </is>
      </c>
      <c r="BQ438" t="inlineStr">
        <is>
          <t/>
        </is>
      </c>
      <c r="BR438" t="inlineStr">
        <is>
          <t/>
        </is>
      </c>
      <c r="BS438" t="inlineStr">
        <is>
          <t/>
        </is>
      </c>
      <c r="BT438" t="inlineStr">
        <is>
          <t/>
        </is>
      </c>
      <c r="BU438" t="inlineStr">
        <is>
          <t/>
        </is>
      </c>
      <c r="BV438" s="2" t="inlineStr">
        <is>
          <t>onherroepelijkheid v. d. betalingsopdrachten</t>
        </is>
      </c>
      <c r="BW438" s="2" t="inlineStr">
        <is>
          <t>2</t>
        </is>
      </c>
      <c r="BX438" s="2" t="inlineStr">
        <is>
          <t/>
        </is>
      </c>
      <c r="BY438" t="inlineStr">
        <is>
          <t/>
        </is>
      </c>
      <c r="BZ438" s="2" t="inlineStr">
        <is>
          <t>nieodwołalność zleceń płatniczych</t>
        </is>
      </c>
      <c r="CA438" s="2" t="inlineStr">
        <is>
          <t>2</t>
        </is>
      </c>
      <c r="CB438" s="2" t="inlineStr">
        <is>
          <t/>
        </is>
      </c>
      <c r="CC438" t="inlineStr">
        <is>
          <t/>
        </is>
      </c>
      <c r="CD438" s="2" t="inlineStr">
        <is>
          <t>irrevogabilidade das ordens de pagamento</t>
        </is>
      </c>
      <c r="CE438" s="2" t="inlineStr">
        <is>
          <t>2</t>
        </is>
      </c>
      <c r="CF438" s="2" t="inlineStr">
        <is>
          <t/>
        </is>
      </c>
      <c r="CG438" t="inlineStr">
        <is>
          <t/>
        </is>
      </c>
      <c r="CH438" t="inlineStr">
        <is>
          <t/>
        </is>
      </c>
      <c r="CI438" t="inlineStr">
        <is>
          <t/>
        </is>
      </c>
      <c r="CJ438" t="inlineStr">
        <is>
          <t/>
        </is>
      </c>
      <c r="CK438" t="inlineStr">
        <is>
          <t/>
        </is>
      </c>
      <c r="CL438" s="2" t="inlineStr">
        <is>
          <t>neodvolatelnosť platobných príkazov</t>
        </is>
      </c>
      <c r="CM438" s="2" t="inlineStr">
        <is>
          <t>2</t>
        </is>
      </c>
      <c r="CN438" s="2" t="inlineStr">
        <is>
          <t/>
        </is>
      </c>
      <c r="CO438" t="inlineStr">
        <is>
          <t/>
        </is>
      </c>
      <c r="CP438" t="inlineStr">
        <is>
          <t/>
        </is>
      </c>
      <c r="CQ438" t="inlineStr">
        <is>
          <t/>
        </is>
      </c>
      <c r="CR438" t="inlineStr">
        <is>
          <t/>
        </is>
      </c>
      <c r="CS438" t="inlineStr">
        <is>
          <t/>
        </is>
      </c>
      <c r="CT438" t="inlineStr">
        <is>
          <t/>
        </is>
      </c>
      <c r="CU438" t="inlineStr">
        <is>
          <t/>
        </is>
      </c>
      <c r="CV438" t="inlineStr">
        <is>
          <t/>
        </is>
      </c>
      <c r="CW438" t="inlineStr">
        <is>
          <t/>
        </is>
      </c>
    </row>
    <row r="439">
      <c r="A439" s="1" t="str">
        <f>HYPERLINK("https://iate.europa.eu/entry/result/3635650/all", "3635650")</f>
        <v>3635650</v>
      </c>
      <c r="B439" t="inlineStr">
        <is>
          <t>LAW</t>
        </is>
      </c>
      <c r="C439" t="inlineStr">
        <is>
          <t>LAW</t>
        </is>
      </c>
      <c r="D439" t="inlineStr">
        <is>
          <t>no</t>
        </is>
      </c>
      <c r="E439" t="inlineStr">
        <is>
          <t/>
        </is>
      </c>
      <c r="F439" t="inlineStr">
        <is>
          <t/>
        </is>
      </c>
      <c r="G439" t="inlineStr">
        <is>
          <t/>
        </is>
      </c>
      <c r="H439" t="inlineStr">
        <is>
          <t/>
        </is>
      </c>
      <c r="I439" t="inlineStr">
        <is>
          <t/>
        </is>
      </c>
      <c r="J439" t="inlineStr">
        <is>
          <t/>
        </is>
      </c>
      <c r="K439" t="inlineStr">
        <is>
          <t/>
        </is>
      </c>
      <c r="L439" t="inlineStr">
        <is>
          <t/>
        </is>
      </c>
      <c r="M439" t="inlineStr">
        <is>
          <t/>
        </is>
      </c>
      <c r="N439" s="2" t="inlineStr">
        <is>
          <t>sammenkobling af insolvensregistre</t>
        </is>
      </c>
      <c r="O439" s="2" t="inlineStr">
        <is>
          <t>2</t>
        </is>
      </c>
      <c r="P439" s="2" t="inlineStr">
        <is>
          <t/>
        </is>
      </c>
      <c r="Q439" t="inlineStr">
        <is>
          <t/>
        </is>
      </c>
      <c r="R439" s="2" t="inlineStr">
        <is>
          <t>Vernetzung der Insolvenzregister</t>
        </is>
      </c>
      <c r="S439" s="2" t="inlineStr">
        <is>
          <t>2</t>
        </is>
      </c>
      <c r="T439" s="2" t="inlineStr">
        <is>
          <t/>
        </is>
      </c>
      <c r="U439" t="inlineStr">
        <is>
          <t/>
        </is>
      </c>
      <c r="V439" s="2" t="inlineStr">
        <is>
          <t>διασύνδεση μητρώων αφερεγγυότητας</t>
        </is>
      </c>
      <c r="W439" s="2" t="inlineStr">
        <is>
          <t>2</t>
        </is>
      </c>
      <c r="X439" s="2" t="inlineStr">
        <is>
          <t/>
        </is>
      </c>
      <c r="Y439" t="inlineStr">
        <is>
          <t/>
        </is>
      </c>
      <c r="Z439" s="2" t="inlineStr">
        <is>
          <t>interconnection of insolvency registers</t>
        </is>
      </c>
      <c r="AA439" s="2" t="inlineStr">
        <is>
          <t>2</t>
        </is>
      </c>
      <c r="AB439" s="2" t="inlineStr">
        <is>
          <t/>
        </is>
      </c>
      <c r="AC439" t="inlineStr">
        <is>
          <t/>
        </is>
      </c>
      <c r="AD439" s="2" t="inlineStr">
        <is>
          <t>Interconexión de los registros de insolvencia</t>
        </is>
      </c>
      <c r="AE439" s="2" t="inlineStr">
        <is>
          <t>2</t>
        </is>
      </c>
      <c r="AF439" s="2" t="inlineStr">
        <is>
          <t/>
        </is>
      </c>
      <c r="AG439" t="inlineStr">
        <is>
          <t/>
        </is>
      </c>
      <c r="AH439" t="inlineStr">
        <is>
          <t/>
        </is>
      </c>
      <c r="AI439" t="inlineStr">
        <is>
          <t/>
        </is>
      </c>
      <c r="AJ439" t="inlineStr">
        <is>
          <t/>
        </is>
      </c>
      <c r="AK439" t="inlineStr">
        <is>
          <t/>
        </is>
      </c>
      <c r="AL439" s="2" t="inlineStr">
        <is>
          <t>maksukyvyttömyysrekisteriden yhteenliittäminen</t>
        </is>
      </c>
      <c r="AM439" s="2" t="inlineStr">
        <is>
          <t>2</t>
        </is>
      </c>
      <c r="AN439" s="2" t="inlineStr">
        <is>
          <t/>
        </is>
      </c>
      <c r="AO439" t="inlineStr">
        <is>
          <t/>
        </is>
      </c>
      <c r="AP439" s="2" t="inlineStr">
        <is>
          <t>interconnexion des registres d’insolvabilité</t>
        </is>
      </c>
      <c r="AQ439" s="2" t="inlineStr">
        <is>
          <t>2</t>
        </is>
      </c>
      <c r="AR439" s="2" t="inlineStr">
        <is>
          <t/>
        </is>
      </c>
      <c r="AS439" t="inlineStr">
        <is>
          <t/>
        </is>
      </c>
      <c r="AT439" t="inlineStr">
        <is>
          <t/>
        </is>
      </c>
      <c r="AU439" t="inlineStr">
        <is>
          <t/>
        </is>
      </c>
      <c r="AV439" t="inlineStr">
        <is>
          <t/>
        </is>
      </c>
      <c r="AW439" t="inlineStr">
        <is>
          <t/>
        </is>
      </c>
      <c r="AX439" t="inlineStr">
        <is>
          <t/>
        </is>
      </c>
      <c r="AY439" t="inlineStr">
        <is>
          <t/>
        </is>
      </c>
      <c r="AZ439" t="inlineStr">
        <is>
          <t/>
        </is>
      </c>
      <c r="BA439" t="inlineStr">
        <is>
          <t/>
        </is>
      </c>
      <c r="BB439" s="2" t="inlineStr">
        <is>
          <t>a fizetésképtelenségi nyilvántartások összekapcsolása</t>
        </is>
      </c>
      <c r="BC439" s="2" t="inlineStr">
        <is>
          <t>2</t>
        </is>
      </c>
      <c r="BD439" s="2" t="inlineStr">
        <is>
          <t/>
        </is>
      </c>
      <c r="BE439" t="inlineStr">
        <is>
          <t/>
        </is>
      </c>
      <c r="BF439" s="2" t="inlineStr">
        <is>
          <t>Interconnessione dei registri fallimentari</t>
        </is>
      </c>
      <c r="BG439" s="2" t="inlineStr">
        <is>
          <t>2</t>
        </is>
      </c>
      <c r="BH439" s="2" t="inlineStr">
        <is>
          <t/>
        </is>
      </c>
      <c r="BI439" t="inlineStr">
        <is>
          <t/>
        </is>
      </c>
      <c r="BJ439" s="2" t="inlineStr">
        <is>
          <t>nemokumo registrų susiejimas</t>
        </is>
      </c>
      <c r="BK439" s="2" t="inlineStr">
        <is>
          <t>2</t>
        </is>
      </c>
      <c r="BL439" s="2" t="inlineStr">
        <is>
          <t/>
        </is>
      </c>
      <c r="BM439" t="inlineStr">
        <is>
          <t/>
        </is>
      </c>
      <c r="BN439" t="inlineStr">
        <is>
          <t/>
        </is>
      </c>
      <c r="BO439" t="inlineStr">
        <is>
          <t/>
        </is>
      </c>
      <c r="BP439" t="inlineStr">
        <is>
          <t/>
        </is>
      </c>
      <c r="BQ439" t="inlineStr">
        <is>
          <t/>
        </is>
      </c>
      <c r="BR439" t="inlineStr">
        <is>
          <t/>
        </is>
      </c>
      <c r="BS439" t="inlineStr">
        <is>
          <t/>
        </is>
      </c>
      <c r="BT439" t="inlineStr">
        <is>
          <t/>
        </is>
      </c>
      <c r="BU439" t="inlineStr">
        <is>
          <t/>
        </is>
      </c>
      <c r="BV439" s="2" t="inlineStr">
        <is>
          <t>Onderlinge koppeling van insolventieregisters</t>
        </is>
      </c>
      <c r="BW439" s="2" t="inlineStr">
        <is>
          <t>2</t>
        </is>
      </c>
      <c r="BX439" s="2" t="inlineStr">
        <is>
          <t/>
        </is>
      </c>
      <c r="BY439" t="inlineStr">
        <is>
          <t/>
        </is>
      </c>
      <c r="BZ439" t="inlineStr">
        <is>
          <t/>
        </is>
      </c>
      <c r="CA439" t="inlineStr">
        <is>
          <t/>
        </is>
      </c>
      <c r="CB439" t="inlineStr">
        <is>
          <t/>
        </is>
      </c>
      <c r="CC439" t="inlineStr">
        <is>
          <t/>
        </is>
      </c>
      <c r="CD439" s="2" t="inlineStr">
        <is>
          <t>Interligação dos registos de insolvências</t>
        </is>
      </c>
      <c r="CE439" s="2" t="inlineStr">
        <is>
          <t>2</t>
        </is>
      </c>
      <c r="CF439" s="2" t="inlineStr">
        <is>
          <t/>
        </is>
      </c>
      <c r="CG439" t="inlineStr">
        <is>
          <t/>
        </is>
      </c>
      <c r="CH439" t="inlineStr">
        <is>
          <t/>
        </is>
      </c>
      <c r="CI439" t="inlineStr">
        <is>
          <t/>
        </is>
      </c>
      <c r="CJ439" t="inlineStr">
        <is>
          <t/>
        </is>
      </c>
      <c r="CK439" t="inlineStr">
        <is>
          <t/>
        </is>
      </c>
      <c r="CL439" t="inlineStr">
        <is>
          <t/>
        </is>
      </c>
      <c r="CM439" t="inlineStr">
        <is>
          <t/>
        </is>
      </c>
      <c r="CN439" t="inlineStr">
        <is>
          <t/>
        </is>
      </c>
      <c r="CO439" t="inlineStr">
        <is>
          <t/>
        </is>
      </c>
      <c r="CP439" t="inlineStr">
        <is>
          <t/>
        </is>
      </c>
      <c r="CQ439" t="inlineStr">
        <is>
          <t/>
        </is>
      </c>
      <c r="CR439" t="inlineStr">
        <is>
          <t/>
        </is>
      </c>
      <c r="CS439" t="inlineStr">
        <is>
          <t/>
        </is>
      </c>
      <c r="CT439" s="2" t="inlineStr">
        <is>
          <t>koppla samman insolvensregister</t>
        </is>
      </c>
      <c r="CU439" s="2" t="inlineStr">
        <is>
          <t>2</t>
        </is>
      </c>
      <c r="CV439" s="2" t="inlineStr">
        <is>
          <t/>
        </is>
      </c>
      <c r="CW439" t="inlineStr">
        <is>
          <t/>
        </is>
      </c>
    </row>
    <row r="440">
      <c r="A440" s="1" t="str">
        <f>HYPERLINK("https://iate.europa.eu/entry/result/3635553/all", "3635553")</f>
        <v>3635553</v>
      </c>
      <c r="B440" t="inlineStr">
        <is>
          <t>LAW</t>
        </is>
      </c>
      <c r="C440" t="inlineStr">
        <is>
          <t>LAW</t>
        </is>
      </c>
      <c r="D440" t="inlineStr">
        <is>
          <t>no</t>
        </is>
      </c>
      <c r="E440" t="inlineStr">
        <is>
          <t/>
        </is>
      </c>
      <c r="F440" t="inlineStr">
        <is>
          <t/>
        </is>
      </c>
      <c r="G440" t="inlineStr">
        <is>
          <t/>
        </is>
      </c>
      <c r="H440" t="inlineStr">
        <is>
          <t/>
        </is>
      </c>
      <c r="I440" t="inlineStr">
        <is>
          <t/>
        </is>
      </c>
      <c r="J440" s="2" t="inlineStr">
        <is>
          <t>splnění závazku ve prospěch dlužníka</t>
        </is>
      </c>
      <c r="K440" s="2" t="inlineStr">
        <is>
          <t>2</t>
        </is>
      </c>
      <c r="L440" s="2" t="inlineStr">
        <is>
          <t/>
        </is>
      </c>
      <c r="M440" t="inlineStr">
        <is>
          <t/>
        </is>
      </c>
      <c r="N440" s="2" t="inlineStr">
        <is>
          <t>Opfyldelse af en forpligtelse over for skyldneren</t>
        </is>
      </c>
      <c r="O440" s="2" t="inlineStr">
        <is>
          <t>2</t>
        </is>
      </c>
      <c r="P440" s="2" t="inlineStr">
        <is>
          <t/>
        </is>
      </c>
      <c r="Q440" t="inlineStr">
        <is>
          <t/>
        </is>
      </c>
      <c r="R440" s="2" t="inlineStr">
        <is>
          <t>Leistung an den Schuldner</t>
        </is>
      </c>
      <c r="S440" s="2" t="inlineStr">
        <is>
          <t>2</t>
        </is>
      </c>
      <c r="T440" s="2" t="inlineStr">
        <is>
          <t/>
        </is>
      </c>
      <c r="U440" t="inlineStr">
        <is>
          <t/>
        </is>
      </c>
      <c r="V440" s="2" t="inlineStr">
        <is>
          <t>παροχή υπέρ του οφειλέτη</t>
        </is>
      </c>
      <c r="W440" s="2" t="inlineStr">
        <is>
          <t>2</t>
        </is>
      </c>
      <c r="X440" s="2" t="inlineStr">
        <is>
          <t/>
        </is>
      </c>
      <c r="Y440" t="inlineStr">
        <is>
          <t/>
        </is>
      </c>
      <c r="Z440" s="2" t="inlineStr">
        <is>
          <t>honouring of an obligation to a debtor</t>
        </is>
      </c>
      <c r="AA440" s="2" t="inlineStr">
        <is>
          <t>2</t>
        </is>
      </c>
      <c r="AB440" s="2" t="inlineStr">
        <is>
          <t/>
        </is>
      </c>
      <c r="AC440" t="inlineStr">
        <is>
          <t/>
        </is>
      </c>
      <c r="AD440" s="2" t="inlineStr">
        <is>
          <t>ejecución a favor del deudor</t>
        </is>
      </c>
      <c r="AE440" s="2" t="inlineStr">
        <is>
          <t>2</t>
        </is>
      </c>
      <c r="AF440" s="2" t="inlineStr">
        <is>
          <t/>
        </is>
      </c>
      <c r="AG440" t="inlineStr">
        <is>
          <t/>
        </is>
      </c>
      <c r="AH440" t="inlineStr">
        <is>
          <t/>
        </is>
      </c>
      <c r="AI440" t="inlineStr">
        <is>
          <t/>
        </is>
      </c>
      <c r="AJ440" t="inlineStr">
        <is>
          <t/>
        </is>
      </c>
      <c r="AK440" t="inlineStr">
        <is>
          <t/>
        </is>
      </c>
      <c r="AL440" s="2" t="inlineStr">
        <is>
          <t>velalliselle olevan velvoitteen täyttäminen</t>
        </is>
      </c>
      <c r="AM440" s="2" t="inlineStr">
        <is>
          <t>2</t>
        </is>
      </c>
      <c r="AN440" s="2" t="inlineStr">
        <is>
          <t/>
        </is>
      </c>
      <c r="AO440" t="inlineStr">
        <is>
          <t/>
        </is>
      </c>
      <c r="AP440" s="2" t="inlineStr">
        <is>
          <t>exécution au profit du débiteur</t>
        </is>
      </c>
      <c r="AQ440" s="2" t="inlineStr">
        <is>
          <t>2</t>
        </is>
      </c>
      <c r="AR440" s="2" t="inlineStr">
        <is>
          <t/>
        </is>
      </c>
      <c r="AS440" t="inlineStr">
        <is>
          <t/>
        </is>
      </c>
      <c r="AT440" t="inlineStr">
        <is>
          <t/>
        </is>
      </c>
      <c r="AU440" t="inlineStr">
        <is>
          <t/>
        </is>
      </c>
      <c r="AV440" t="inlineStr">
        <is>
          <t/>
        </is>
      </c>
      <c r="AW440" t="inlineStr">
        <is>
          <t/>
        </is>
      </c>
      <c r="AX440" t="inlineStr">
        <is>
          <t/>
        </is>
      </c>
      <c r="AY440" t="inlineStr">
        <is>
          <t/>
        </is>
      </c>
      <c r="AZ440" t="inlineStr">
        <is>
          <t/>
        </is>
      </c>
      <c r="BA440" t="inlineStr">
        <is>
          <t/>
        </is>
      </c>
      <c r="BB440" s="2" t="inlineStr">
        <is>
          <t>Kötelezettség teljesítése az adós számára</t>
        </is>
      </c>
      <c r="BC440" s="2" t="inlineStr">
        <is>
          <t>2</t>
        </is>
      </c>
      <c r="BD440" s="2" t="inlineStr">
        <is>
          <t/>
        </is>
      </c>
      <c r="BE440" t="inlineStr">
        <is>
          <t/>
        </is>
      </c>
      <c r="BF440" s="2" t="inlineStr">
        <is>
          <t>prestazione a favore del debitore</t>
        </is>
      </c>
      <c r="BG440" s="2" t="inlineStr">
        <is>
          <t>2</t>
        </is>
      </c>
      <c r="BH440" s="2" t="inlineStr">
        <is>
          <t/>
        </is>
      </c>
      <c r="BI440" t="inlineStr">
        <is>
          <t/>
        </is>
      </c>
      <c r="BJ440" s="2" t="inlineStr">
        <is>
          <t>Skolininko įsipareigojimų įvykdymas</t>
        </is>
      </c>
      <c r="BK440" s="2" t="inlineStr">
        <is>
          <t>2</t>
        </is>
      </c>
      <c r="BL440" s="2" t="inlineStr">
        <is>
          <t/>
        </is>
      </c>
      <c r="BM440" t="inlineStr">
        <is>
          <t/>
        </is>
      </c>
      <c r="BN440" t="inlineStr">
        <is>
          <t/>
        </is>
      </c>
      <c r="BO440" t="inlineStr">
        <is>
          <t/>
        </is>
      </c>
      <c r="BP440" t="inlineStr">
        <is>
          <t/>
        </is>
      </c>
      <c r="BQ440" t="inlineStr">
        <is>
          <t/>
        </is>
      </c>
      <c r="BR440" s="2" t="inlineStr">
        <is>
          <t>Rispett ta' obbligu lejn debitur</t>
        </is>
      </c>
      <c r="BS440" s="2" t="inlineStr">
        <is>
          <t>2</t>
        </is>
      </c>
      <c r="BT440" s="2" t="inlineStr">
        <is>
          <t/>
        </is>
      </c>
      <c r="BU440" t="inlineStr">
        <is>
          <t/>
        </is>
      </c>
      <c r="BV440" s="2" t="inlineStr">
        <is>
          <t>Uitvoering ten voordele van de schuldenaar</t>
        </is>
      </c>
      <c r="BW440" s="2" t="inlineStr">
        <is>
          <t>2</t>
        </is>
      </c>
      <c r="BX440" s="2" t="inlineStr">
        <is>
          <t/>
        </is>
      </c>
      <c r="BY440" t="inlineStr">
        <is>
          <t/>
        </is>
      </c>
      <c r="BZ440" s="2" t="inlineStr">
        <is>
          <t>świadczenie do rąk dłużnika</t>
        </is>
      </c>
      <c r="CA440" s="2" t="inlineStr">
        <is>
          <t>2</t>
        </is>
      </c>
      <c r="CB440" s="2" t="inlineStr">
        <is>
          <t/>
        </is>
      </c>
      <c r="CC440" t="inlineStr">
        <is>
          <t/>
        </is>
      </c>
      <c r="CD440" s="2" t="inlineStr">
        <is>
          <t>execução a favor do devedor</t>
        </is>
      </c>
      <c r="CE440" s="2" t="inlineStr">
        <is>
          <t>2</t>
        </is>
      </c>
      <c r="CF440" s="2" t="inlineStr">
        <is>
          <t/>
        </is>
      </c>
      <c r="CG440" t="inlineStr">
        <is>
          <t/>
        </is>
      </c>
      <c r="CH440" s="2" t="inlineStr">
        <is>
          <t>executarea unei obligații în beneficiul debitorului</t>
        </is>
      </c>
      <c r="CI440" s="2" t="inlineStr">
        <is>
          <t>2</t>
        </is>
      </c>
      <c r="CJ440" s="2" t="inlineStr">
        <is>
          <t/>
        </is>
      </c>
      <c r="CK440" t="inlineStr">
        <is>
          <t/>
        </is>
      </c>
      <c r="CL440" t="inlineStr">
        <is>
          <t/>
        </is>
      </c>
      <c r="CM440" t="inlineStr">
        <is>
          <t/>
        </is>
      </c>
      <c r="CN440" t="inlineStr">
        <is>
          <t/>
        </is>
      </c>
      <c r="CO440" t="inlineStr">
        <is>
          <t/>
        </is>
      </c>
      <c r="CP440" s="2" t="inlineStr">
        <is>
          <t>izpolnitev obveznosti do dolžnika</t>
        </is>
      </c>
      <c r="CQ440" s="2" t="inlineStr">
        <is>
          <t>2</t>
        </is>
      </c>
      <c r="CR440" s="2" t="inlineStr">
        <is>
          <t/>
        </is>
      </c>
      <c r="CS440" t="inlineStr">
        <is>
          <t/>
        </is>
      </c>
      <c r="CT440" t="inlineStr">
        <is>
          <t/>
        </is>
      </c>
      <c r="CU440" t="inlineStr">
        <is>
          <t/>
        </is>
      </c>
      <c r="CV440" t="inlineStr">
        <is>
          <t/>
        </is>
      </c>
      <c r="CW440" t="inlineStr">
        <is>
          <t/>
        </is>
      </c>
    </row>
    <row r="441">
      <c r="A441" s="1" t="str">
        <f>HYPERLINK("https://iate.europa.eu/entry/result/3635595/all", "3635595")</f>
        <v>3635595</v>
      </c>
      <c r="B441" t="inlineStr">
        <is>
          <t>LAW</t>
        </is>
      </c>
      <c r="C441" t="inlineStr">
        <is>
          <t>LAW</t>
        </is>
      </c>
      <c r="D441" t="inlineStr">
        <is>
          <t>no</t>
        </is>
      </c>
      <c r="E441" t="inlineStr">
        <is>
          <t/>
        </is>
      </c>
      <c r="F441" t="inlineStr">
        <is>
          <t/>
        </is>
      </c>
      <c r="G441" t="inlineStr">
        <is>
          <t/>
        </is>
      </c>
      <c r="H441" t="inlineStr">
        <is>
          <t/>
        </is>
      </c>
      <c r="I441" t="inlineStr">
        <is>
          <t/>
        </is>
      </c>
      <c r="J441" t="inlineStr">
        <is>
          <t/>
        </is>
      </c>
      <c r="K441" t="inlineStr">
        <is>
          <t/>
        </is>
      </c>
      <c r="L441" t="inlineStr">
        <is>
          <t/>
        </is>
      </c>
      <c r="M441" t="inlineStr">
        <is>
          <t/>
        </is>
      </c>
      <c r="N441" s="2" t="inlineStr">
        <is>
          <t>opfylde forpligtelse</t>
        </is>
      </c>
      <c r="O441" s="2" t="inlineStr">
        <is>
          <t>2</t>
        </is>
      </c>
      <c r="P441" s="2" t="inlineStr">
        <is>
          <t/>
        </is>
      </c>
      <c r="Q441" t="inlineStr">
        <is>
          <t/>
        </is>
      </c>
      <c r="R441" s="2" t="inlineStr">
        <is>
          <t>Leistung</t>
        </is>
      </c>
      <c r="S441" s="2" t="inlineStr">
        <is>
          <t>2</t>
        </is>
      </c>
      <c r="T441" s="2" t="inlineStr">
        <is>
          <t/>
        </is>
      </c>
      <c r="U441" t="inlineStr">
        <is>
          <t/>
        </is>
      </c>
      <c r="V441" s="2" t="inlineStr">
        <is>
          <t>εκπλήρωση της υποχρέωσης</t>
        </is>
      </c>
      <c r="W441" s="2" t="inlineStr">
        <is>
          <t>2</t>
        </is>
      </c>
      <c r="X441" s="2" t="inlineStr">
        <is>
          <t/>
        </is>
      </c>
      <c r="Y441" t="inlineStr">
        <is>
          <t/>
        </is>
      </c>
      <c r="Z441" s="2" t="inlineStr">
        <is>
          <t>honouring of an obligation</t>
        </is>
      </c>
      <c r="AA441" s="2" t="inlineStr">
        <is>
          <t>2</t>
        </is>
      </c>
      <c r="AB441" s="2" t="inlineStr">
        <is>
          <t/>
        </is>
      </c>
      <c r="AC441" t="inlineStr">
        <is>
          <t/>
        </is>
      </c>
      <c r="AD441" s="2" t="inlineStr">
        <is>
          <t>ejecución de una obligación</t>
        </is>
      </c>
      <c r="AE441" s="2" t="inlineStr">
        <is>
          <t>2</t>
        </is>
      </c>
      <c r="AF441" s="2" t="inlineStr">
        <is>
          <t/>
        </is>
      </c>
      <c r="AG441" t="inlineStr">
        <is>
          <t/>
        </is>
      </c>
      <c r="AH441" t="inlineStr">
        <is>
          <t/>
        </is>
      </c>
      <c r="AI441" t="inlineStr">
        <is>
          <t/>
        </is>
      </c>
      <c r="AJ441" t="inlineStr">
        <is>
          <t/>
        </is>
      </c>
      <c r="AK441" t="inlineStr">
        <is>
          <t/>
        </is>
      </c>
      <c r="AL441" s="2" t="inlineStr">
        <is>
          <t>velvoitteiden täyttäminen</t>
        </is>
      </c>
      <c r="AM441" s="2" t="inlineStr">
        <is>
          <t>2</t>
        </is>
      </c>
      <c r="AN441" s="2" t="inlineStr">
        <is>
          <t/>
        </is>
      </c>
      <c r="AO441" t="inlineStr">
        <is>
          <t/>
        </is>
      </c>
      <c r="AP441" s="2" t="inlineStr">
        <is>
          <t>exécution d'un engagement|
exécution d'une obligation</t>
        </is>
      </c>
      <c r="AQ441" s="2" t="inlineStr">
        <is>
          <t>2|
2</t>
        </is>
      </c>
      <c r="AR441" s="2" t="inlineStr">
        <is>
          <t xml:space="preserve">|
</t>
        </is>
      </c>
      <c r="AS441" t="inlineStr">
        <is>
          <t/>
        </is>
      </c>
      <c r="AT441" t="inlineStr">
        <is>
          <t/>
        </is>
      </c>
      <c r="AU441" t="inlineStr">
        <is>
          <t/>
        </is>
      </c>
      <c r="AV441" t="inlineStr">
        <is>
          <t/>
        </is>
      </c>
      <c r="AW441" t="inlineStr">
        <is>
          <t/>
        </is>
      </c>
      <c r="AX441" s="2" t="inlineStr">
        <is>
          <t>ispunjavanje obveza</t>
        </is>
      </c>
      <c r="AY441" s="2" t="inlineStr">
        <is>
          <t>2</t>
        </is>
      </c>
      <c r="AZ441" s="2" t="inlineStr">
        <is>
          <t/>
        </is>
      </c>
      <c r="BA441" t="inlineStr">
        <is>
          <t/>
        </is>
      </c>
      <c r="BB441" s="2" t="inlineStr">
        <is>
          <t>kötelezettségvállalás teljesítése|
kötelezettség teljesítése</t>
        </is>
      </c>
      <c r="BC441" s="2" t="inlineStr">
        <is>
          <t>2|
2</t>
        </is>
      </c>
      <c r="BD441" s="2" t="inlineStr">
        <is>
          <t xml:space="preserve">|
</t>
        </is>
      </c>
      <c r="BE441" t="inlineStr">
        <is>
          <t/>
        </is>
      </c>
      <c r="BF441" s="2" t="inlineStr">
        <is>
          <t>adempimento di un'obbligazione</t>
        </is>
      </c>
      <c r="BG441" s="2" t="inlineStr">
        <is>
          <t>2</t>
        </is>
      </c>
      <c r="BH441" s="2" t="inlineStr">
        <is>
          <t/>
        </is>
      </c>
      <c r="BI441" t="inlineStr">
        <is>
          <t/>
        </is>
      </c>
      <c r="BJ441" s="2" t="inlineStr">
        <is>
          <t>prievolės įvykdymas</t>
        </is>
      </c>
      <c r="BK441" s="2" t="inlineStr">
        <is>
          <t>2</t>
        </is>
      </c>
      <c r="BL441" s="2" t="inlineStr">
        <is>
          <t/>
        </is>
      </c>
      <c r="BM441" t="inlineStr">
        <is>
          <t/>
        </is>
      </c>
      <c r="BN441" t="inlineStr">
        <is>
          <t/>
        </is>
      </c>
      <c r="BO441" t="inlineStr">
        <is>
          <t/>
        </is>
      </c>
      <c r="BP441" t="inlineStr">
        <is>
          <t/>
        </is>
      </c>
      <c r="BQ441" t="inlineStr">
        <is>
          <t/>
        </is>
      </c>
      <c r="BR441" t="inlineStr">
        <is>
          <t/>
        </is>
      </c>
      <c r="BS441" t="inlineStr">
        <is>
          <t/>
        </is>
      </c>
      <c r="BT441" t="inlineStr">
        <is>
          <t/>
        </is>
      </c>
      <c r="BU441" t="inlineStr">
        <is>
          <t/>
        </is>
      </c>
      <c r="BV441" s="2" t="inlineStr">
        <is>
          <t>uitvoering van een verbintenis</t>
        </is>
      </c>
      <c r="BW441" s="2" t="inlineStr">
        <is>
          <t>2</t>
        </is>
      </c>
      <c r="BX441" s="2" t="inlineStr">
        <is>
          <t/>
        </is>
      </c>
      <c r="BY441" t="inlineStr">
        <is>
          <t/>
        </is>
      </c>
      <c r="BZ441" s="2" t="inlineStr">
        <is>
          <t>wykonanie zobowiązania</t>
        </is>
      </c>
      <c r="CA441" s="2" t="inlineStr">
        <is>
          <t>2</t>
        </is>
      </c>
      <c r="CB441" s="2" t="inlineStr">
        <is>
          <t/>
        </is>
      </c>
      <c r="CC441" t="inlineStr">
        <is>
          <t/>
        </is>
      </c>
      <c r="CD441" s="2" t="inlineStr">
        <is>
          <t>Execução de uma obrigação</t>
        </is>
      </c>
      <c r="CE441" s="2" t="inlineStr">
        <is>
          <t>2</t>
        </is>
      </c>
      <c r="CF441" s="2" t="inlineStr">
        <is>
          <t/>
        </is>
      </c>
      <c r="CG441" t="inlineStr">
        <is>
          <t/>
        </is>
      </c>
      <c r="CH441" t="inlineStr">
        <is>
          <t/>
        </is>
      </c>
      <c r="CI441" t="inlineStr">
        <is>
          <t/>
        </is>
      </c>
      <c r="CJ441" t="inlineStr">
        <is>
          <t/>
        </is>
      </c>
      <c r="CK441" t="inlineStr">
        <is>
          <t/>
        </is>
      </c>
      <c r="CL441" s="2" t="inlineStr">
        <is>
          <t>splnenie záväzku</t>
        </is>
      </c>
      <c r="CM441" s="2" t="inlineStr">
        <is>
          <t>2</t>
        </is>
      </c>
      <c r="CN441" s="2" t="inlineStr">
        <is>
          <t/>
        </is>
      </c>
      <c r="CO441" t="inlineStr">
        <is>
          <t/>
        </is>
      </c>
      <c r="CP441" s="2" t="inlineStr">
        <is>
          <t>izpolnjevanje obvez</t>
        </is>
      </c>
      <c r="CQ441" s="2" t="inlineStr">
        <is>
          <t>2</t>
        </is>
      </c>
      <c r="CR441" s="2" t="inlineStr">
        <is>
          <t/>
        </is>
      </c>
      <c r="CS441" t="inlineStr">
        <is>
          <t/>
        </is>
      </c>
      <c r="CT441" t="inlineStr">
        <is>
          <t/>
        </is>
      </c>
      <c r="CU441" t="inlineStr">
        <is>
          <t/>
        </is>
      </c>
      <c r="CV441" t="inlineStr">
        <is>
          <t/>
        </is>
      </c>
      <c r="CW441" t="inlineStr">
        <is>
          <t/>
        </is>
      </c>
    </row>
    <row r="442">
      <c r="A442" s="1" t="str">
        <f>HYPERLINK("https://iate.europa.eu/entry/result/3635601/all", "3635601")</f>
        <v>3635601</v>
      </c>
      <c r="B442" t="inlineStr">
        <is>
          <t>LAW</t>
        </is>
      </c>
      <c r="C442" t="inlineStr">
        <is>
          <t>LAW</t>
        </is>
      </c>
      <c r="D442" t="inlineStr">
        <is>
          <t>no</t>
        </is>
      </c>
      <c r="E442" t="inlineStr">
        <is>
          <t/>
        </is>
      </c>
      <c r="F442" t="inlineStr">
        <is>
          <t/>
        </is>
      </c>
      <c r="G442" t="inlineStr">
        <is>
          <t/>
        </is>
      </c>
      <c r="H442" t="inlineStr">
        <is>
          <t/>
        </is>
      </c>
      <c r="I442" t="inlineStr">
        <is>
          <t/>
        </is>
      </c>
      <c r="J442" s="2" t="inlineStr">
        <is>
          <t>přednost věřitele</t>
        </is>
      </c>
      <c r="K442" s="2" t="inlineStr">
        <is>
          <t>2</t>
        </is>
      </c>
      <c r="L442" s="2" t="inlineStr">
        <is>
          <t/>
        </is>
      </c>
      <c r="M442" t="inlineStr">
        <is>
          <t/>
        </is>
      </c>
      <c r="N442" t="inlineStr">
        <is>
          <t/>
        </is>
      </c>
      <c r="O442" t="inlineStr">
        <is>
          <t/>
        </is>
      </c>
      <c r="P442" t="inlineStr">
        <is>
          <t/>
        </is>
      </c>
      <c r="Q442" t="inlineStr">
        <is>
          <t/>
        </is>
      </c>
      <c r="R442" s="2" t="inlineStr">
        <is>
          <t>Gläubiger Vorrang</t>
        </is>
      </c>
      <c r="S442" s="2" t="inlineStr">
        <is>
          <t>2</t>
        </is>
      </c>
      <c r="T442" s="2" t="inlineStr">
        <is>
          <t/>
        </is>
      </c>
      <c r="U442" t="inlineStr">
        <is>
          <t/>
        </is>
      </c>
      <c r="V442" s="2" t="inlineStr">
        <is>
          <t>προνόμιο του πιστωτή</t>
        </is>
      </c>
      <c r="W442" s="2" t="inlineStr">
        <is>
          <t>2</t>
        </is>
      </c>
      <c r="X442" s="2" t="inlineStr">
        <is>
          <t/>
        </is>
      </c>
      <c r="Y442" t="inlineStr">
        <is>
          <t/>
        </is>
      </c>
      <c r="Z442" s="2" t="inlineStr">
        <is>
          <t>priority of the creditor</t>
        </is>
      </c>
      <c r="AA442" s="2" t="inlineStr">
        <is>
          <t>2</t>
        </is>
      </c>
      <c r="AB442" s="2" t="inlineStr">
        <is>
          <t/>
        </is>
      </c>
      <c r="AC442" t="inlineStr">
        <is>
          <t/>
        </is>
      </c>
      <c r="AD442" s="2" t="inlineStr">
        <is>
          <t>prioridad del acreedor</t>
        </is>
      </c>
      <c r="AE442" s="2" t="inlineStr">
        <is>
          <t>2</t>
        </is>
      </c>
      <c r="AF442" s="2" t="inlineStr">
        <is>
          <t/>
        </is>
      </c>
      <c r="AG442" t="inlineStr">
        <is>
          <t/>
        </is>
      </c>
      <c r="AH442" t="inlineStr">
        <is>
          <t/>
        </is>
      </c>
      <c r="AI442" t="inlineStr">
        <is>
          <t/>
        </is>
      </c>
      <c r="AJ442" t="inlineStr">
        <is>
          <t/>
        </is>
      </c>
      <c r="AK442" t="inlineStr">
        <is>
          <t/>
        </is>
      </c>
      <c r="AL442" s="2" t="inlineStr">
        <is>
          <t>velkojan etuoikeus</t>
        </is>
      </c>
      <c r="AM442" s="2" t="inlineStr">
        <is>
          <t>2</t>
        </is>
      </c>
      <c r="AN442" s="2" t="inlineStr">
        <is>
          <t/>
        </is>
      </c>
      <c r="AO442" t="inlineStr">
        <is>
          <t/>
        </is>
      </c>
      <c r="AP442" s="2" t="inlineStr">
        <is>
          <t>priorité du créancier</t>
        </is>
      </c>
      <c r="AQ442" s="2" t="inlineStr">
        <is>
          <t>2</t>
        </is>
      </c>
      <c r="AR442" s="2" t="inlineStr">
        <is>
          <t/>
        </is>
      </c>
      <c r="AS442" t="inlineStr">
        <is>
          <t/>
        </is>
      </c>
      <c r="AT442" t="inlineStr">
        <is>
          <t/>
        </is>
      </c>
      <c r="AU442" t="inlineStr">
        <is>
          <t/>
        </is>
      </c>
      <c r="AV442" t="inlineStr">
        <is>
          <t/>
        </is>
      </c>
      <c r="AW442" t="inlineStr">
        <is>
          <t/>
        </is>
      </c>
      <c r="AX442" t="inlineStr">
        <is>
          <t/>
        </is>
      </c>
      <c r="AY442" t="inlineStr">
        <is>
          <t/>
        </is>
      </c>
      <c r="AZ442" t="inlineStr">
        <is>
          <t/>
        </is>
      </c>
      <c r="BA442" t="inlineStr">
        <is>
          <t/>
        </is>
      </c>
      <c r="BB442" s="2" t="inlineStr">
        <is>
          <t>hitelező elsőbbsége</t>
        </is>
      </c>
      <c r="BC442" s="2" t="inlineStr">
        <is>
          <t>2</t>
        </is>
      </c>
      <c r="BD442" s="2" t="inlineStr">
        <is>
          <t/>
        </is>
      </c>
      <c r="BE442" t="inlineStr">
        <is>
          <t/>
        </is>
      </c>
      <c r="BF442" t="inlineStr">
        <is>
          <t/>
        </is>
      </c>
      <c r="BG442" t="inlineStr">
        <is>
          <t/>
        </is>
      </c>
      <c r="BH442" t="inlineStr">
        <is>
          <t/>
        </is>
      </c>
      <c r="BI442" t="inlineStr">
        <is>
          <t/>
        </is>
      </c>
      <c r="BJ442" s="2" t="inlineStr">
        <is>
          <t>kreditoriaus pirmumo teisė</t>
        </is>
      </c>
      <c r="BK442" s="2" t="inlineStr">
        <is>
          <t>2</t>
        </is>
      </c>
      <c r="BL442" s="2" t="inlineStr">
        <is>
          <t/>
        </is>
      </c>
      <c r="BM442" t="inlineStr">
        <is>
          <t/>
        </is>
      </c>
      <c r="BN442" t="inlineStr">
        <is>
          <t/>
        </is>
      </c>
      <c r="BO442" t="inlineStr">
        <is>
          <t/>
        </is>
      </c>
      <c r="BP442" t="inlineStr">
        <is>
          <t/>
        </is>
      </c>
      <c r="BQ442" t="inlineStr">
        <is>
          <t/>
        </is>
      </c>
      <c r="BR442" t="inlineStr">
        <is>
          <t/>
        </is>
      </c>
      <c r="BS442" t="inlineStr">
        <is>
          <t/>
        </is>
      </c>
      <c r="BT442" t="inlineStr">
        <is>
          <t/>
        </is>
      </c>
      <c r="BU442" t="inlineStr">
        <is>
          <t/>
        </is>
      </c>
      <c r="BV442" t="inlineStr">
        <is>
          <t/>
        </is>
      </c>
      <c r="BW442" t="inlineStr">
        <is>
          <t/>
        </is>
      </c>
      <c r="BX442" t="inlineStr">
        <is>
          <t/>
        </is>
      </c>
      <c r="BY442" t="inlineStr">
        <is>
          <t/>
        </is>
      </c>
      <c r="BZ442" s="2" t="inlineStr">
        <is>
          <t>pierwszeństwo wierzyciela</t>
        </is>
      </c>
      <c r="CA442" s="2" t="inlineStr">
        <is>
          <t>2</t>
        </is>
      </c>
      <c r="CB442" s="2" t="inlineStr">
        <is>
          <t/>
        </is>
      </c>
      <c r="CC442" t="inlineStr">
        <is>
          <t/>
        </is>
      </c>
      <c r="CD442" t="inlineStr">
        <is>
          <t/>
        </is>
      </c>
      <c r="CE442" t="inlineStr">
        <is>
          <t/>
        </is>
      </c>
      <c r="CF442" t="inlineStr">
        <is>
          <t/>
        </is>
      </c>
      <c r="CG442" t="inlineStr">
        <is>
          <t/>
        </is>
      </c>
      <c r="CH442" t="inlineStr">
        <is>
          <t/>
        </is>
      </c>
      <c r="CI442" t="inlineStr">
        <is>
          <t/>
        </is>
      </c>
      <c r="CJ442" t="inlineStr">
        <is>
          <t/>
        </is>
      </c>
      <c r="CK442" t="inlineStr">
        <is>
          <t/>
        </is>
      </c>
      <c r="CL442" s="2" t="inlineStr">
        <is>
          <t>prednosť veriteľa</t>
        </is>
      </c>
      <c r="CM442" s="2" t="inlineStr">
        <is>
          <t>2</t>
        </is>
      </c>
      <c r="CN442" s="2" t="inlineStr">
        <is>
          <t/>
        </is>
      </c>
      <c r="CO442" t="inlineStr">
        <is>
          <t/>
        </is>
      </c>
      <c r="CP442" t="inlineStr">
        <is>
          <t/>
        </is>
      </c>
      <c r="CQ442" t="inlineStr">
        <is>
          <t/>
        </is>
      </c>
      <c r="CR442" t="inlineStr">
        <is>
          <t/>
        </is>
      </c>
      <c r="CS442" t="inlineStr">
        <is>
          <t/>
        </is>
      </c>
      <c r="CT442" t="inlineStr">
        <is>
          <t/>
        </is>
      </c>
      <c r="CU442" t="inlineStr">
        <is>
          <t/>
        </is>
      </c>
      <c r="CV442" t="inlineStr">
        <is>
          <t/>
        </is>
      </c>
      <c r="CW442" t="inlineStr">
        <is>
          <t/>
        </is>
      </c>
    </row>
    <row r="443">
      <c r="A443" s="1" t="str">
        <f>HYPERLINK("https://iate.europa.eu/entry/result/3635541/all", "3635541")</f>
        <v>3635541</v>
      </c>
      <c r="B443" t="inlineStr">
        <is>
          <t>LAW</t>
        </is>
      </c>
      <c r="C443" t="inlineStr">
        <is>
          <t>LAW</t>
        </is>
      </c>
      <c r="D443" t="inlineStr">
        <is>
          <t>no</t>
        </is>
      </c>
      <c r="E443" t="inlineStr">
        <is>
          <t/>
        </is>
      </c>
      <c r="F443" t="inlineStr">
        <is>
          <t/>
        </is>
      </c>
      <c r="G443" t="inlineStr">
        <is>
          <t/>
        </is>
      </c>
      <c r="H443" t="inlineStr">
        <is>
          <t/>
        </is>
      </c>
      <c r="I443" t="inlineStr">
        <is>
          <t/>
        </is>
      </c>
      <c r="J443" s="2" t="inlineStr">
        <is>
          <t>realizace zajištění</t>
        </is>
      </c>
      <c r="K443" s="2" t="inlineStr">
        <is>
          <t>2</t>
        </is>
      </c>
      <c r="L443" s="2" t="inlineStr">
        <is>
          <t/>
        </is>
      </c>
      <c r="M443" t="inlineStr">
        <is>
          <t/>
        </is>
      </c>
      <c r="N443" s="2" t="inlineStr">
        <is>
          <t>fyldestgørelse af den stillede sikkerhed</t>
        </is>
      </c>
      <c r="O443" s="2" t="inlineStr">
        <is>
          <t>2</t>
        </is>
      </c>
      <c r="P443" s="2" t="inlineStr">
        <is>
          <t/>
        </is>
      </c>
      <c r="Q443" t="inlineStr">
        <is>
          <t/>
        </is>
      </c>
      <c r="R443" s="2" t="inlineStr">
        <is>
          <t>Verwertung von Sicherheiten</t>
        </is>
      </c>
      <c r="S443" s="2" t="inlineStr">
        <is>
          <t>2</t>
        </is>
      </c>
      <c r="T443" s="2" t="inlineStr">
        <is>
          <t/>
        </is>
      </c>
      <c r="U443" t="inlineStr">
        <is>
          <t/>
        </is>
      </c>
      <c r="V443" s="2" t="inlineStr">
        <is>
          <t>αξιοποίηση των ασφαλειών</t>
        </is>
      </c>
      <c r="W443" s="2" t="inlineStr">
        <is>
          <t>2</t>
        </is>
      </c>
      <c r="X443" s="2" t="inlineStr">
        <is>
          <t/>
        </is>
      </c>
      <c r="Y443" t="inlineStr">
        <is>
          <t/>
        </is>
      </c>
      <c r="Z443" s="2" t="inlineStr">
        <is>
          <t>realisation of collateral security</t>
        </is>
      </c>
      <c r="AA443" s="2" t="inlineStr">
        <is>
          <t>2</t>
        </is>
      </c>
      <c r="AB443" s="2" t="inlineStr">
        <is>
          <t/>
        </is>
      </c>
      <c r="AC443" t="inlineStr">
        <is>
          <t/>
        </is>
      </c>
      <c r="AD443" s="2" t="inlineStr">
        <is>
          <t>ejecución de garantías|
liquidación de garantías</t>
        </is>
      </c>
      <c r="AE443" s="2" t="inlineStr">
        <is>
          <t>2|
2</t>
        </is>
      </c>
      <c r="AF443" s="2" t="inlineStr">
        <is>
          <t xml:space="preserve">|
</t>
        </is>
      </c>
      <c r="AG443" t="inlineStr">
        <is>
          <t/>
        </is>
      </c>
      <c r="AH443" t="inlineStr">
        <is>
          <t/>
        </is>
      </c>
      <c r="AI443" t="inlineStr">
        <is>
          <t/>
        </is>
      </c>
      <c r="AJ443" t="inlineStr">
        <is>
          <t/>
        </is>
      </c>
      <c r="AK443" t="inlineStr">
        <is>
          <t/>
        </is>
      </c>
      <c r="AL443" s="2" t="inlineStr">
        <is>
          <t>vakuuden rahaksi muuttaminen|
realisointi</t>
        </is>
      </c>
      <c r="AM443" s="2" t="inlineStr">
        <is>
          <t>2|
2</t>
        </is>
      </c>
      <c r="AN443" s="2" t="inlineStr">
        <is>
          <t xml:space="preserve">|
</t>
        </is>
      </c>
      <c r="AO443" t="inlineStr">
        <is>
          <t/>
        </is>
      </c>
      <c r="AP443" s="2" t="inlineStr">
        <is>
          <t>réalisation des garanties</t>
        </is>
      </c>
      <c r="AQ443" s="2" t="inlineStr">
        <is>
          <t>2</t>
        </is>
      </c>
      <c r="AR443" s="2" t="inlineStr">
        <is>
          <t/>
        </is>
      </c>
      <c r="AS443" t="inlineStr">
        <is>
          <t/>
        </is>
      </c>
      <c r="AT443" t="inlineStr">
        <is>
          <t/>
        </is>
      </c>
      <c r="AU443" t="inlineStr">
        <is>
          <t/>
        </is>
      </c>
      <c r="AV443" t="inlineStr">
        <is>
          <t/>
        </is>
      </c>
      <c r="AW443" t="inlineStr">
        <is>
          <t/>
        </is>
      </c>
      <c r="AX443" t="inlineStr">
        <is>
          <t/>
        </is>
      </c>
      <c r="AY443" t="inlineStr">
        <is>
          <t/>
        </is>
      </c>
      <c r="AZ443" t="inlineStr">
        <is>
          <t/>
        </is>
      </c>
      <c r="BA443" t="inlineStr">
        <is>
          <t/>
        </is>
      </c>
      <c r="BB443" s="2" t="inlineStr">
        <is>
          <t>biztosítékok érvényesítése</t>
        </is>
      </c>
      <c r="BC443" s="2" t="inlineStr">
        <is>
          <t>2</t>
        </is>
      </c>
      <c r="BD443" s="2" t="inlineStr">
        <is>
          <t/>
        </is>
      </c>
      <c r="BE443" t="inlineStr">
        <is>
          <t/>
        </is>
      </c>
      <c r="BF443" s="2" t="inlineStr">
        <is>
          <t>liquidazione della garanzia collaterale|
realizzazione della garanzia collaterale</t>
        </is>
      </c>
      <c r="BG443" s="2" t="inlineStr">
        <is>
          <t>2|
2</t>
        </is>
      </c>
      <c r="BH443" s="2" t="inlineStr">
        <is>
          <t xml:space="preserve">|
</t>
        </is>
      </c>
      <c r="BI443" t="inlineStr">
        <is>
          <t/>
        </is>
      </c>
      <c r="BJ443" s="2" t="inlineStr">
        <is>
          <t>užstato garantijų realizavimas</t>
        </is>
      </c>
      <c r="BK443" s="2" t="inlineStr">
        <is>
          <t>2</t>
        </is>
      </c>
      <c r="BL443" s="2" t="inlineStr">
        <is>
          <t/>
        </is>
      </c>
      <c r="BM443" t="inlineStr">
        <is>
          <t/>
        </is>
      </c>
      <c r="BN443" t="inlineStr">
        <is>
          <t/>
        </is>
      </c>
      <c r="BO443" t="inlineStr">
        <is>
          <t/>
        </is>
      </c>
      <c r="BP443" t="inlineStr">
        <is>
          <t/>
        </is>
      </c>
      <c r="BQ443" t="inlineStr">
        <is>
          <t/>
        </is>
      </c>
      <c r="BR443" t="inlineStr">
        <is>
          <t/>
        </is>
      </c>
      <c r="BS443" t="inlineStr">
        <is>
          <t/>
        </is>
      </c>
      <c r="BT443" t="inlineStr">
        <is>
          <t/>
        </is>
      </c>
      <c r="BU443" t="inlineStr">
        <is>
          <t/>
        </is>
      </c>
      <c r="BV443" s="2" t="inlineStr">
        <is>
          <t>executie van de zakelijke zekerheden</t>
        </is>
      </c>
      <c r="BW443" s="2" t="inlineStr">
        <is>
          <t>2</t>
        </is>
      </c>
      <c r="BX443" s="2" t="inlineStr">
        <is>
          <t/>
        </is>
      </c>
      <c r="BY443" t="inlineStr">
        <is>
          <t/>
        </is>
      </c>
      <c r="BZ443" s="2" t="inlineStr">
        <is>
          <t>realizacja zabezpieczenia</t>
        </is>
      </c>
      <c r="CA443" s="2" t="inlineStr">
        <is>
          <t>2</t>
        </is>
      </c>
      <c r="CB443" s="2" t="inlineStr">
        <is>
          <t/>
        </is>
      </c>
      <c r="CC443" t="inlineStr">
        <is>
          <t/>
        </is>
      </c>
      <c r="CD443" s="2" t="inlineStr">
        <is>
          <t>realização da garantia</t>
        </is>
      </c>
      <c r="CE443" s="2" t="inlineStr">
        <is>
          <t>2</t>
        </is>
      </c>
      <c r="CF443" s="2" t="inlineStr">
        <is>
          <t/>
        </is>
      </c>
      <c r="CG443" t="inlineStr">
        <is>
          <t/>
        </is>
      </c>
      <c r="CH443" t="inlineStr">
        <is>
          <t/>
        </is>
      </c>
      <c r="CI443" t="inlineStr">
        <is>
          <t/>
        </is>
      </c>
      <c r="CJ443" t="inlineStr">
        <is>
          <t/>
        </is>
      </c>
      <c r="CK443" t="inlineStr">
        <is>
          <t/>
        </is>
      </c>
      <c r="CL443" s="2" t="inlineStr">
        <is>
          <t>realizácia zabezpečenia</t>
        </is>
      </c>
      <c r="CM443" s="2" t="inlineStr">
        <is>
          <t>2</t>
        </is>
      </c>
      <c r="CN443" s="2" t="inlineStr">
        <is>
          <t/>
        </is>
      </c>
      <c r="CO443" t="inlineStr">
        <is>
          <t/>
        </is>
      </c>
      <c r="CP443" t="inlineStr">
        <is>
          <t/>
        </is>
      </c>
      <c r="CQ443" t="inlineStr">
        <is>
          <t/>
        </is>
      </c>
      <c r="CR443" t="inlineStr">
        <is>
          <t/>
        </is>
      </c>
      <c r="CS443" t="inlineStr">
        <is>
          <t/>
        </is>
      </c>
      <c r="CT443" t="inlineStr">
        <is>
          <t/>
        </is>
      </c>
      <c r="CU443" t="inlineStr">
        <is>
          <t/>
        </is>
      </c>
      <c r="CV443" t="inlineStr">
        <is>
          <t/>
        </is>
      </c>
      <c r="CW443" t="inlineStr">
        <is>
          <t/>
        </is>
      </c>
    </row>
    <row r="444">
      <c r="A444" s="1" t="str">
        <f>HYPERLINK("https://iate.europa.eu/entry/result/3635426/all", "3635426")</f>
        <v>3635426</v>
      </c>
      <c r="B444" t="inlineStr">
        <is>
          <t>LAW</t>
        </is>
      </c>
      <c r="C444" t="inlineStr">
        <is>
          <t>LAW</t>
        </is>
      </c>
      <c r="D444" t="inlineStr">
        <is>
          <t>no</t>
        </is>
      </c>
      <c r="E444" t="inlineStr">
        <is>
          <t/>
        </is>
      </c>
      <c r="F444" t="inlineStr">
        <is>
          <t/>
        </is>
      </c>
      <c r="G444" t="inlineStr">
        <is>
          <t/>
        </is>
      </c>
      <c r="H444" t="inlineStr">
        <is>
          <t/>
        </is>
      </c>
      <c r="I444" t="inlineStr">
        <is>
          <t/>
        </is>
      </c>
      <c r="J444" s="2" t="inlineStr">
        <is>
          <t>zrušení vzájemného započtení</t>
        </is>
      </c>
      <c r="K444" s="2" t="inlineStr">
        <is>
          <t>2</t>
        </is>
      </c>
      <c r="L444" s="2" t="inlineStr">
        <is>
          <t/>
        </is>
      </c>
      <c r="M444" t="inlineStr">
        <is>
          <t/>
        </is>
      </c>
      <c r="N444" s="2" t="inlineStr">
        <is>
          <t>tilbageregulering</t>
        </is>
      </c>
      <c r="O444" s="2" t="inlineStr">
        <is>
          <t>2</t>
        </is>
      </c>
      <c r="P444" s="2" t="inlineStr">
        <is>
          <t/>
        </is>
      </c>
      <c r="Q444" t="inlineStr">
        <is>
          <t/>
        </is>
      </c>
      <c r="R444" s="2" t="inlineStr">
        <is>
          <t>Rückabwicklung der Aufrechnung</t>
        </is>
      </c>
      <c r="S444" s="2" t="inlineStr">
        <is>
          <t>2</t>
        </is>
      </c>
      <c r="T444" s="2" t="inlineStr">
        <is>
          <t/>
        </is>
      </c>
      <c r="U444" t="inlineStr">
        <is>
          <t/>
        </is>
      </c>
      <c r="V444" t="inlineStr">
        <is>
          <t/>
        </is>
      </c>
      <c r="W444" t="inlineStr">
        <is>
          <t/>
        </is>
      </c>
      <c r="X444" t="inlineStr">
        <is>
          <t/>
        </is>
      </c>
      <c r="Y444" t="inlineStr">
        <is>
          <t/>
        </is>
      </c>
      <c r="Z444" s="2" t="inlineStr">
        <is>
          <t>unwinding of the netting</t>
        </is>
      </c>
      <c r="AA444" s="2" t="inlineStr">
        <is>
          <t>2</t>
        </is>
      </c>
      <c r="AB444" s="2" t="inlineStr">
        <is>
          <t/>
        </is>
      </c>
      <c r="AC444" t="inlineStr">
        <is>
          <t/>
        </is>
      </c>
      <c r="AD444" s="2" t="inlineStr">
        <is>
          <t>anulación de la compensación</t>
        </is>
      </c>
      <c r="AE444" s="2" t="inlineStr">
        <is>
          <t>2</t>
        </is>
      </c>
      <c r="AF444" s="2" t="inlineStr">
        <is>
          <t/>
        </is>
      </c>
      <c r="AG444" t="inlineStr">
        <is>
          <t/>
        </is>
      </c>
      <c r="AH444" t="inlineStr">
        <is>
          <t/>
        </is>
      </c>
      <c r="AI444" t="inlineStr">
        <is>
          <t/>
        </is>
      </c>
      <c r="AJ444" t="inlineStr">
        <is>
          <t/>
        </is>
      </c>
      <c r="AK444" t="inlineStr">
        <is>
          <t/>
        </is>
      </c>
      <c r="AL444" s="2" t="inlineStr">
        <is>
          <t>peruuttaminen</t>
        </is>
      </c>
      <c r="AM444" s="2" t="inlineStr">
        <is>
          <t>2</t>
        </is>
      </c>
      <c r="AN444" s="2" t="inlineStr">
        <is>
          <t/>
        </is>
      </c>
      <c r="AO444" t="inlineStr">
        <is>
          <t/>
        </is>
      </c>
      <c r="AP444" s="2" t="inlineStr">
        <is>
          <t>remise en cause du netting</t>
        </is>
      </c>
      <c r="AQ444" s="2" t="inlineStr">
        <is>
          <t>2</t>
        </is>
      </c>
      <c r="AR444" s="2" t="inlineStr">
        <is>
          <t/>
        </is>
      </c>
      <c r="AS444" t="inlineStr">
        <is>
          <t/>
        </is>
      </c>
      <c r="AT444" t="inlineStr">
        <is>
          <t/>
        </is>
      </c>
      <c r="AU444" t="inlineStr">
        <is>
          <t/>
        </is>
      </c>
      <c r="AV444" t="inlineStr">
        <is>
          <t/>
        </is>
      </c>
      <c r="AW444" t="inlineStr">
        <is>
          <t/>
        </is>
      </c>
      <c r="AX444" t="inlineStr">
        <is>
          <t/>
        </is>
      </c>
      <c r="AY444" t="inlineStr">
        <is>
          <t/>
        </is>
      </c>
      <c r="AZ444" t="inlineStr">
        <is>
          <t/>
        </is>
      </c>
      <c r="BA444" t="inlineStr">
        <is>
          <t/>
        </is>
      </c>
      <c r="BB444" s="2" t="inlineStr">
        <is>
          <t>a nettósítás visszamenőleges megváltoztatása</t>
        </is>
      </c>
      <c r="BC444" s="2" t="inlineStr">
        <is>
          <t>2</t>
        </is>
      </c>
      <c r="BD444" s="2" t="inlineStr">
        <is>
          <t/>
        </is>
      </c>
      <c r="BE444" t="inlineStr">
        <is>
          <t/>
        </is>
      </c>
      <c r="BF444" s="2" t="inlineStr">
        <is>
          <t>revoca del netting|
ricalcolo del netting</t>
        </is>
      </c>
      <c r="BG444" s="2" t="inlineStr">
        <is>
          <t>2|
2</t>
        </is>
      </c>
      <c r="BH444" s="2" t="inlineStr">
        <is>
          <t xml:space="preserve">|
</t>
        </is>
      </c>
      <c r="BI444" t="inlineStr">
        <is>
          <t/>
        </is>
      </c>
      <c r="BJ444" s="2" t="inlineStr">
        <is>
          <t>tarpuskaitos panaikinimas</t>
        </is>
      </c>
      <c r="BK444" s="2" t="inlineStr">
        <is>
          <t>2</t>
        </is>
      </c>
      <c r="BL444" s="2" t="inlineStr">
        <is>
          <t/>
        </is>
      </c>
      <c r="BM444" t="inlineStr">
        <is>
          <t/>
        </is>
      </c>
      <c r="BN444" t="inlineStr">
        <is>
          <t/>
        </is>
      </c>
      <c r="BO444" t="inlineStr">
        <is>
          <t/>
        </is>
      </c>
      <c r="BP444" t="inlineStr">
        <is>
          <t/>
        </is>
      </c>
      <c r="BQ444" t="inlineStr">
        <is>
          <t/>
        </is>
      </c>
      <c r="BR444" t="inlineStr">
        <is>
          <t/>
        </is>
      </c>
      <c r="BS444" t="inlineStr">
        <is>
          <t/>
        </is>
      </c>
      <c r="BT444" t="inlineStr">
        <is>
          <t/>
        </is>
      </c>
      <c r="BU444" t="inlineStr">
        <is>
          <t/>
        </is>
      </c>
      <c r="BV444" s="2" t="inlineStr">
        <is>
          <t>terugdraaien van betalingen</t>
        </is>
      </c>
      <c r="BW444" s="2" t="inlineStr">
        <is>
          <t>2</t>
        </is>
      </c>
      <c r="BX444" s="2" t="inlineStr">
        <is>
          <t/>
        </is>
      </c>
      <c r="BY444" t="inlineStr">
        <is>
          <t/>
        </is>
      </c>
      <c r="BZ444" s="2" t="inlineStr">
        <is>
          <t>cofnięcie kompensowania</t>
        </is>
      </c>
      <c r="CA444" s="2" t="inlineStr">
        <is>
          <t>2</t>
        </is>
      </c>
      <c r="CB444" s="2" t="inlineStr">
        <is>
          <t/>
        </is>
      </c>
      <c r="CC444" t="inlineStr">
        <is>
          <t/>
        </is>
      </c>
      <c r="CD444" s="2" t="inlineStr">
        <is>
          <t>anulação da compensação</t>
        </is>
      </c>
      <c r="CE444" s="2" t="inlineStr">
        <is>
          <t>2</t>
        </is>
      </c>
      <c r="CF444" s="2" t="inlineStr">
        <is>
          <t/>
        </is>
      </c>
      <c r="CG444" t="inlineStr">
        <is>
          <t/>
        </is>
      </c>
      <c r="CH444" t="inlineStr">
        <is>
          <t/>
        </is>
      </c>
      <c r="CI444" t="inlineStr">
        <is>
          <t/>
        </is>
      </c>
      <c r="CJ444" t="inlineStr">
        <is>
          <t/>
        </is>
      </c>
      <c r="CK444" t="inlineStr">
        <is>
          <t/>
        </is>
      </c>
      <c r="CL444" s="2" t="inlineStr">
        <is>
          <t>zrušenie vysporiadania|
zrušenie vyrovnania</t>
        </is>
      </c>
      <c r="CM444" s="2" t="inlineStr">
        <is>
          <t>2|
2</t>
        </is>
      </c>
      <c r="CN444" s="2" t="inlineStr">
        <is>
          <t xml:space="preserve">|
</t>
        </is>
      </c>
      <c r="CO444" t="inlineStr">
        <is>
          <t/>
        </is>
      </c>
      <c r="CP444" t="inlineStr">
        <is>
          <t/>
        </is>
      </c>
      <c r="CQ444" t="inlineStr">
        <is>
          <t/>
        </is>
      </c>
      <c r="CR444" t="inlineStr">
        <is>
          <t/>
        </is>
      </c>
      <c r="CS444" t="inlineStr">
        <is>
          <t/>
        </is>
      </c>
      <c r="CT444" s="2" t="inlineStr">
        <is>
          <t>återgång av en nettning</t>
        </is>
      </c>
      <c r="CU444" s="2" t="inlineStr">
        <is>
          <t>2</t>
        </is>
      </c>
      <c r="CV444" s="2" t="inlineStr">
        <is>
          <t/>
        </is>
      </c>
      <c r="CW444" t="inlineStr">
        <is>
          <t/>
        </is>
      </c>
    </row>
    <row r="445">
      <c r="A445" s="1" t="str">
        <f>HYPERLINK("https://iate.europa.eu/entry/result/3635432/all", "3635432")</f>
        <v>3635432</v>
      </c>
      <c r="B445" t="inlineStr">
        <is>
          <t>LAW</t>
        </is>
      </c>
      <c r="C445" t="inlineStr">
        <is>
          <t>LAW</t>
        </is>
      </c>
      <c r="D445" t="inlineStr">
        <is>
          <t>no</t>
        </is>
      </c>
      <c r="E445" t="inlineStr">
        <is>
          <t/>
        </is>
      </c>
      <c r="F445" t="inlineStr">
        <is>
          <t/>
        </is>
      </c>
      <c r="G445" t="inlineStr">
        <is>
          <t/>
        </is>
      </c>
      <c r="H445" t="inlineStr">
        <is>
          <t/>
        </is>
      </c>
      <c r="I445" t="inlineStr">
        <is>
          <t/>
        </is>
      </c>
      <c r="J445" t="inlineStr">
        <is>
          <t/>
        </is>
      </c>
      <c r="K445" t="inlineStr">
        <is>
          <t/>
        </is>
      </c>
      <c r="L445" t="inlineStr">
        <is>
          <t/>
        </is>
      </c>
      <c r="M445" t="inlineStr">
        <is>
          <t/>
        </is>
      </c>
      <c r="N445" s="2" t="inlineStr">
        <is>
          <t>prøvelse af fordring</t>
        </is>
      </c>
      <c r="O445" s="2" t="inlineStr">
        <is>
          <t>2</t>
        </is>
      </c>
      <c r="P445" s="2" t="inlineStr">
        <is>
          <t/>
        </is>
      </c>
      <c r="Q445" t="inlineStr">
        <is>
          <t/>
        </is>
      </c>
      <c r="R445" s="2" t="inlineStr">
        <is>
          <t>Prüfung einer Forderung</t>
        </is>
      </c>
      <c r="S445" s="2" t="inlineStr">
        <is>
          <t>2</t>
        </is>
      </c>
      <c r="T445" s="2" t="inlineStr">
        <is>
          <t/>
        </is>
      </c>
      <c r="U445" t="inlineStr">
        <is>
          <t/>
        </is>
      </c>
      <c r="V445" s="2" t="inlineStr">
        <is>
          <t>επαλήθευση απαίτησης</t>
        </is>
      </c>
      <c r="W445" s="2" t="inlineStr">
        <is>
          <t>2</t>
        </is>
      </c>
      <c r="X445" s="2" t="inlineStr">
        <is>
          <t/>
        </is>
      </c>
      <c r="Y445" t="inlineStr">
        <is>
          <t/>
        </is>
      </c>
      <c r="Z445" s="2" t="inlineStr">
        <is>
          <t>verification of a claim</t>
        </is>
      </c>
      <c r="AA445" s="2" t="inlineStr">
        <is>
          <t>2</t>
        </is>
      </c>
      <c r="AB445" s="2" t="inlineStr">
        <is>
          <t/>
        </is>
      </c>
      <c r="AC445" t="inlineStr">
        <is>
          <t/>
        </is>
      </c>
      <c r="AD445" s="2" t="inlineStr">
        <is>
          <t>verificación de un crédito</t>
        </is>
      </c>
      <c r="AE445" s="2" t="inlineStr">
        <is>
          <t>2</t>
        </is>
      </c>
      <c r="AF445" s="2" t="inlineStr">
        <is>
          <t/>
        </is>
      </c>
      <c r="AG445" t="inlineStr">
        <is>
          <t/>
        </is>
      </c>
      <c r="AH445" t="inlineStr">
        <is>
          <t/>
        </is>
      </c>
      <c r="AI445" t="inlineStr">
        <is>
          <t/>
        </is>
      </c>
      <c r="AJ445" t="inlineStr">
        <is>
          <t/>
        </is>
      </c>
      <c r="AK445" t="inlineStr">
        <is>
          <t/>
        </is>
      </c>
      <c r="AL445" t="inlineStr">
        <is>
          <t/>
        </is>
      </c>
      <c r="AM445" t="inlineStr">
        <is>
          <t/>
        </is>
      </c>
      <c r="AN445" t="inlineStr">
        <is>
          <t/>
        </is>
      </c>
      <c r="AO445" t="inlineStr">
        <is>
          <t/>
        </is>
      </c>
      <c r="AP445" s="2" t="inlineStr">
        <is>
          <t>vérification d`une créance</t>
        </is>
      </c>
      <c r="AQ445" s="2" t="inlineStr">
        <is>
          <t>2</t>
        </is>
      </c>
      <c r="AR445" s="2" t="inlineStr">
        <is>
          <t/>
        </is>
      </c>
      <c r="AS445" t="inlineStr">
        <is>
          <t/>
        </is>
      </c>
      <c r="AT445" t="inlineStr">
        <is>
          <t/>
        </is>
      </c>
      <c r="AU445" t="inlineStr">
        <is>
          <t/>
        </is>
      </c>
      <c r="AV445" t="inlineStr">
        <is>
          <t/>
        </is>
      </c>
      <c r="AW445" t="inlineStr">
        <is>
          <t/>
        </is>
      </c>
      <c r="AX445" s="2" t="inlineStr">
        <is>
          <t>verifikacija tražbina</t>
        </is>
      </c>
      <c r="AY445" s="2" t="inlineStr">
        <is>
          <t>2</t>
        </is>
      </c>
      <c r="AZ445" s="2" t="inlineStr">
        <is>
          <t/>
        </is>
      </c>
      <c r="BA445" t="inlineStr">
        <is>
          <t/>
        </is>
      </c>
      <c r="BB445" s="2" t="inlineStr">
        <is>
          <t>a követelés igazolása</t>
        </is>
      </c>
      <c r="BC445" s="2" t="inlineStr">
        <is>
          <t>2</t>
        </is>
      </c>
      <c r="BD445" s="2" t="inlineStr">
        <is>
          <t/>
        </is>
      </c>
      <c r="BE445" t="inlineStr">
        <is>
          <t/>
        </is>
      </c>
      <c r="BF445" s="2" t="inlineStr">
        <is>
          <t>verifica di un credito</t>
        </is>
      </c>
      <c r="BG445" s="2" t="inlineStr">
        <is>
          <t>2</t>
        </is>
      </c>
      <c r="BH445" s="2" t="inlineStr">
        <is>
          <t/>
        </is>
      </c>
      <c r="BI445" t="inlineStr">
        <is>
          <t/>
        </is>
      </c>
      <c r="BJ445" s="2" t="inlineStr">
        <is>
          <t>reikalavimo tikrinimas</t>
        </is>
      </c>
      <c r="BK445" s="2" t="inlineStr">
        <is>
          <t>2</t>
        </is>
      </c>
      <c r="BL445" s="2" t="inlineStr">
        <is>
          <t/>
        </is>
      </c>
      <c r="BM445" t="inlineStr">
        <is>
          <t/>
        </is>
      </c>
      <c r="BN445" t="inlineStr">
        <is>
          <t/>
        </is>
      </c>
      <c r="BO445" t="inlineStr">
        <is>
          <t/>
        </is>
      </c>
      <c r="BP445" t="inlineStr">
        <is>
          <t/>
        </is>
      </c>
      <c r="BQ445" t="inlineStr">
        <is>
          <t/>
        </is>
      </c>
      <c r="BR445" t="inlineStr">
        <is>
          <t/>
        </is>
      </c>
      <c r="BS445" t="inlineStr">
        <is>
          <t/>
        </is>
      </c>
      <c r="BT445" t="inlineStr">
        <is>
          <t/>
        </is>
      </c>
      <c r="BU445" t="inlineStr">
        <is>
          <t/>
        </is>
      </c>
      <c r="BV445" t="inlineStr">
        <is>
          <t/>
        </is>
      </c>
      <c r="BW445" t="inlineStr">
        <is>
          <t/>
        </is>
      </c>
      <c r="BX445" t="inlineStr">
        <is>
          <t/>
        </is>
      </c>
      <c r="BY445" t="inlineStr">
        <is>
          <t/>
        </is>
      </c>
      <c r="BZ445" s="2" t="inlineStr">
        <is>
          <t>sprawdzenie wierzytelności</t>
        </is>
      </c>
      <c r="CA445" s="2" t="inlineStr">
        <is>
          <t>2</t>
        </is>
      </c>
      <c r="CB445" s="2" t="inlineStr">
        <is>
          <t/>
        </is>
      </c>
      <c r="CC445" t="inlineStr">
        <is>
          <t/>
        </is>
      </c>
      <c r="CD445" t="inlineStr">
        <is>
          <t/>
        </is>
      </c>
      <c r="CE445" t="inlineStr">
        <is>
          <t/>
        </is>
      </c>
      <c r="CF445" t="inlineStr">
        <is>
          <t/>
        </is>
      </c>
      <c r="CG445" t="inlineStr">
        <is>
          <t/>
        </is>
      </c>
      <c r="CH445" t="inlineStr">
        <is>
          <t/>
        </is>
      </c>
      <c r="CI445" t="inlineStr">
        <is>
          <t/>
        </is>
      </c>
      <c r="CJ445" t="inlineStr">
        <is>
          <t/>
        </is>
      </c>
      <c r="CK445" t="inlineStr">
        <is>
          <t/>
        </is>
      </c>
      <c r="CL445" s="2" t="inlineStr">
        <is>
          <t>overenie pohľadávky</t>
        </is>
      </c>
      <c r="CM445" s="2" t="inlineStr">
        <is>
          <t>2</t>
        </is>
      </c>
      <c r="CN445" s="2" t="inlineStr">
        <is>
          <t/>
        </is>
      </c>
      <c r="CO445" t="inlineStr">
        <is>
          <t/>
        </is>
      </c>
      <c r="CP445" s="2" t="inlineStr">
        <is>
          <t>preverjanje|
preizkus terjatve</t>
        </is>
      </c>
      <c r="CQ445" s="2" t="inlineStr">
        <is>
          <t>2|
2</t>
        </is>
      </c>
      <c r="CR445" s="2" t="inlineStr">
        <is>
          <t xml:space="preserve">|
</t>
        </is>
      </c>
      <c r="CS445" t="inlineStr">
        <is>
          <t/>
        </is>
      </c>
      <c r="CT445" t="inlineStr">
        <is>
          <t/>
        </is>
      </c>
      <c r="CU445" t="inlineStr">
        <is>
          <t/>
        </is>
      </c>
      <c r="CV445" t="inlineStr">
        <is>
          <t/>
        </is>
      </c>
      <c r="CW445" t="inlineStr">
        <is>
          <t/>
        </is>
      </c>
    </row>
    <row r="446">
      <c r="A446" s="1" t="str">
        <f>HYPERLINK("https://iate.europa.eu/entry/result/3635444/all", "3635444")</f>
        <v>3635444</v>
      </c>
      <c r="B446" t="inlineStr">
        <is>
          <t>LAW</t>
        </is>
      </c>
      <c r="C446" t="inlineStr">
        <is>
          <t>LAW</t>
        </is>
      </c>
      <c r="D446" t="inlineStr">
        <is>
          <t>no</t>
        </is>
      </c>
      <c r="E446" t="inlineStr">
        <is>
          <t/>
        </is>
      </c>
      <c r="F446" t="inlineStr">
        <is>
          <t/>
        </is>
      </c>
      <c r="G446" t="inlineStr">
        <is>
          <t/>
        </is>
      </c>
      <c r="H446" t="inlineStr">
        <is>
          <t/>
        </is>
      </c>
      <c r="I446" t="inlineStr">
        <is>
          <t/>
        </is>
      </c>
      <c r="J446" t="inlineStr">
        <is>
          <t/>
        </is>
      </c>
      <c r="K446" t="inlineStr">
        <is>
          <t/>
        </is>
      </c>
      <c r="L446" t="inlineStr">
        <is>
          <t/>
        </is>
      </c>
      <c r="M446" t="inlineStr">
        <is>
          <t/>
        </is>
      </c>
      <c r="N446" s="2" t="inlineStr">
        <is>
          <t>generel gyldighed</t>
        </is>
      </c>
      <c r="O446" s="2" t="inlineStr">
        <is>
          <t>2</t>
        </is>
      </c>
      <c r="P446" s="2" t="inlineStr">
        <is>
          <t/>
        </is>
      </c>
      <c r="Q446" t="inlineStr">
        <is>
          <t/>
        </is>
      </c>
      <c r="R446" s="2" t="inlineStr">
        <is>
          <t>universaler Geltung</t>
        </is>
      </c>
      <c r="S446" s="2" t="inlineStr">
        <is>
          <t>2</t>
        </is>
      </c>
      <c r="T446" s="2" t="inlineStr">
        <is>
          <t/>
        </is>
      </c>
      <c r="U446" t="inlineStr">
        <is>
          <t/>
        </is>
      </c>
      <c r="V446" s="2" t="inlineStr">
        <is>
          <t>γενικής εφαρμογής</t>
        </is>
      </c>
      <c r="W446" s="2" t="inlineStr">
        <is>
          <t>2</t>
        </is>
      </c>
      <c r="X446" s="2" t="inlineStr">
        <is>
          <t/>
        </is>
      </c>
      <c r="Y446" t="inlineStr">
        <is>
          <t/>
        </is>
      </c>
      <c r="Z446" s="2" t="inlineStr">
        <is>
          <t>universal scope</t>
        </is>
      </c>
      <c r="AA446" s="2" t="inlineStr">
        <is>
          <t>2</t>
        </is>
      </c>
      <c r="AB446" s="2" t="inlineStr">
        <is>
          <t/>
        </is>
      </c>
      <c r="AC446" t="inlineStr">
        <is>
          <t/>
        </is>
      </c>
      <c r="AD446" s="2" t="inlineStr">
        <is>
          <t>validez universal</t>
        </is>
      </c>
      <c r="AE446" s="2" t="inlineStr">
        <is>
          <t>2</t>
        </is>
      </c>
      <c r="AF446" s="2" t="inlineStr">
        <is>
          <t/>
        </is>
      </c>
      <c r="AG446" t="inlineStr">
        <is>
          <t/>
        </is>
      </c>
      <c r="AH446" t="inlineStr">
        <is>
          <t/>
        </is>
      </c>
      <c r="AI446" t="inlineStr">
        <is>
          <t/>
        </is>
      </c>
      <c r="AJ446" t="inlineStr">
        <is>
          <t/>
        </is>
      </c>
      <c r="AK446" t="inlineStr">
        <is>
          <t/>
        </is>
      </c>
      <c r="AL446" s="2" t="inlineStr">
        <is>
          <t>vaikutuksiltaan yleinen</t>
        </is>
      </c>
      <c r="AM446" s="2" t="inlineStr">
        <is>
          <t>2</t>
        </is>
      </c>
      <c r="AN446" s="2" t="inlineStr">
        <is>
          <t/>
        </is>
      </c>
      <c r="AO446" t="inlineStr">
        <is>
          <t/>
        </is>
      </c>
      <c r="AP446" s="2" t="inlineStr">
        <is>
          <t>portée universelle</t>
        </is>
      </c>
      <c r="AQ446" s="2" t="inlineStr">
        <is>
          <t>2</t>
        </is>
      </c>
      <c r="AR446" s="2" t="inlineStr">
        <is>
          <t/>
        </is>
      </c>
      <c r="AS446" t="inlineStr">
        <is>
          <t/>
        </is>
      </c>
      <c r="AT446" t="inlineStr">
        <is>
          <t/>
        </is>
      </c>
      <c r="AU446" t="inlineStr">
        <is>
          <t/>
        </is>
      </c>
      <c r="AV446" t="inlineStr">
        <is>
          <t/>
        </is>
      </c>
      <c r="AW446" t="inlineStr">
        <is>
          <t/>
        </is>
      </c>
      <c r="AX446" s="2" t="inlineStr">
        <is>
          <t>univerzalno područje primjene</t>
        </is>
      </c>
      <c r="AY446" s="2" t="inlineStr">
        <is>
          <t>2</t>
        </is>
      </c>
      <c r="AZ446" s="2" t="inlineStr">
        <is>
          <t/>
        </is>
      </c>
      <c r="BA446" t="inlineStr">
        <is>
          <t/>
        </is>
      </c>
      <c r="BB446" s="2" t="inlineStr">
        <is>
          <t>egyetemes hatályú</t>
        </is>
      </c>
      <c r="BC446" s="2" t="inlineStr">
        <is>
          <t>2</t>
        </is>
      </c>
      <c r="BD446" s="2" t="inlineStr">
        <is>
          <t/>
        </is>
      </c>
      <c r="BE446" t="inlineStr">
        <is>
          <t/>
        </is>
      </c>
      <c r="BF446" s="2" t="inlineStr">
        <is>
          <t>valore universale</t>
        </is>
      </c>
      <c r="BG446" s="2" t="inlineStr">
        <is>
          <t>2</t>
        </is>
      </c>
      <c r="BH446" s="2" t="inlineStr">
        <is>
          <t/>
        </is>
      </c>
      <c r="BI446" t="inlineStr">
        <is>
          <t/>
        </is>
      </c>
      <c r="BJ446" s="2" t="inlineStr">
        <is>
          <t>universalus</t>
        </is>
      </c>
      <c r="BK446" s="2" t="inlineStr">
        <is>
          <t>2</t>
        </is>
      </c>
      <c r="BL446" s="2" t="inlineStr">
        <is>
          <t/>
        </is>
      </c>
      <c r="BM446" t="inlineStr">
        <is>
          <t/>
        </is>
      </c>
      <c r="BN446" t="inlineStr">
        <is>
          <t/>
        </is>
      </c>
      <c r="BO446" t="inlineStr">
        <is>
          <t/>
        </is>
      </c>
      <c r="BP446" t="inlineStr">
        <is>
          <t/>
        </is>
      </c>
      <c r="BQ446" t="inlineStr">
        <is>
          <t/>
        </is>
      </c>
      <c r="BR446" t="inlineStr">
        <is>
          <t/>
        </is>
      </c>
      <c r="BS446" t="inlineStr">
        <is>
          <t/>
        </is>
      </c>
      <c r="BT446" t="inlineStr">
        <is>
          <t/>
        </is>
      </c>
      <c r="BU446" t="inlineStr">
        <is>
          <t/>
        </is>
      </c>
      <c r="BV446" s="2" t="inlineStr">
        <is>
          <t>universele strekking</t>
        </is>
      </c>
      <c r="BW446" s="2" t="inlineStr">
        <is>
          <t>2</t>
        </is>
      </c>
      <c r="BX446" s="2" t="inlineStr">
        <is>
          <t/>
        </is>
      </c>
      <c r="BY446" t="inlineStr">
        <is>
          <t/>
        </is>
      </c>
      <c r="BZ446" s="2" t="inlineStr">
        <is>
          <t>zakres uniwersalny</t>
        </is>
      </c>
      <c r="CA446" s="2" t="inlineStr">
        <is>
          <t>2</t>
        </is>
      </c>
      <c r="CB446" s="2" t="inlineStr">
        <is>
          <t/>
        </is>
      </c>
      <c r="CC446" t="inlineStr">
        <is>
          <t/>
        </is>
      </c>
      <c r="CD446" s="2" t="inlineStr">
        <is>
          <t>alcance universal</t>
        </is>
      </c>
      <c r="CE446" s="2" t="inlineStr">
        <is>
          <t>2</t>
        </is>
      </c>
      <c r="CF446" s="2" t="inlineStr">
        <is>
          <t/>
        </is>
      </c>
      <c r="CG446" t="inlineStr">
        <is>
          <t/>
        </is>
      </c>
      <c r="CH446" t="inlineStr">
        <is>
          <t/>
        </is>
      </c>
      <c r="CI446" t="inlineStr">
        <is>
          <t/>
        </is>
      </c>
      <c r="CJ446" t="inlineStr">
        <is>
          <t/>
        </is>
      </c>
      <c r="CK446" t="inlineStr">
        <is>
          <t/>
        </is>
      </c>
      <c r="CL446" s="2" t="inlineStr">
        <is>
          <t>univerzálny rozsah</t>
        </is>
      </c>
      <c r="CM446" s="2" t="inlineStr">
        <is>
          <t>2</t>
        </is>
      </c>
      <c r="CN446" s="2" t="inlineStr">
        <is>
          <t/>
        </is>
      </c>
      <c r="CO446" t="inlineStr">
        <is>
          <t/>
        </is>
      </c>
      <c r="CP446" t="inlineStr">
        <is>
          <t/>
        </is>
      </c>
      <c r="CQ446" t="inlineStr">
        <is>
          <t/>
        </is>
      </c>
      <c r="CR446" t="inlineStr">
        <is>
          <t/>
        </is>
      </c>
      <c r="CS446" t="inlineStr">
        <is>
          <t/>
        </is>
      </c>
      <c r="CT446" s="2" t="inlineStr">
        <is>
          <t>med allmän räckvidd</t>
        </is>
      </c>
      <c r="CU446" s="2" t="inlineStr">
        <is>
          <t>2</t>
        </is>
      </c>
      <c r="CV446" s="2" t="inlineStr">
        <is>
          <t/>
        </is>
      </c>
      <c r="CW446" t="inlineStr">
        <is>
          <t/>
        </is>
      </c>
    </row>
    <row r="447">
      <c r="A447" s="1" t="str">
        <f>HYPERLINK("https://iate.europa.eu/entry/result/3635384/all", "3635384")</f>
        <v>3635384</v>
      </c>
      <c r="B447" t="inlineStr">
        <is>
          <t>LAW</t>
        </is>
      </c>
      <c r="C447" t="inlineStr">
        <is>
          <t>LAW</t>
        </is>
      </c>
      <c r="D447" t="inlineStr">
        <is>
          <t>no</t>
        </is>
      </c>
      <c r="E447" t="inlineStr">
        <is>
          <t/>
        </is>
      </c>
      <c r="F447" t="inlineStr">
        <is>
          <t/>
        </is>
      </c>
      <c r="G447" t="inlineStr">
        <is>
          <t/>
        </is>
      </c>
      <c r="H447" t="inlineStr">
        <is>
          <t/>
        </is>
      </c>
      <c r="I447" t="inlineStr">
        <is>
          <t/>
        </is>
      </c>
      <c r="J447" t="inlineStr">
        <is>
          <t/>
        </is>
      </c>
      <c r="K447" t="inlineStr">
        <is>
          <t/>
        </is>
      </c>
      <c r="L447" t="inlineStr">
        <is>
          <t/>
        </is>
      </c>
      <c r="M447" t="inlineStr">
        <is>
          <t/>
        </is>
      </c>
      <c r="N447" s="2" t="inlineStr">
        <is>
          <t>fuld gældssanering</t>
        </is>
      </c>
      <c r="O447" s="2" t="inlineStr">
        <is>
          <t>2</t>
        </is>
      </c>
      <c r="P447" s="2" t="inlineStr">
        <is>
          <t/>
        </is>
      </c>
      <c r="Q447" t="inlineStr">
        <is>
          <t/>
        </is>
      </c>
      <c r="R447" s="2" t="inlineStr">
        <is>
          <t>vollständige Entschuldung</t>
        </is>
      </c>
      <c r="S447" s="2" t="inlineStr">
        <is>
          <t>2</t>
        </is>
      </c>
      <c r="T447" s="2" t="inlineStr">
        <is>
          <t/>
        </is>
      </c>
      <c r="U447" t="inlineStr">
        <is>
          <t/>
        </is>
      </c>
      <c r="V447" s="2" t="inlineStr">
        <is>
          <t>πλήρης απαλλαγή</t>
        </is>
      </c>
      <c r="W447" s="2" t="inlineStr">
        <is>
          <t>2</t>
        </is>
      </c>
      <c r="X447" s="2" t="inlineStr">
        <is>
          <t/>
        </is>
      </c>
      <c r="Y447" t="inlineStr">
        <is>
          <t/>
        </is>
      </c>
      <c r="Z447" s="2" t="inlineStr">
        <is>
          <t>full discharge</t>
        </is>
      </c>
      <c r="AA447" s="2" t="inlineStr">
        <is>
          <t>2</t>
        </is>
      </c>
      <c r="AB447" s="2" t="inlineStr">
        <is>
          <t/>
        </is>
      </c>
      <c r="AC447" t="inlineStr">
        <is>
          <t/>
        </is>
      </c>
      <c r="AD447" s="2" t="inlineStr">
        <is>
          <t>condonación total</t>
        </is>
      </c>
      <c r="AE447" s="2" t="inlineStr">
        <is>
          <t>2</t>
        </is>
      </c>
      <c r="AF447" s="2" t="inlineStr">
        <is>
          <t/>
        </is>
      </c>
      <c r="AG447" t="inlineStr">
        <is>
          <t/>
        </is>
      </c>
      <c r="AH447" t="inlineStr">
        <is>
          <t/>
        </is>
      </c>
      <c r="AI447" t="inlineStr">
        <is>
          <t/>
        </is>
      </c>
      <c r="AJ447" t="inlineStr">
        <is>
          <t/>
        </is>
      </c>
      <c r="AK447" t="inlineStr">
        <is>
          <t/>
        </is>
      </c>
      <c r="AL447" s="2" t="inlineStr">
        <is>
          <t>täysimittainen veloista vapauttaminen</t>
        </is>
      </c>
      <c r="AM447" s="2" t="inlineStr">
        <is>
          <t>2</t>
        </is>
      </c>
      <c r="AN447" s="2" t="inlineStr">
        <is>
          <t/>
        </is>
      </c>
      <c r="AO447" t="inlineStr">
        <is>
          <t/>
        </is>
      </c>
      <c r="AP447" s="2" t="inlineStr">
        <is>
          <t>pleine réhabilitation</t>
        </is>
      </c>
      <c r="AQ447" s="2" t="inlineStr">
        <is>
          <t>2</t>
        </is>
      </c>
      <c r="AR447" s="2" t="inlineStr">
        <is>
          <t/>
        </is>
      </c>
      <c r="AS447" t="inlineStr">
        <is>
          <t/>
        </is>
      </c>
      <c r="AT447" t="inlineStr">
        <is>
          <t/>
        </is>
      </c>
      <c r="AU447" t="inlineStr">
        <is>
          <t/>
        </is>
      </c>
      <c r="AV447" t="inlineStr">
        <is>
          <t/>
        </is>
      </c>
      <c r="AW447" t="inlineStr">
        <is>
          <t/>
        </is>
      </c>
      <c r="AX447" t="inlineStr">
        <is>
          <t/>
        </is>
      </c>
      <c r="AY447" t="inlineStr">
        <is>
          <t/>
        </is>
      </c>
      <c r="AZ447" t="inlineStr">
        <is>
          <t/>
        </is>
      </c>
      <c r="BA447" t="inlineStr">
        <is>
          <t/>
        </is>
      </c>
      <c r="BB447" s="2" t="inlineStr">
        <is>
          <t>teljes adósság alóli mentesítés</t>
        </is>
      </c>
      <c r="BC447" s="2" t="inlineStr">
        <is>
          <t>2</t>
        </is>
      </c>
      <c r="BD447" s="2" t="inlineStr">
        <is>
          <t/>
        </is>
      </c>
      <c r="BE447" t="inlineStr">
        <is>
          <t/>
        </is>
      </c>
      <c r="BF447" s="2" t="inlineStr">
        <is>
          <t>beneficio della liberazione integrale dai debiti</t>
        </is>
      </c>
      <c r="BG447" s="2" t="inlineStr">
        <is>
          <t>2</t>
        </is>
      </c>
      <c r="BH447" s="2" t="inlineStr">
        <is>
          <t/>
        </is>
      </c>
      <c r="BI447" t="inlineStr">
        <is>
          <t/>
        </is>
      </c>
      <c r="BJ447" s="2" t="inlineStr">
        <is>
          <t>visiškas skolos panaikinimas</t>
        </is>
      </c>
      <c r="BK447" s="2" t="inlineStr">
        <is>
          <t>2</t>
        </is>
      </c>
      <c r="BL447" s="2" t="inlineStr">
        <is>
          <t/>
        </is>
      </c>
      <c r="BM447" t="inlineStr">
        <is>
          <t/>
        </is>
      </c>
      <c r="BN447" t="inlineStr">
        <is>
          <t/>
        </is>
      </c>
      <c r="BO447" t="inlineStr">
        <is>
          <t/>
        </is>
      </c>
      <c r="BP447" t="inlineStr">
        <is>
          <t/>
        </is>
      </c>
      <c r="BQ447" t="inlineStr">
        <is>
          <t/>
        </is>
      </c>
      <c r="BR447" t="inlineStr">
        <is>
          <t/>
        </is>
      </c>
      <c r="BS447" t="inlineStr">
        <is>
          <t/>
        </is>
      </c>
      <c r="BT447" t="inlineStr">
        <is>
          <t/>
        </is>
      </c>
      <c r="BU447" t="inlineStr">
        <is>
          <t/>
        </is>
      </c>
      <c r="BV447" s="2" t="inlineStr">
        <is>
          <t>volledige kwijtschelding</t>
        </is>
      </c>
      <c r="BW447" s="2" t="inlineStr">
        <is>
          <t>2</t>
        </is>
      </c>
      <c r="BX447" s="2" t="inlineStr">
        <is>
          <t/>
        </is>
      </c>
      <c r="BY447" t="inlineStr">
        <is>
          <t/>
        </is>
      </c>
      <c r="BZ447" s="2" t="inlineStr">
        <is>
          <t>całkowite umorzenie zadłużenia</t>
        </is>
      </c>
      <c r="CA447" s="2" t="inlineStr">
        <is>
          <t>2</t>
        </is>
      </c>
      <c r="CB447" s="2" t="inlineStr">
        <is>
          <t/>
        </is>
      </c>
      <c r="CC447" t="inlineStr">
        <is>
          <t/>
        </is>
      </c>
      <c r="CD447" s="2" t="inlineStr">
        <is>
          <t>quitação total</t>
        </is>
      </c>
      <c r="CE447" s="2" t="inlineStr">
        <is>
          <t>2</t>
        </is>
      </c>
      <c r="CF447" s="2" t="inlineStr">
        <is>
          <t/>
        </is>
      </c>
      <c r="CG447" t="inlineStr">
        <is>
          <t/>
        </is>
      </c>
      <c r="CH447" t="inlineStr">
        <is>
          <t/>
        </is>
      </c>
      <c r="CI447" t="inlineStr">
        <is>
          <t/>
        </is>
      </c>
      <c r="CJ447" t="inlineStr">
        <is>
          <t/>
        </is>
      </c>
      <c r="CK447" t="inlineStr">
        <is>
          <t/>
        </is>
      </c>
      <c r="CL447" t="inlineStr">
        <is>
          <t/>
        </is>
      </c>
      <c r="CM447" t="inlineStr">
        <is>
          <t/>
        </is>
      </c>
      <c r="CN447" t="inlineStr">
        <is>
          <t/>
        </is>
      </c>
      <c r="CO447" t="inlineStr">
        <is>
          <t/>
        </is>
      </c>
      <c r="CP447" s="2" t="inlineStr">
        <is>
          <t>popoln odpust dolga</t>
        </is>
      </c>
      <c r="CQ447" s="2" t="inlineStr">
        <is>
          <t>2</t>
        </is>
      </c>
      <c r="CR447" s="2" t="inlineStr">
        <is>
          <t/>
        </is>
      </c>
      <c r="CS447" t="inlineStr">
        <is>
          <t/>
        </is>
      </c>
      <c r="CT447" t="inlineStr">
        <is>
          <t/>
        </is>
      </c>
      <c r="CU447" t="inlineStr">
        <is>
          <t/>
        </is>
      </c>
      <c r="CV447" t="inlineStr">
        <is>
          <t/>
        </is>
      </c>
      <c r="CW447" t="inlineStr">
        <is>
          <t/>
        </is>
      </c>
    </row>
    <row r="448">
      <c r="A448" s="1" t="str">
        <f>HYPERLINK("https://iate.europa.eu/entry/result/3635339/all", "3635339")</f>
        <v>3635339</v>
      </c>
      <c r="B448" t="inlineStr">
        <is>
          <t>LAW</t>
        </is>
      </c>
      <c r="C448" t="inlineStr">
        <is>
          <t>LAW</t>
        </is>
      </c>
      <c r="D448" t="inlineStr">
        <is>
          <t>no</t>
        </is>
      </c>
      <c r="E448" t="inlineStr">
        <is>
          <t/>
        </is>
      </c>
      <c r="F448" t="inlineStr">
        <is>
          <t/>
        </is>
      </c>
      <c r="G448" t="inlineStr">
        <is>
          <t/>
        </is>
      </c>
      <c r="H448" t="inlineStr">
        <is>
          <t/>
        </is>
      </c>
      <c r="I448" t="inlineStr">
        <is>
          <t/>
        </is>
      </c>
      <c r="J448" t="inlineStr">
        <is>
          <t/>
        </is>
      </c>
      <c r="K448" t="inlineStr">
        <is>
          <t/>
        </is>
      </c>
      <c r="L448" t="inlineStr">
        <is>
          <t/>
        </is>
      </c>
      <c r="M448" t="inlineStr">
        <is>
          <t/>
        </is>
      </c>
      <c r="N448" s="2" t="inlineStr">
        <is>
          <t>opsættende virkning for gennemførelsen</t>
        </is>
      </c>
      <c r="O448" s="2" t="inlineStr">
        <is>
          <t>2</t>
        </is>
      </c>
      <c r="P448" s="2" t="inlineStr">
        <is>
          <t/>
        </is>
      </c>
      <c r="Q448" t="inlineStr">
        <is>
          <t/>
        </is>
      </c>
      <c r="R448" s="2" t="inlineStr">
        <is>
          <t>aufschiebende Wirkung haben</t>
        </is>
      </c>
      <c r="S448" s="2" t="inlineStr">
        <is>
          <t>2</t>
        </is>
      </c>
      <c r="T448" s="2" t="inlineStr">
        <is>
          <t/>
        </is>
      </c>
      <c r="U448" t="inlineStr">
        <is>
          <t/>
        </is>
      </c>
      <c r="V448" s="2" t="inlineStr">
        <is>
          <t>αναστέλλει την εκτέλεση</t>
        </is>
      </c>
      <c r="W448" s="2" t="inlineStr">
        <is>
          <t>2</t>
        </is>
      </c>
      <c r="X448" s="2" t="inlineStr">
        <is>
          <t/>
        </is>
      </c>
      <c r="Y448" t="inlineStr">
        <is>
          <t/>
        </is>
      </c>
      <c r="Z448" s="2" t="inlineStr">
        <is>
          <t>suspensive effect on the execution|
suspensive effect on the implementation</t>
        </is>
      </c>
      <c r="AA448" s="2" t="inlineStr">
        <is>
          <t>2|
2</t>
        </is>
      </c>
      <c r="AB448" s="2" t="inlineStr">
        <is>
          <t xml:space="preserve">|
</t>
        </is>
      </c>
      <c r="AC448" t="inlineStr">
        <is>
          <t/>
        </is>
      </c>
      <c r="AD448" s="2" t="inlineStr">
        <is>
          <t>efecto suspensivo sobre la aplicación|
efecto suspensivo sobre la ejecución</t>
        </is>
      </c>
      <c r="AE448" s="2" t="inlineStr">
        <is>
          <t>2|
2</t>
        </is>
      </c>
      <c r="AF448" s="2" t="inlineStr">
        <is>
          <t xml:space="preserve">|
</t>
        </is>
      </c>
      <c r="AG448" t="inlineStr">
        <is>
          <t/>
        </is>
      </c>
      <c r="AH448" t="inlineStr">
        <is>
          <t/>
        </is>
      </c>
      <c r="AI448" t="inlineStr">
        <is>
          <t/>
        </is>
      </c>
      <c r="AJ448" t="inlineStr">
        <is>
          <t/>
        </is>
      </c>
      <c r="AK448" t="inlineStr">
        <is>
          <t/>
        </is>
      </c>
      <c r="AL448" s="2" t="inlineStr">
        <is>
          <t>keskeyttää toteuttaminen</t>
        </is>
      </c>
      <c r="AM448" s="2" t="inlineStr">
        <is>
          <t>2</t>
        </is>
      </c>
      <c r="AN448" s="2" t="inlineStr">
        <is>
          <t/>
        </is>
      </c>
      <c r="AO448" t="inlineStr">
        <is>
          <t/>
        </is>
      </c>
      <c r="AP448" s="2" t="inlineStr">
        <is>
          <t>effet suspensif sur l’exécution|
avoir d’effet suspensif sur la mise en œuvre</t>
        </is>
      </c>
      <c r="AQ448" s="2" t="inlineStr">
        <is>
          <t>2|
2</t>
        </is>
      </c>
      <c r="AR448" s="2" t="inlineStr">
        <is>
          <t xml:space="preserve">|
</t>
        </is>
      </c>
      <c r="AS448" t="inlineStr">
        <is>
          <t/>
        </is>
      </c>
      <c r="AT448" t="inlineStr">
        <is>
          <t/>
        </is>
      </c>
      <c r="AU448" t="inlineStr">
        <is>
          <t/>
        </is>
      </c>
      <c r="AV448" t="inlineStr">
        <is>
          <t/>
        </is>
      </c>
      <c r="AW448" t="inlineStr">
        <is>
          <t/>
        </is>
      </c>
      <c r="AX448" t="inlineStr">
        <is>
          <t/>
        </is>
      </c>
      <c r="AY448" t="inlineStr">
        <is>
          <t/>
        </is>
      </c>
      <c r="AZ448" t="inlineStr">
        <is>
          <t/>
        </is>
      </c>
      <c r="BA448" t="inlineStr">
        <is>
          <t/>
        </is>
      </c>
      <c r="BB448" s="2" t="inlineStr">
        <is>
          <t>felfüggesztő hatály a végrehajtásra nézve</t>
        </is>
      </c>
      <c r="BC448" s="2" t="inlineStr">
        <is>
          <t>2</t>
        </is>
      </c>
      <c r="BD448" s="2" t="inlineStr">
        <is>
          <t/>
        </is>
      </c>
      <c r="BE448" t="inlineStr">
        <is>
          <t/>
        </is>
      </c>
      <c r="BF448" s="2" t="inlineStr">
        <is>
          <t>sospendere l’attuazione|
effetto sospensivo sull’esecuzione</t>
        </is>
      </c>
      <c r="BG448" s="2" t="inlineStr">
        <is>
          <t>2|
2</t>
        </is>
      </c>
      <c r="BH448" s="2" t="inlineStr">
        <is>
          <t xml:space="preserve">|
</t>
        </is>
      </c>
      <c r="BI448" t="inlineStr">
        <is>
          <t/>
        </is>
      </c>
      <c r="BJ448" t="inlineStr">
        <is>
          <t/>
        </is>
      </c>
      <c r="BK448" t="inlineStr">
        <is>
          <t/>
        </is>
      </c>
      <c r="BL448" t="inlineStr">
        <is>
          <t/>
        </is>
      </c>
      <c r="BM448" t="inlineStr">
        <is>
          <t/>
        </is>
      </c>
      <c r="BN448" t="inlineStr">
        <is>
          <t/>
        </is>
      </c>
      <c r="BO448" t="inlineStr">
        <is>
          <t/>
        </is>
      </c>
      <c r="BP448" t="inlineStr">
        <is>
          <t/>
        </is>
      </c>
      <c r="BQ448" t="inlineStr">
        <is>
          <t/>
        </is>
      </c>
      <c r="BR448" s="2" t="inlineStr">
        <is>
          <t>effetti sospensivi fuq l-implimentazzjoni|
effett sospensiv fuq l-eżekuzzjoni</t>
        </is>
      </c>
      <c r="BS448" s="2" t="inlineStr">
        <is>
          <t>2|
2</t>
        </is>
      </c>
      <c r="BT448" s="2" t="inlineStr">
        <is>
          <t xml:space="preserve">|
</t>
        </is>
      </c>
      <c r="BU448" t="inlineStr">
        <is>
          <t/>
        </is>
      </c>
      <c r="BV448" s="2" t="inlineStr">
        <is>
          <t>schorsende werking op de uitvoering|
schorsende werking hebben op de uitvoering</t>
        </is>
      </c>
      <c r="BW448" s="2" t="inlineStr">
        <is>
          <t>2|
2</t>
        </is>
      </c>
      <c r="BX448" s="2" t="inlineStr">
        <is>
          <t xml:space="preserve">|
</t>
        </is>
      </c>
      <c r="BY448" t="inlineStr">
        <is>
          <t/>
        </is>
      </c>
      <c r="BZ448" t="inlineStr">
        <is>
          <t/>
        </is>
      </c>
      <c r="CA448" t="inlineStr">
        <is>
          <t/>
        </is>
      </c>
      <c r="CB448" t="inlineStr">
        <is>
          <t/>
        </is>
      </c>
      <c r="CC448" t="inlineStr">
        <is>
          <t/>
        </is>
      </c>
      <c r="CD448" s="2" t="inlineStr">
        <is>
          <t>efeitos suspensivos sobre a execução</t>
        </is>
      </c>
      <c r="CE448" s="2" t="inlineStr">
        <is>
          <t>2</t>
        </is>
      </c>
      <c r="CF448" s="2" t="inlineStr">
        <is>
          <t/>
        </is>
      </c>
      <c r="CG448" t="inlineStr">
        <is>
          <t/>
        </is>
      </c>
      <c r="CH448" t="inlineStr">
        <is>
          <t/>
        </is>
      </c>
      <c r="CI448" t="inlineStr">
        <is>
          <t/>
        </is>
      </c>
      <c r="CJ448" t="inlineStr">
        <is>
          <t/>
        </is>
      </c>
      <c r="CK448" t="inlineStr">
        <is>
          <t/>
        </is>
      </c>
      <c r="CL448" t="inlineStr">
        <is>
          <t/>
        </is>
      </c>
      <c r="CM448" t="inlineStr">
        <is>
          <t/>
        </is>
      </c>
      <c r="CN448" t="inlineStr">
        <is>
          <t/>
        </is>
      </c>
      <c r="CO448" t="inlineStr">
        <is>
          <t/>
        </is>
      </c>
      <c r="CP448" t="inlineStr">
        <is>
          <t/>
        </is>
      </c>
      <c r="CQ448" t="inlineStr">
        <is>
          <t/>
        </is>
      </c>
      <c r="CR448" t="inlineStr">
        <is>
          <t/>
        </is>
      </c>
      <c r="CS448" t="inlineStr">
        <is>
          <t/>
        </is>
      </c>
      <c r="CT448" s="2" t="inlineStr">
        <is>
          <t>uppskjutande verkan på verkställigheten</t>
        </is>
      </c>
      <c r="CU448" s="2" t="inlineStr">
        <is>
          <t>2</t>
        </is>
      </c>
      <c r="CV448" s="2" t="inlineStr">
        <is>
          <t/>
        </is>
      </c>
      <c r="CW448" t="inlineStr">
        <is>
          <t/>
        </is>
      </c>
    </row>
    <row r="449">
      <c r="A449" s="1" t="str">
        <f>HYPERLINK("https://iate.europa.eu/entry/result/3635267/all", "3635267")</f>
        <v>3635267</v>
      </c>
      <c r="B449" t="inlineStr">
        <is>
          <t>LAW</t>
        </is>
      </c>
      <c r="C449" t="inlineStr">
        <is>
          <t>LAW</t>
        </is>
      </c>
      <c r="D449" t="inlineStr">
        <is>
          <t>no</t>
        </is>
      </c>
      <c r="E449" t="inlineStr">
        <is>
          <t/>
        </is>
      </c>
      <c r="F449" t="inlineStr">
        <is>
          <t/>
        </is>
      </c>
      <c r="G449" t="inlineStr">
        <is>
          <t/>
        </is>
      </c>
      <c r="H449" t="inlineStr">
        <is>
          <t/>
        </is>
      </c>
      <c r="I449" t="inlineStr">
        <is>
          <t/>
        </is>
      </c>
      <c r="J449" s="2" t="inlineStr">
        <is>
          <t>vzájemné započtení|
netting</t>
        </is>
      </c>
      <c r="K449" s="2" t="inlineStr">
        <is>
          <t>2|
2</t>
        </is>
      </c>
      <c r="L449" s="2" t="inlineStr">
        <is>
          <t xml:space="preserve">|
</t>
        </is>
      </c>
      <c r="M449" t="inlineStr">
        <is>
          <t/>
        </is>
      </c>
      <c r="N449" s="2" t="inlineStr">
        <is>
          <t>betalingsnetting</t>
        </is>
      </c>
      <c r="O449" s="2" t="inlineStr">
        <is>
          <t>2</t>
        </is>
      </c>
      <c r="P449" s="2" t="inlineStr">
        <is>
          <t/>
        </is>
      </c>
      <c r="Q449" t="inlineStr">
        <is>
          <t/>
        </is>
      </c>
      <c r="R449" s="2" t="inlineStr">
        <is>
          <t>Aufrechnung von Zahlungen</t>
        </is>
      </c>
      <c r="S449" s="2" t="inlineStr">
        <is>
          <t>2</t>
        </is>
      </c>
      <c r="T449" s="2" t="inlineStr">
        <is>
          <t/>
        </is>
      </c>
      <c r="U449" t="inlineStr">
        <is>
          <t/>
        </is>
      </c>
      <c r="V449" s="2" t="inlineStr">
        <is>
          <t>συμψηφισμός πληρωμών</t>
        </is>
      </c>
      <c r="W449" s="2" t="inlineStr">
        <is>
          <t>2</t>
        </is>
      </c>
      <c r="X449" s="2" t="inlineStr">
        <is>
          <t/>
        </is>
      </c>
      <c r="Y449" t="inlineStr">
        <is>
          <t/>
        </is>
      </c>
      <c r="Z449" s="2" t="inlineStr">
        <is>
          <t>payment netting</t>
        </is>
      </c>
      <c r="AA449" s="2" t="inlineStr">
        <is>
          <t>2</t>
        </is>
      </c>
      <c r="AB449" s="2" t="inlineStr">
        <is>
          <t/>
        </is>
      </c>
      <c r="AC449" t="inlineStr">
        <is>
          <t/>
        </is>
      </c>
      <c r="AD449" s="2" t="inlineStr">
        <is>
          <t>compensación de pagos</t>
        </is>
      </c>
      <c r="AE449" s="2" t="inlineStr">
        <is>
          <t>2</t>
        </is>
      </c>
      <c r="AF449" s="2" t="inlineStr">
        <is>
          <t/>
        </is>
      </c>
      <c r="AG449" t="inlineStr">
        <is>
          <t/>
        </is>
      </c>
      <c r="AH449" t="inlineStr">
        <is>
          <t/>
        </is>
      </c>
      <c r="AI449" t="inlineStr">
        <is>
          <t/>
        </is>
      </c>
      <c r="AJ449" t="inlineStr">
        <is>
          <t/>
        </is>
      </c>
      <c r="AK449" t="inlineStr">
        <is>
          <t/>
        </is>
      </c>
      <c r="AL449" s="2" t="inlineStr">
        <is>
          <t>maksujen nettoutus</t>
        </is>
      </c>
      <c r="AM449" s="2" t="inlineStr">
        <is>
          <t>2</t>
        </is>
      </c>
      <c r="AN449" s="2" t="inlineStr">
        <is>
          <t/>
        </is>
      </c>
      <c r="AO449" t="inlineStr">
        <is>
          <t/>
        </is>
      </c>
      <c r="AP449" s="2" t="inlineStr">
        <is>
          <t>netting de paiements</t>
        </is>
      </c>
      <c r="AQ449" s="2" t="inlineStr">
        <is>
          <t>2</t>
        </is>
      </c>
      <c r="AR449" s="2" t="inlineStr">
        <is>
          <t/>
        </is>
      </c>
      <c r="AS449" t="inlineStr">
        <is>
          <t/>
        </is>
      </c>
      <c r="AT449" t="inlineStr">
        <is>
          <t/>
        </is>
      </c>
      <c r="AU449" t="inlineStr">
        <is>
          <t/>
        </is>
      </c>
      <c r="AV449" t="inlineStr">
        <is>
          <t/>
        </is>
      </c>
      <c r="AW449" t="inlineStr">
        <is>
          <t/>
        </is>
      </c>
      <c r="AX449" s="2" t="inlineStr">
        <is>
          <t>netiranje plaćanja</t>
        </is>
      </c>
      <c r="AY449" s="2" t="inlineStr">
        <is>
          <t>2</t>
        </is>
      </c>
      <c r="AZ449" s="2" t="inlineStr">
        <is>
          <t/>
        </is>
      </c>
      <c r="BA449" t="inlineStr">
        <is>
          <t/>
        </is>
      </c>
      <c r="BB449" s="2" t="inlineStr">
        <is>
          <t>fizetések nettósítása</t>
        </is>
      </c>
      <c r="BC449" s="2" t="inlineStr">
        <is>
          <t>2</t>
        </is>
      </c>
      <c r="BD449" s="2" t="inlineStr">
        <is>
          <t/>
        </is>
      </c>
      <c r="BE449" t="inlineStr">
        <is>
          <t/>
        </is>
      </c>
      <c r="BF449" s="2" t="inlineStr">
        <is>
          <t>netting dei pagamenti</t>
        </is>
      </c>
      <c r="BG449" s="2" t="inlineStr">
        <is>
          <t>2</t>
        </is>
      </c>
      <c r="BH449" s="2" t="inlineStr">
        <is>
          <t/>
        </is>
      </c>
      <c r="BI449" t="inlineStr">
        <is>
          <t/>
        </is>
      </c>
      <c r="BJ449" s="2" t="inlineStr">
        <is>
          <t>mokėjimų tarpuskaita</t>
        </is>
      </c>
      <c r="BK449" s="2" t="inlineStr">
        <is>
          <t>2</t>
        </is>
      </c>
      <c r="BL449" s="2" t="inlineStr">
        <is>
          <t/>
        </is>
      </c>
      <c r="BM449" t="inlineStr">
        <is>
          <t/>
        </is>
      </c>
      <c r="BN449" t="inlineStr">
        <is>
          <t/>
        </is>
      </c>
      <c r="BO449" t="inlineStr">
        <is>
          <t/>
        </is>
      </c>
      <c r="BP449" t="inlineStr">
        <is>
          <t/>
        </is>
      </c>
      <c r="BQ449" t="inlineStr">
        <is>
          <t/>
        </is>
      </c>
      <c r="BR449" t="inlineStr">
        <is>
          <t/>
        </is>
      </c>
      <c r="BS449" t="inlineStr">
        <is>
          <t/>
        </is>
      </c>
      <c r="BT449" t="inlineStr">
        <is>
          <t/>
        </is>
      </c>
      <c r="BU449" t="inlineStr">
        <is>
          <t/>
        </is>
      </c>
      <c r="BV449" s="2" t="inlineStr">
        <is>
          <t>verrekening van betalingen</t>
        </is>
      </c>
      <c r="BW449" s="2" t="inlineStr">
        <is>
          <t>2</t>
        </is>
      </c>
      <c r="BX449" s="2" t="inlineStr">
        <is>
          <t/>
        </is>
      </c>
      <c r="BY449" t="inlineStr">
        <is>
          <t/>
        </is>
      </c>
      <c r="BZ449" s="2" t="inlineStr">
        <is>
          <t>kompensowanie płatności</t>
        </is>
      </c>
      <c r="CA449" s="2" t="inlineStr">
        <is>
          <t>2</t>
        </is>
      </c>
      <c r="CB449" s="2" t="inlineStr">
        <is>
          <t/>
        </is>
      </c>
      <c r="CC449" t="inlineStr">
        <is>
          <t/>
        </is>
      </c>
      <c r="CD449" s="2" t="inlineStr">
        <is>
          <t>compensação de pagamentos|
netting de pagamentos</t>
        </is>
      </c>
      <c r="CE449" s="2" t="inlineStr">
        <is>
          <t>2|
2</t>
        </is>
      </c>
      <c r="CF449" s="2" t="inlineStr">
        <is>
          <t xml:space="preserve">|
</t>
        </is>
      </c>
      <c r="CG449" t="inlineStr">
        <is>
          <t/>
        </is>
      </c>
      <c r="CH449" t="inlineStr">
        <is>
          <t/>
        </is>
      </c>
      <c r="CI449" t="inlineStr">
        <is>
          <t/>
        </is>
      </c>
      <c r="CJ449" t="inlineStr">
        <is>
          <t/>
        </is>
      </c>
      <c r="CK449" t="inlineStr">
        <is>
          <t/>
        </is>
      </c>
      <c r="CL449" s="2" t="inlineStr">
        <is>
          <t>zúčtovanie platieb</t>
        </is>
      </c>
      <c r="CM449" s="2" t="inlineStr">
        <is>
          <t>2</t>
        </is>
      </c>
      <c r="CN449" s="2" t="inlineStr">
        <is>
          <t/>
        </is>
      </c>
      <c r="CO449" t="inlineStr">
        <is>
          <t/>
        </is>
      </c>
      <c r="CP449" t="inlineStr">
        <is>
          <t/>
        </is>
      </c>
      <c r="CQ449" t="inlineStr">
        <is>
          <t/>
        </is>
      </c>
      <c r="CR449" t="inlineStr">
        <is>
          <t/>
        </is>
      </c>
      <c r="CS449" t="inlineStr">
        <is>
          <t/>
        </is>
      </c>
      <c r="CT449" s="2" t="inlineStr">
        <is>
          <t>betalningsnettning</t>
        </is>
      </c>
      <c r="CU449" s="2" t="inlineStr">
        <is>
          <t>2</t>
        </is>
      </c>
      <c r="CV449" s="2" t="inlineStr">
        <is>
          <t/>
        </is>
      </c>
      <c r="CW449" t="inlineStr">
        <is>
          <t/>
        </is>
      </c>
    </row>
    <row r="450">
      <c r="A450" s="1" t="str">
        <f>HYPERLINK("https://iate.europa.eu/entry/result/3635282/all", "3635282")</f>
        <v>3635282</v>
      </c>
      <c r="B450" t="inlineStr">
        <is>
          <t>LAW</t>
        </is>
      </c>
      <c r="C450" t="inlineStr">
        <is>
          <t>LAW</t>
        </is>
      </c>
      <c r="D450" t="inlineStr">
        <is>
          <t>no</t>
        </is>
      </c>
      <c r="E450" t="inlineStr">
        <is>
          <t/>
        </is>
      </c>
      <c r="F450" t="inlineStr">
        <is>
          <t/>
        </is>
      </c>
      <c r="G450" t="inlineStr">
        <is>
          <t/>
        </is>
      </c>
      <c r="H450" t="inlineStr">
        <is>
          <t/>
        </is>
      </c>
      <c r="I450" t="inlineStr">
        <is>
          <t/>
        </is>
      </c>
      <c r="J450" t="inlineStr">
        <is>
          <t/>
        </is>
      </c>
      <c r="K450" t="inlineStr">
        <is>
          <t/>
        </is>
      </c>
      <c r="L450" t="inlineStr">
        <is>
          <t/>
        </is>
      </c>
      <c r="M450" t="inlineStr">
        <is>
          <t/>
        </is>
      </c>
      <c r="N450" s="2" t="inlineStr">
        <is>
          <t>midlertidig udsættelse af kreditorforfølgning</t>
        </is>
      </c>
      <c r="O450" s="2" t="inlineStr">
        <is>
          <t>2</t>
        </is>
      </c>
      <c r="P450" s="2" t="inlineStr">
        <is>
          <t/>
        </is>
      </c>
      <c r="Q450" t="inlineStr">
        <is>
          <t/>
        </is>
      </c>
      <c r="R450" s="2" t="inlineStr">
        <is>
          <t>zeitweise Aussetzung von Durchsetzungsmaßnahmen</t>
        </is>
      </c>
      <c r="S450" s="2" t="inlineStr">
        <is>
          <t>2</t>
        </is>
      </c>
      <c r="T450" s="2" t="inlineStr">
        <is>
          <t/>
        </is>
      </c>
      <c r="U450" t="inlineStr">
        <is>
          <t/>
        </is>
      </c>
      <c r="V450" s="2" t="inlineStr">
        <is>
          <t>προσωρινή αναστολή πράξεων επιβολής</t>
        </is>
      </c>
      <c r="W450" s="2" t="inlineStr">
        <is>
          <t>2</t>
        </is>
      </c>
      <c r="X450" s="2" t="inlineStr">
        <is>
          <t/>
        </is>
      </c>
      <c r="Y450" t="inlineStr">
        <is>
          <t/>
        </is>
      </c>
      <c r="Z450" s="2" t="inlineStr">
        <is>
          <t>temporary stay of enforcement actions</t>
        </is>
      </c>
      <c r="AA450" s="2" t="inlineStr">
        <is>
          <t>2</t>
        </is>
      </c>
      <c r="AB450" s="2" t="inlineStr">
        <is>
          <t/>
        </is>
      </c>
      <c r="AC450" t="inlineStr">
        <is>
          <t/>
        </is>
      </c>
      <c r="AD450" s="2" t="inlineStr">
        <is>
          <t>suspensión temporal de las acciones de ejecución</t>
        </is>
      </c>
      <c r="AE450" s="2" t="inlineStr">
        <is>
          <t>2</t>
        </is>
      </c>
      <c r="AF450" s="2" t="inlineStr">
        <is>
          <t/>
        </is>
      </c>
      <c r="AG450" t="inlineStr">
        <is>
          <t/>
        </is>
      </c>
      <c r="AH450" t="inlineStr">
        <is>
          <t/>
        </is>
      </c>
      <c r="AI450" t="inlineStr">
        <is>
          <t/>
        </is>
      </c>
      <c r="AJ450" t="inlineStr">
        <is>
          <t/>
        </is>
      </c>
      <c r="AK450" t="inlineStr">
        <is>
          <t/>
        </is>
      </c>
      <c r="AL450" s="2" t="inlineStr">
        <is>
          <t>täytäntöönpanon väliaikainen keskeyttäminen</t>
        </is>
      </c>
      <c r="AM450" s="2" t="inlineStr">
        <is>
          <t>2</t>
        </is>
      </c>
      <c r="AN450" s="2" t="inlineStr">
        <is>
          <t/>
        </is>
      </c>
      <c r="AO450" t="inlineStr">
        <is>
          <t/>
        </is>
      </c>
      <c r="AP450" s="2" t="inlineStr">
        <is>
          <t>moratoire temporaire sur les mesures d'exécution</t>
        </is>
      </c>
      <c r="AQ450" s="2" t="inlineStr">
        <is>
          <t>2</t>
        </is>
      </c>
      <c r="AR450" s="2" t="inlineStr">
        <is>
          <t/>
        </is>
      </c>
      <c r="AS450" t="inlineStr">
        <is>
          <t/>
        </is>
      </c>
      <c r="AT450" t="inlineStr">
        <is>
          <t/>
        </is>
      </c>
      <c r="AU450" t="inlineStr">
        <is>
          <t/>
        </is>
      </c>
      <c r="AV450" t="inlineStr">
        <is>
          <t/>
        </is>
      </c>
      <c r="AW450" t="inlineStr">
        <is>
          <t/>
        </is>
      </c>
      <c r="AX450" t="inlineStr">
        <is>
          <t/>
        </is>
      </c>
      <c r="AY450" t="inlineStr">
        <is>
          <t/>
        </is>
      </c>
      <c r="AZ450" t="inlineStr">
        <is>
          <t/>
        </is>
      </c>
      <c r="BA450" t="inlineStr">
        <is>
          <t/>
        </is>
      </c>
      <c r="BB450" s="2" t="inlineStr">
        <is>
          <t>végrehajtási intézkedéseket felfüggesztő moratórium</t>
        </is>
      </c>
      <c r="BC450" s="2" t="inlineStr">
        <is>
          <t>2</t>
        </is>
      </c>
      <c r="BD450" s="2" t="inlineStr">
        <is>
          <t/>
        </is>
      </c>
      <c r="BE450" t="inlineStr">
        <is>
          <t/>
        </is>
      </c>
      <c r="BF450" s="2" t="inlineStr">
        <is>
          <t>sospensione temporanea delle azioni esecutive</t>
        </is>
      </c>
      <c r="BG450" s="2" t="inlineStr">
        <is>
          <t>2</t>
        </is>
      </c>
      <c r="BH450" s="2" t="inlineStr">
        <is>
          <t/>
        </is>
      </c>
      <c r="BI450" t="inlineStr">
        <is>
          <t/>
        </is>
      </c>
      <c r="BJ450" s="2" t="inlineStr">
        <is>
          <t>laikinas atskirų kreditorių pateiktų ieškinių dėl vykdymo užtikrinimo sustabdymas</t>
        </is>
      </c>
      <c r="BK450" s="2" t="inlineStr">
        <is>
          <t>2</t>
        </is>
      </c>
      <c r="BL450" s="2" t="inlineStr">
        <is>
          <t/>
        </is>
      </c>
      <c r="BM450" t="inlineStr">
        <is>
          <t/>
        </is>
      </c>
      <c r="BN450" t="inlineStr">
        <is>
          <t/>
        </is>
      </c>
      <c r="BO450" t="inlineStr">
        <is>
          <t/>
        </is>
      </c>
      <c r="BP450" t="inlineStr">
        <is>
          <t/>
        </is>
      </c>
      <c r="BQ450" t="inlineStr">
        <is>
          <t/>
        </is>
      </c>
      <c r="BR450" t="inlineStr">
        <is>
          <t/>
        </is>
      </c>
      <c r="BS450" t="inlineStr">
        <is>
          <t/>
        </is>
      </c>
      <c r="BT450" t="inlineStr">
        <is>
          <t/>
        </is>
      </c>
      <c r="BU450" t="inlineStr">
        <is>
          <t/>
        </is>
      </c>
      <c r="BV450" s="2" t="inlineStr">
        <is>
          <t>tijdelijke schorsing van tenuitvoerleggingsmaatregelen</t>
        </is>
      </c>
      <c r="BW450" s="2" t="inlineStr">
        <is>
          <t>2</t>
        </is>
      </c>
      <c r="BX450" s="2" t="inlineStr">
        <is>
          <t/>
        </is>
      </c>
      <c r="BY450" t="inlineStr">
        <is>
          <t/>
        </is>
      </c>
      <c r="BZ450" s="2" t="inlineStr">
        <is>
          <t>tymczasowe zawieszenie postępowań egzekucyjnych</t>
        </is>
      </c>
      <c r="CA450" s="2" t="inlineStr">
        <is>
          <t>2</t>
        </is>
      </c>
      <c r="CB450" s="2" t="inlineStr">
        <is>
          <t/>
        </is>
      </c>
      <c r="CC450" t="inlineStr">
        <is>
          <t/>
        </is>
      </c>
      <c r="CD450" s="2" t="inlineStr">
        <is>
          <t>suspensão temporária das ações executivas</t>
        </is>
      </c>
      <c r="CE450" s="2" t="inlineStr">
        <is>
          <t>2</t>
        </is>
      </c>
      <c r="CF450" s="2" t="inlineStr">
        <is>
          <t/>
        </is>
      </c>
      <c r="CG450" t="inlineStr">
        <is>
          <t/>
        </is>
      </c>
      <c r="CH450" t="inlineStr">
        <is>
          <t/>
        </is>
      </c>
      <c r="CI450" t="inlineStr">
        <is>
          <t/>
        </is>
      </c>
      <c r="CJ450" t="inlineStr">
        <is>
          <t/>
        </is>
      </c>
      <c r="CK450" t="inlineStr">
        <is>
          <t/>
        </is>
      </c>
      <c r="CL450" t="inlineStr">
        <is>
          <t/>
        </is>
      </c>
      <c r="CM450" t="inlineStr">
        <is>
          <t/>
        </is>
      </c>
      <c r="CN450" t="inlineStr">
        <is>
          <t/>
        </is>
      </c>
      <c r="CO450" t="inlineStr">
        <is>
          <t/>
        </is>
      </c>
      <c r="CP450" t="inlineStr">
        <is>
          <t/>
        </is>
      </c>
      <c r="CQ450" t="inlineStr">
        <is>
          <t/>
        </is>
      </c>
      <c r="CR450" t="inlineStr">
        <is>
          <t/>
        </is>
      </c>
      <c r="CS450" t="inlineStr">
        <is>
          <t/>
        </is>
      </c>
      <c r="CT450" t="inlineStr">
        <is>
          <t/>
        </is>
      </c>
      <c r="CU450" t="inlineStr">
        <is>
          <t/>
        </is>
      </c>
      <c r="CV450" t="inlineStr">
        <is>
          <t/>
        </is>
      </c>
      <c r="CW450" t="inlineStr">
        <is>
          <t/>
        </is>
      </c>
    </row>
    <row r="451">
      <c r="A451" s="1" t="str">
        <f>HYPERLINK("https://iate.europa.eu/entry/result/3596776/all", "3596776")</f>
        <v>3596776</v>
      </c>
      <c r="B451" t="inlineStr">
        <is>
          <t>INTERNATIONAL RELATIONS;FINANCE</t>
        </is>
      </c>
      <c r="C451" t="inlineStr">
        <is>
          <t>INTERNATIONAL RELATIONS|cooperation policy;FINANCE</t>
        </is>
      </c>
      <c r="D451" t="inlineStr">
        <is>
          <t>no</t>
        </is>
      </c>
      <c r="E451" t="inlineStr">
        <is>
          <t/>
        </is>
      </c>
      <c r="F451" t="inlineStr">
        <is>
          <t/>
        </is>
      </c>
      <c r="G451" t="inlineStr">
        <is>
          <t/>
        </is>
      </c>
      <c r="H451" t="inlineStr">
        <is>
          <t/>
        </is>
      </c>
      <c r="I451" t="inlineStr">
        <is>
          <t/>
        </is>
      </c>
      <c r="J451" t="inlineStr">
        <is>
          <t/>
        </is>
      </c>
      <c r="K451" t="inlineStr">
        <is>
          <t/>
        </is>
      </c>
      <c r="L451" t="inlineStr">
        <is>
          <t/>
        </is>
      </c>
      <c r="M451" t="inlineStr">
        <is>
          <t/>
        </is>
      </c>
      <c r="N451" t="inlineStr">
        <is>
          <t/>
        </is>
      </c>
      <c r="O451" t="inlineStr">
        <is>
          <t/>
        </is>
      </c>
      <c r="P451" t="inlineStr">
        <is>
          <t/>
        </is>
      </c>
      <c r="Q451" t="inlineStr">
        <is>
          <t/>
        </is>
      </c>
      <c r="R451" s="2" t="inlineStr">
        <is>
          <t>Zahlung des geschuldeten Restbetrags</t>
        </is>
      </c>
      <c r="S451" s="2" t="inlineStr">
        <is>
          <t>2</t>
        </is>
      </c>
      <c r="T451" s="2" t="inlineStr">
        <is>
          <t/>
        </is>
      </c>
      <c r="U451" t="inlineStr">
        <is>
          <t/>
        </is>
      </c>
      <c r="V451" t="inlineStr">
        <is>
          <t/>
        </is>
      </c>
      <c r="W451" t="inlineStr">
        <is>
          <t/>
        </is>
      </c>
      <c r="X451" t="inlineStr">
        <is>
          <t/>
        </is>
      </c>
      <c r="Y451" t="inlineStr">
        <is>
          <t/>
        </is>
      </c>
      <c r="Z451" s="2" t="inlineStr">
        <is>
          <t>payment of balance due|
payment of the balance of the amounts due</t>
        </is>
      </c>
      <c r="AA451" s="2" t="inlineStr">
        <is>
          <t>2|
2</t>
        </is>
      </c>
      <c r="AB451" s="2" t="inlineStr">
        <is>
          <t xml:space="preserve">|
</t>
        </is>
      </c>
      <c r="AC451" t="inlineStr">
        <is>
          <t/>
        </is>
      </c>
      <c r="AD451" s="2" t="inlineStr">
        <is>
          <t>pago del saldo de los importes adeudados</t>
        </is>
      </c>
      <c r="AE451" s="2" t="inlineStr">
        <is>
          <t>2</t>
        </is>
      </c>
      <c r="AF451" s="2" t="inlineStr">
        <is>
          <t/>
        </is>
      </c>
      <c r="AG451" t="inlineStr">
        <is>
          <t/>
        </is>
      </c>
      <c r="AH451" t="inlineStr">
        <is>
          <t/>
        </is>
      </c>
      <c r="AI451" t="inlineStr">
        <is>
          <t/>
        </is>
      </c>
      <c r="AJ451" t="inlineStr">
        <is>
          <t/>
        </is>
      </c>
      <c r="AK451" t="inlineStr">
        <is>
          <t/>
        </is>
      </c>
      <c r="AL451" t="inlineStr">
        <is>
          <t/>
        </is>
      </c>
      <c r="AM451" t="inlineStr">
        <is>
          <t/>
        </is>
      </c>
      <c r="AN451" t="inlineStr">
        <is>
          <t/>
        </is>
      </c>
      <c r="AO451" t="inlineStr">
        <is>
          <t/>
        </is>
      </c>
      <c r="AP451" s="2" t="inlineStr">
        <is>
          <t>paiement du solde des montants dus</t>
        </is>
      </c>
      <c r="AQ451" s="2" t="inlineStr">
        <is>
          <t>2</t>
        </is>
      </c>
      <c r="AR451" s="2" t="inlineStr">
        <is>
          <t/>
        </is>
      </c>
      <c r="AS451" t="inlineStr">
        <is>
          <t/>
        </is>
      </c>
      <c r="AT451" t="inlineStr">
        <is>
          <t/>
        </is>
      </c>
      <c r="AU451" t="inlineStr">
        <is>
          <t/>
        </is>
      </c>
      <c r="AV451" t="inlineStr">
        <is>
          <t/>
        </is>
      </c>
      <c r="AW451" t="inlineStr">
        <is>
          <t/>
        </is>
      </c>
      <c r="AX451" t="inlineStr">
        <is>
          <t/>
        </is>
      </c>
      <c r="AY451" t="inlineStr">
        <is>
          <t/>
        </is>
      </c>
      <c r="AZ451" t="inlineStr">
        <is>
          <t/>
        </is>
      </c>
      <c r="BA451" t="inlineStr">
        <is>
          <t/>
        </is>
      </c>
      <c r="BB451" t="inlineStr">
        <is>
          <t/>
        </is>
      </c>
      <c r="BC451" t="inlineStr">
        <is>
          <t/>
        </is>
      </c>
      <c r="BD451" t="inlineStr">
        <is>
          <t/>
        </is>
      </c>
      <c r="BE451" t="inlineStr">
        <is>
          <t/>
        </is>
      </c>
      <c r="BF451" t="inlineStr">
        <is>
          <t/>
        </is>
      </c>
      <c r="BG451" t="inlineStr">
        <is>
          <t/>
        </is>
      </c>
      <c r="BH451" t="inlineStr">
        <is>
          <t/>
        </is>
      </c>
      <c r="BI451" t="inlineStr">
        <is>
          <t/>
        </is>
      </c>
      <c r="BJ451" t="inlineStr">
        <is>
          <t/>
        </is>
      </c>
      <c r="BK451" t="inlineStr">
        <is>
          <t/>
        </is>
      </c>
      <c r="BL451" t="inlineStr">
        <is>
          <t/>
        </is>
      </c>
      <c r="BM451" t="inlineStr">
        <is>
          <t/>
        </is>
      </c>
      <c r="BN451" t="inlineStr">
        <is>
          <t/>
        </is>
      </c>
      <c r="BO451" t="inlineStr">
        <is>
          <t/>
        </is>
      </c>
      <c r="BP451" t="inlineStr">
        <is>
          <t/>
        </is>
      </c>
      <c r="BQ451" t="inlineStr">
        <is>
          <t/>
        </is>
      </c>
      <c r="BR451" t="inlineStr">
        <is>
          <t/>
        </is>
      </c>
      <c r="BS451" t="inlineStr">
        <is>
          <t/>
        </is>
      </c>
      <c r="BT451" t="inlineStr">
        <is>
          <t/>
        </is>
      </c>
      <c r="BU451" t="inlineStr">
        <is>
          <t/>
        </is>
      </c>
      <c r="BV451" t="inlineStr">
        <is>
          <t/>
        </is>
      </c>
      <c r="BW451" t="inlineStr">
        <is>
          <t/>
        </is>
      </c>
      <c r="BX451" t="inlineStr">
        <is>
          <t/>
        </is>
      </c>
      <c r="BY451" t="inlineStr">
        <is>
          <t/>
        </is>
      </c>
      <c r="BZ451" t="inlineStr">
        <is>
          <t/>
        </is>
      </c>
      <c r="CA451" t="inlineStr">
        <is>
          <t/>
        </is>
      </c>
      <c r="CB451" t="inlineStr">
        <is>
          <t/>
        </is>
      </c>
      <c r="CC451" t="inlineStr">
        <is>
          <t/>
        </is>
      </c>
      <c r="CD451" t="inlineStr">
        <is>
          <t/>
        </is>
      </c>
      <c r="CE451" t="inlineStr">
        <is>
          <t/>
        </is>
      </c>
      <c r="CF451" t="inlineStr">
        <is>
          <t/>
        </is>
      </c>
      <c r="CG451" t="inlineStr">
        <is>
          <t/>
        </is>
      </c>
      <c r="CH451" t="inlineStr">
        <is>
          <t/>
        </is>
      </c>
      <c r="CI451" t="inlineStr">
        <is>
          <t/>
        </is>
      </c>
      <c r="CJ451" t="inlineStr">
        <is>
          <t/>
        </is>
      </c>
      <c r="CK451" t="inlineStr">
        <is>
          <t/>
        </is>
      </c>
      <c r="CL451" t="inlineStr">
        <is>
          <t/>
        </is>
      </c>
      <c r="CM451" t="inlineStr">
        <is>
          <t/>
        </is>
      </c>
      <c r="CN451" t="inlineStr">
        <is>
          <t/>
        </is>
      </c>
      <c r="CO451" t="inlineStr">
        <is>
          <t/>
        </is>
      </c>
      <c r="CP451" t="inlineStr">
        <is>
          <t/>
        </is>
      </c>
      <c r="CQ451" t="inlineStr">
        <is>
          <t/>
        </is>
      </c>
      <c r="CR451" t="inlineStr">
        <is>
          <t/>
        </is>
      </c>
      <c r="CS451" t="inlineStr">
        <is>
          <t/>
        </is>
      </c>
      <c r="CT451" t="inlineStr">
        <is>
          <t/>
        </is>
      </c>
      <c r="CU451" t="inlineStr">
        <is>
          <t/>
        </is>
      </c>
      <c r="CV451" t="inlineStr">
        <is>
          <t/>
        </is>
      </c>
      <c r="CW451" t="inlineStr">
        <is>
          <t/>
        </is>
      </c>
    </row>
    <row r="452">
      <c r="A452" s="1" t="str">
        <f>HYPERLINK("https://iate.europa.eu/entry/result/3596699/all", "3596699")</f>
        <v>3596699</v>
      </c>
      <c r="B452" t="inlineStr">
        <is>
          <t>INTERNATIONAL RELATIONS;FINANCE</t>
        </is>
      </c>
      <c r="C452" t="inlineStr">
        <is>
          <t>INTERNATIONAL RELATIONS|cooperation policy;FINANCE</t>
        </is>
      </c>
      <c r="D452" t="inlineStr">
        <is>
          <t>no</t>
        </is>
      </c>
      <c r="E452" t="inlineStr">
        <is>
          <t/>
        </is>
      </c>
      <c r="F452" t="inlineStr">
        <is>
          <t/>
        </is>
      </c>
      <c r="G452" t="inlineStr">
        <is>
          <t/>
        </is>
      </c>
      <c r="H452" t="inlineStr">
        <is>
          <t/>
        </is>
      </c>
      <c r="I452" t="inlineStr">
        <is>
          <t/>
        </is>
      </c>
      <c r="J452" t="inlineStr">
        <is>
          <t/>
        </is>
      </c>
      <c r="K452" t="inlineStr">
        <is>
          <t/>
        </is>
      </c>
      <c r="L452" t="inlineStr">
        <is>
          <t/>
        </is>
      </c>
      <c r="M452" t="inlineStr">
        <is>
          <t/>
        </is>
      </c>
      <c r="N452" t="inlineStr">
        <is>
          <t/>
        </is>
      </c>
      <c r="O452" t="inlineStr">
        <is>
          <t/>
        </is>
      </c>
      <c r="P452" t="inlineStr">
        <is>
          <t/>
        </is>
      </c>
      <c r="Q452" t="inlineStr">
        <is>
          <t/>
        </is>
      </c>
      <c r="R452" s="2" t="inlineStr">
        <is>
          <t>Vorabinformationsschreiben</t>
        </is>
      </c>
      <c r="S452" s="2" t="inlineStr">
        <is>
          <t>2</t>
        </is>
      </c>
      <c r="T452" s="2" t="inlineStr">
        <is>
          <t/>
        </is>
      </c>
      <c r="U452" t="inlineStr">
        <is>
          <t/>
        </is>
      </c>
      <c r="V452" t="inlineStr">
        <is>
          <t/>
        </is>
      </c>
      <c r="W452" t="inlineStr">
        <is>
          <t/>
        </is>
      </c>
      <c r="X452" t="inlineStr">
        <is>
          <t/>
        </is>
      </c>
      <c r="Y452" t="inlineStr">
        <is>
          <t/>
        </is>
      </c>
      <c r="Z452" s="2" t="inlineStr">
        <is>
          <t>pre-information letter</t>
        </is>
      </c>
      <c r="AA452" s="2" t="inlineStr">
        <is>
          <t>2</t>
        </is>
      </c>
      <c r="AB452" s="2" t="inlineStr">
        <is>
          <t/>
        </is>
      </c>
      <c r="AC452" t="inlineStr">
        <is>
          <t/>
        </is>
      </c>
      <c r="AD452" s="2" t="inlineStr">
        <is>
          <t>escrito de información previa</t>
        </is>
      </c>
      <c r="AE452" s="2" t="inlineStr">
        <is>
          <t>2</t>
        </is>
      </c>
      <c r="AF452" s="2" t="inlineStr">
        <is>
          <t/>
        </is>
      </c>
      <c r="AG452" t="inlineStr">
        <is>
          <t/>
        </is>
      </c>
      <c r="AH452" t="inlineStr">
        <is>
          <t/>
        </is>
      </c>
      <c r="AI452" t="inlineStr">
        <is>
          <t/>
        </is>
      </c>
      <c r="AJ452" t="inlineStr">
        <is>
          <t/>
        </is>
      </c>
      <c r="AK452" t="inlineStr">
        <is>
          <t/>
        </is>
      </c>
      <c r="AL452" t="inlineStr">
        <is>
          <t/>
        </is>
      </c>
      <c r="AM452" t="inlineStr">
        <is>
          <t/>
        </is>
      </c>
      <c r="AN452" t="inlineStr">
        <is>
          <t/>
        </is>
      </c>
      <c r="AO452" t="inlineStr">
        <is>
          <t/>
        </is>
      </c>
      <c r="AP452" s="2" t="inlineStr">
        <is>
          <t>avis de préinformation</t>
        </is>
      </c>
      <c r="AQ452" s="2" t="inlineStr">
        <is>
          <t>2</t>
        </is>
      </c>
      <c r="AR452" s="2" t="inlineStr">
        <is>
          <t/>
        </is>
      </c>
      <c r="AS452" t="inlineStr">
        <is>
          <t/>
        </is>
      </c>
      <c r="AT452" t="inlineStr">
        <is>
          <t/>
        </is>
      </c>
      <c r="AU452" t="inlineStr">
        <is>
          <t/>
        </is>
      </c>
      <c r="AV452" t="inlineStr">
        <is>
          <t/>
        </is>
      </c>
      <c r="AW452" t="inlineStr">
        <is>
          <t/>
        </is>
      </c>
      <c r="AX452" t="inlineStr">
        <is>
          <t/>
        </is>
      </c>
      <c r="AY452" t="inlineStr">
        <is>
          <t/>
        </is>
      </c>
      <c r="AZ452" t="inlineStr">
        <is>
          <t/>
        </is>
      </c>
      <c r="BA452" t="inlineStr">
        <is>
          <t/>
        </is>
      </c>
      <c r="BB452" t="inlineStr">
        <is>
          <t/>
        </is>
      </c>
      <c r="BC452" t="inlineStr">
        <is>
          <t/>
        </is>
      </c>
      <c r="BD452" t="inlineStr">
        <is>
          <t/>
        </is>
      </c>
      <c r="BE452" t="inlineStr">
        <is>
          <t/>
        </is>
      </c>
      <c r="BF452" s="2" t="inlineStr">
        <is>
          <t>lettera di preinformazione</t>
        </is>
      </c>
      <c r="BG452" s="2" t="inlineStr">
        <is>
          <t>2</t>
        </is>
      </c>
      <c r="BH452" s="2" t="inlineStr">
        <is>
          <t/>
        </is>
      </c>
      <c r="BI452" t="inlineStr">
        <is>
          <t/>
        </is>
      </c>
      <c r="BJ452" t="inlineStr">
        <is>
          <t/>
        </is>
      </c>
      <c r="BK452" t="inlineStr">
        <is>
          <t/>
        </is>
      </c>
      <c r="BL452" t="inlineStr">
        <is>
          <t/>
        </is>
      </c>
      <c r="BM452" t="inlineStr">
        <is>
          <t/>
        </is>
      </c>
      <c r="BN452" t="inlineStr">
        <is>
          <t/>
        </is>
      </c>
      <c r="BO452" t="inlineStr">
        <is>
          <t/>
        </is>
      </c>
      <c r="BP452" t="inlineStr">
        <is>
          <t/>
        </is>
      </c>
      <c r="BQ452" t="inlineStr">
        <is>
          <t/>
        </is>
      </c>
      <c r="BR452" t="inlineStr">
        <is>
          <t/>
        </is>
      </c>
      <c r="BS452" t="inlineStr">
        <is>
          <t/>
        </is>
      </c>
      <c r="BT452" t="inlineStr">
        <is>
          <t/>
        </is>
      </c>
      <c r="BU452" t="inlineStr">
        <is>
          <t/>
        </is>
      </c>
      <c r="BV452" t="inlineStr">
        <is>
          <t/>
        </is>
      </c>
      <c r="BW452" t="inlineStr">
        <is>
          <t/>
        </is>
      </c>
      <c r="BX452" t="inlineStr">
        <is>
          <t/>
        </is>
      </c>
      <c r="BY452" t="inlineStr">
        <is>
          <t/>
        </is>
      </c>
      <c r="BZ452" t="inlineStr">
        <is>
          <t/>
        </is>
      </c>
      <c r="CA452" t="inlineStr">
        <is>
          <t/>
        </is>
      </c>
      <c r="CB452" t="inlineStr">
        <is>
          <t/>
        </is>
      </c>
      <c r="CC452" t="inlineStr">
        <is>
          <t/>
        </is>
      </c>
      <c r="CD452" s="2" t="inlineStr">
        <is>
          <t>carta de informação prévia</t>
        </is>
      </c>
      <c r="CE452" s="2" t="inlineStr">
        <is>
          <t>2</t>
        </is>
      </c>
      <c r="CF452" s="2" t="inlineStr">
        <is>
          <t/>
        </is>
      </c>
      <c r="CG452" t="inlineStr">
        <is>
          <t/>
        </is>
      </c>
      <c r="CH452" t="inlineStr">
        <is>
          <t/>
        </is>
      </c>
      <c r="CI452" t="inlineStr">
        <is>
          <t/>
        </is>
      </c>
      <c r="CJ452" t="inlineStr">
        <is>
          <t/>
        </is>
      </c>
      <c r="CK452" t="inlineStr">
        <is>
          <t/>
        </is>
      </c>
      <c r="CL452" t="inlineStr">
        <is>
          <t/>
        </is>
      </c>
      <c r="CM452" t="inlineStr">
        <is>
          <t/>
        </is>
      </c>
      <c r="CN452" t="inlineStr">
        <is>
          <t/>
        </is>
      </c>
      <c r="CO452" t="inlineStr">
        <is>
          <t/>
        </is>
      </c>
      <c r="CP452" t="inlineStr">
        <is>
          <t/>
        </is>
      </c>
      <c r="CQ452" t="inlineStr">
        <is>
          <t/>
        </is>
      </c>
      <c r="CR452" t="inlineStr">
        <is>
          <t/>
        </is>
      </c>
      <c r="CS452" t="inlineStr">
        <is>
          <t/>
        </is>
      </c>
      <c r="CT452" t="inlineStr">
        <is>
          <t/>
        </is>
      </c>
      <c r="CU452" t="inlineStr">
        <is>
          <t/>
        </is>
      </c>
      <c r="CV452" t="inlineStr">
        <is>
          <t/>
        </is>
      </c>
      <c r="CW452" t="inlineStr">
        <is>
          <t/>
        </is>
      </c>
    </row>
    <row r="453">
      <c r="A453" s="1" t="str">
        <f>HYPERLINK("https://iate.europa.eu/entry/result/3596515/all", "3596515")</f>
        <v>3596515</v>
      </c>
      <c r="B453" t="inlineStr">
        <is>
          <t>INTERNATIONAL RELATIONS;FINANCE</t>
        </is>
      </c>
      <c r="C453" t="inlineStr">
        <is>
          <t>INTERNATIONAL RELATIONS|cooperation policy;FINANCE</t>
        </is>
      </c>
      <c r="D453" t="inlineStr">
        <is>
          <t>no</t>
        </is>
      </c>
      <c r="E453" t="inlineStr">
        <is>
          <t/>
        </is>
      </c>
      <c r="F453" t="inlineStr">
        <is>
          <t/>
        </is>
      </c>
      <c r="G453" t="inlineStr">
        <is>
          <t/>
        </is>
      </c>
      <c r="H453" t="inlineStr">
        <is>
          <t/>
        </is>
      </c>
      <c r="I453" t="inlineStr">
        <is>
          <t/>
        </is>
      </c>
      <c r="J453" t="inlineStr">
        <is>
          <t/>
        </is>
      </c>
      <c r="K453" t="inlineStr">
        <is>
          <t/>
        </is>
      </c>
      <c r="L453" t="inlineStr">
        <is>
          <t/>
        </is>
      </c>
      <c r="M453" t="inlineStr">
        <is>
          <t/>
        </is>
      </c>
      <c r="N453" t="inlineStr">
        <is>
          <t/>
        </is>
      </c>
      <c r="O453" t="inlineStr">
        <is>
          <t/>
        </is>
      </c>
      <c r="P453" t="inlineStr">
        <is>
          <t/>
        </is>
      </c>
      <c r="Q453" t="inlineStr">
        <is>
          <t/>
        </is>
      </c>
      <c r="R453" s="2" t="inlineStr">
        <is>
          <t>Rahmenliefervertrag</t>
        </is>
      </c>
      <c r="S453" s="2" t="inlineStr">
        <is>
          <t>2</t>
        </is>
      </c>
      <c r="T453" s="2" t="inlineStr">
        <is>
          <t/>
        </is>
      </c>
      <c r="U453" t="inlineStr">
        <is>
          <t/>
        </is>
      </c>
      <c r="V453" t="inlineStr">
        <is>
          <t/>
        </is>
      </c>
      <c r="W453" t="inlineStr">
        <is>
          <t/>
        </is>
      </c>
      <c r="X453" t="inlineStr">
        <is>
          <t/>
        </is>
      </c>
      <c r="Y453" t="inlineStr">
        <is>
          <t/>
        </is>
      </c>
      <c r="Z453" s="2" t="inlineStr">
        <is>
          <t>framework supply contract</t>
        </is>
      </c>
      <c r="AA453" s="2" t="inlineStr">
        <is>
          <t>2</t>
        </is>
      </c>
      <c r="AB453" s="2" t="inlineStr">
        <is>
          <t/>
        </is>
      </c>
      <c r="AC453" t="inlineStr">
        <is>
          <t/>
        </is>
      </c>
      <c r="AD453" s="2" t="inlineStr">
        <is>
          <t>contrato marco de suministro</t>
        </is>
      </c>
      <c r="AE453" s="2" t="inlineStr">
        <is>
          <t>2</t>
        </is>
      </c>
      <c r="AF453" s="2" t="inlineStr">
        <is>
          <t/>
        </is>
      </c>
      <c r="AG453" t="inlineStr">
        <is>
          <t/>
        </is>
      </c>
      <c r="AH453" t="inlineStr">
        <is>
          <t/>
        </is>
      </c>
      <c r="AI453" t="inlineStr">
        <is>
          <t/>
        </is>
      </c>
      <c r="AJ453" t="inlineStr">
        <is>
          <t/>
        </is>
      </c>
      <c r="AK453" t="inlineStr">
        <is>
          <t/>
        </is>
      </c>
      <c r="AL453" t="inlineStr">
        <is>
          <t/>
        </is>
      </c>
      <c r="AM453" t="inlineStr">
        <is>
          <t/>
        </is>
      </c>
      <c r="AN453" t="inlineStr">
        <is>
          <t/>
        </is>
      </c>
      <c r="AO453" t="inlineStr">
        <is>
          <t/>
        </is>
      </c>
      <c r="AP453" s="2" t="inlineStr">
        <is>
          <t>contrat-cadre d’approvisionnement</t>
        </is>
      </c>
      <c r="AQ453" s="2" t="inlineStr">
        <is>
          <t>2</t>
        </is>
      </c>
      <c r="AR453" s="2" t="inlineStr">
        <is>
          <t/>
        </is>
      </c>
      <c r="AS453" t="inlineStr">
        <is>
          <t/>
        </is>
      </c>
      <c r="AT453" t="inlineStr">
        <is>
          <t/>
        </is>
      </c>
      <c r="AU453" t="inlineStr">
        <is>
          <t/>
        </is>
      </c>
      <c r="AV453" t="inlineStr">
        <is>
          <t/>
        </is>
      </c>
      <c r="AW453" t="inlineStr">
        <is>
          <t/>
        </is>
      </c>
      <c r="AX453" t="inlineStr">
        <is>
          <t/>
        </is>
      </c>
      <c r="AY453" t="inlineStr">
        <is>
          <t/>
        </is>
      </c>
      <c r="AZ453" t="inlineStr">
        <is>
          <t/>
        </is>
      </c>
      <c r="BA453" t="inlineStr">
        <is>
          <t/>
        </is>
      </c>
      <c r="BB453" t="inlineStr">
        <is>
          <t/>
        </is>
      </c>
      <c r="BC453" t="inlineStr">
        <is>
          <t/>
        </is>
      </c>
      <c r="BD453" t="inlineStr">
        <is>
          <t/>
        </is>
      </c>
      <c r="BE453" t="inlineStr">
        <is>
          <t/>
        </is>
      </c>
      <c r="BF453" s="2" t="inlineStr">
        <is>
          <t>contratto quadro di fornitura</t>
        </is>
      </c>
      <c r="BG453" s="2" t="inlineStr">
        <is>
          <t>2</t>
        </is>
      </c>
      <c r="BH453" s="2" t="inlineStr">
        <is>
          <t/>
        </is>
      </c>
      <c r="BI453" t="inlineStr">
        <is>
          <t/>
        </is>
      </c>
      <c r="BJ453" t="inlineStr">
        <is>
          <t/>
        </is>
      </c>
      <c r="BK453" t="inlineStr">
        <is>
          <t/>
        </is>
      </c>
      <c r="BL453" t="inlineStr">
        <is>
          <t/>
        </is>
      </c>
      <c r="BM453" t="inlineStr">
        <is>
          <t/>
        </is>
      </c>
      <c r="BN453" t="inlineStr">
        <is>
          <t/>
        </is>
      </c>
      <c r="BO453" t="inlineStr">
        <is>
          <t/>
        </is>
      </c>
      <c r="BP453" t="inlineStr">
        <is>
          <t/>
        </is>
      </c>
      <c r="BQ453" t="inlineStr">
        <is>
          <t/>
        </is>
      </c>
      <c r="BR453" t="inlineStr">
        <is>
          <t/>
        </is>
      </c>
      <c r="BS453" t="inlineStr">
        <is>
          <t/>
        </is>
      </c>
      <c r="BT453" t="inlineStr">
        <is>
          <t/>
        </is>
      </c>
      <c r="BU453" t="inlineStr">
        <is>
          <t/>
        </is>
      </c>
      <c r="BV453" t="inlineStr">
        <is>
          <t/>
        </is>
      </c>
      <c r="BW453" t="inlineStr">
        <is>
          <t/>
        </is>
      </c>
      <c r="BX453" t="inlineStr">
        <is>
          <t/>
        </is>
      </c>
      <c r="BY453" t="inlineStr">
        <is>
          <t/>
        </is>
      </c>
      <c r="BZ453" t="inlineStr">
        <is>
          <t/>
        </is>
      </c>
      <c r="CA453" t="inlineStr">
        <is>
          <t/>
        </is>
      </c>
      <c r="CB453" t="inlineStr">
        <is>
          <t/>
        </is>
      </c>
      <c r="CC453" t="inlineStr">
        <is>
          <t/>
        </is>
      </c>
      <c r="CD453" s="2" t="inlineStr">
        <is>
          <t>contrato-quadro de fornecimento</t>
        </is>
      </c>
      <c r="CE453" s="2" t="inlineStr">
        <is>
          <t>2</t>
        </is>
      </c>
      <c r="CF453" s="2" t="inlineStr">
        <is>
          <t/>
        </is>
      </c>
      <c r="CG453" t="inlineStr">
        <is>
          <t/>
        </is>
      </c>
      <c r="CH453" t="inlineStr">
        <is>
          <t/>
        </is>
      </c>
      <c r="CI453" t="inlineStr">
        <is>
          <t/>
        </is>
      </c>
      <c r="CJ453" t="inlineStr">
        <is>
          <t/>
        </is>
      </c>
      <c r="CK453" t="inlineStr">
        <is>
          <t/>
        </is>
      </c>
      <c r="CL453" t="inlineStr">
        <is>
          <t/>
        </is>
      </c>
      <c r="CM453" t="inlineStr">
        <is>
          <t/>
        </is>
      </c>
      <c r="CN453" t="inlineStr">
        <is>
          <t/>
        </is>
      </c>
      <c r="CO453" t="inlineStr">
        <is>
          <t/>
        </is>
      </c>
      <c r="CP453" t="inlineStr">
        <is>
          <t/>
        </is>
      </c>
      <c r="CQ453" t="inlineStr">
        <is>
          <t/>
        </is>
      </c>
      <c r="CR453" t="inlineStr">
        <is>
          <t/>
        </is>
      </c>
      <c r="CS453" t="inlineStr">
        <is>
          <t/>
        </is>
      </c>
      <c r="CT453" t="inlineStr">
        <is>
          <t/>
        </is>
      </c>
      <c r="CU453" t="inlineStr">
        <is>
          <t/>
        </is>
      </c>
      <c r="CV453" t="inlineStr">
        <is>
          <t/>
        </is>
      </c>
      <c r="CW453" t="inlineStr">
        <is>
          <t/>
        </is>
      </c>
    </row>
    <row r="454">
      <c r="A454" s="1" t="str">
        <f>HYPERLINK("https://iate.europa.eu/entry/result/3596534/all", "3596534")</f>
        <v>3596534</v>
      </c>
      <c r="B454" t="inlineStr">
        <is>
          <t>INTERNATIONAL RELATIONS;FINANCE</t>
        </is>
      </c>
      <c r="C454" t="inlineStr">
        <is>
          <t>INTERNATIONAL RELATIONS|cooperation policy;FINANCE</t>
        </is>
      </c>
      <c r="D454" t="inlineStr">
        <is>
          <t>no</t>
        </is>
      </c>
      <c r="E454" t="inlineStr">
        <is>
          <t/>
        </is>
      </c>
      <c r="F454" t="inlineStr">
        <is>
          <t/>
        </is>
      </c>
      <c r="G454" t="inlineStr">
        <is>
          <t/>
        </is>
      </c>
      <c r="H454" t="inlineStr">
        <is>
          <t/>
        </is>
      </c>
      <c r="I454" t="inlineStr">
        <is>
          <t/>
        </is>
      </c>
      <c r="J454" t="inlineStr">
        <is>
          <t/>
        </is>
      </c>
      <c r="K454" t="inlineStr">
        <is>
          <t/>
        </is>
      </c>
      <c r="L454" t="inlineStr">
        <is>
          <t/>
        </is>
      </c>
      <c r="M454" t="inlineStr">
        <is>
          <t/>
        </is>
      </c>
      <c r="N454" t="inlineStr">
        <is>
          <t/>
        </is>
      </c>
      <c r="O454" t="inlineStr">
        <is>
          <t/>
        </is>
      </c>
      <c r="P454" t="inlineStr">
        <is>
          <t/>
        </is>
      </c>
      <c r="Q454" t="inlineStr">
        <is>
          <t/>
        </is>
      </c>
      <c r="R454" s="2" t="inlineStr">
        <is>
          <t>Ausschluss-, Eignungs- und Zuschlagskriterien|
Ausschluss-, Eignungs- und Gewährungskriterien</t>
        </is>
      </c>
      <c r="S454" s="2" t="inlineStr">
        <is>
          <t>2|
2</t>
        </is>
      </c>
      <c r="T454" s="2" t="inlineStr">
        <is>
          <t xml:space="preserve">|
</t>
        </is>
      </c>
      <c r="U454" t="inlineStr">
        <is>
          <t/>
        </is>
      </c>
      <c r="V454" t="inlineStr">
        <is>
          <t/>
        </is>
      </c>
      <c r="W454" t="inlineStr">
        <is>
          <t/>
        </is>
      </c>
      <c r="X454" t="inlineStr">
        <is>
          <t/>
        </is>
      </c>
      <c r="Y454" t="inlineStr">
        <is>
          <t/>
        </is>
      </c>
      <c r="Z454" s="2" t="inlineStr">
        <is>
          <t>exclusion, selection and award criteria</t>
        </is>
      </c>
      <c r="AA454" s="2" t="inlineStr">
        <is>
          <t>2</t>
        </is>
      </c>
      <c r="AB454" s="2" t="inlineStr">
        <is>
          <t/>
        </is>
      </c>
      <c r="AC454" t="inlineStr">
        <is>
          <t/>
        </is>
      </c>
      <c r="AD454" s="2" t="inlineStr">
        <is>
          <t>criterios de exclusión, selección y concesión</t>
        </is>
      </c>
      <c r="AE454" s="2" t="inlineStr">
        <is>
          <t>2</t>
        </is>
      </c>
      <c r="AF454" s="2" t="inlineStr">
        <is>
          <t/>
        </is>
      </c>
      <c r="AG454" t="inlineStr">
        <is>
          <t/>
        </is>
      </c>
      <c r="AH454" t="inlineStr">
        <is>
          <t/>
        </is>
      </c>
      <c r="AI454" t="inlineStr">
        <is>
          <t/>
        </is>
      </c>
      <c r="AJ454" t="inlineStr">
        <is>
          <t/>
        </is>
      </c>
      <c r="AK454" t="inlineStr">
        <is>
          <t/>
        </is>
      </c>
      <c r="AL454" t="inlineStr">
        <is>
          <t/>
        </is>
      </c>
      <c r="AM454" t="inlineStr">
        <is>
          <t/>
        </is>
      </c>
      <c r="AN454" t="inlineStr">
        <is>
          <t/>
        </is>
      </c>
      <c r="AO454" t="inlineStr">
        <is>
          <t/>
        </is>
      </c>
      <c r="AP454" s="2" t="inlineStr">
        <is>
          <t>critères d'exclusion, de sélection et attribution|
critères d’exclusion, de sélection et d’octroi</t>
        </is>
      </c>
      <c r="AQ454" s="2" t="inlineStr">
        <is>
          <t>2|
2</t>
        </is>
      </c>
      <c r="AR454" s="2" t="inlineStr">
        <is>
          <t xml:space="preserve">|
</t>
        </is>
      </c>
      <c r="AS454" t="inlineStr">
        <is>
          <t/>
        </is>
      </c>
      <c r="AT454" t="inlineStr">
        <is>
          <t/>
        </is>
      </c>
      <c r="AU454" t="inlineStr">
        <is>
          <t/>
        </is>
      </c>
      <c r="AV454" t="inlineStr">
        <is>
          <t/>
        </is>
      </c>
      <c r="AW454" t="inlineStr">
        <is>
          <t/>
        </is>
      </c>
      <c r="AX454" t="inlineStr">
        <is>
          <t/>
        </is>
      </c>
      <c r="AY454" t="inlineStr">
        <is>
          <t/>
        </is>
      </c>
      <c r="AZ454" t="inlineStr">
        <is>
          <t/>
        </is>
      </c>
      <c r="BA454" t="inlineStr">
        <is>
          <t/>
        </is>
      </c>
      <c r="BB454" t="inlineStr">
        <is>
          <t/>
        </is>
      </c>
      <c r="BC454" t="inlineStr">
        <is>
          <t/>
        </is>
      </c>
      <c r="BD454" t="inlineStr">
        <is>
          <t/>
        </is>
      </c>
      <c r="BE454" t="inlineStr">
        <is>
          <t/>
        </is>
      </c>
      <c r="BF454" t="inlineStr">
        <is>
          <t/>
        </is>
      </c>
      <c r="BG454" t="inlineStr">
        <is>
          <t/>
        </is>
      </c>
      <c r="BH454" t="inlineStr">
        <is>
          <t/>
        </is>
      </c>
      <c r="BI454" t="inlineStr">
        <is>
          <t/>
        </is>
      </c>
      <c r="BJ454" t="inlineStr">
        <is>
          <t/>
        </is>
      </c>
      <c r="BK454" t="inlineStr">
        <is>
          <t/>
        </is>
      </c>
      <c r="BL454" t="inlineStr">
        <is>
          <t/>
        </is>
      </c>
      <c r="BM454" t="inlineStr">
        <is>
          <t/>
        </is>
      </c>
      <c r="BN454" t="inlineStr">
        <is>
          <t/>
        </is>
      </c>
      <c r="BO454" t="inlineStr">
        <is>
          <t/>
        </is>
      </c>
      <c r="BP454" t="inlineStr">
        <is>
          <t/>
        </is>
      </c>
      <c r="BQ454" t="inlineStr">
        <is>
          <t/>
        </is>
      </c>
      <c r="BR454" t="inlineStr">
        <is>
          <t/>
        </is>
      </c>
      <c r="BS454" t="inlineStr">
        <is>
          <t/>
        </is>
      </c>
      <c r="BT454" t="inlineStr">
        <is>
          <t/>
        </is>
      </c>
      <c r="BU454" t="inlineStr">
        <is>
          <t/>
        </is>
      </c>
      <c r="BV454" t="inlineStr">
        <is>
          <t/>
        </is>
      </c>
      <c r="BW454" t="inlineStr">
        <is>
          <t/>
        </is>
      </c>
      <c r="BX454" t="inlineStr">
        <is>
          <t/>
        </is>
      </c>
      <c r="BY454" t="inlineStr">
        <is>
          <t/>
        </is>
      </c>
      <c r="BZ454" t="inlineStr">
        <is>
          <t/>
        </is>
      </c>
      <c r="CA454" t="inlineStr">
        <is>
          <t/>
        </is>
      </c>
      <c r="CB454" t="inlineStr">
        <is>
          <t/>
        </is>
      </c>
      <c r="CC454" t="inlineStr">
        <is>
          <t/>
        </is>
      </c>
      <c r="CD454" t="inlineStr">
        <is>
          <t/>
        </is>
      </c>
      <c r="CE454" t="inlineStr">
        <is>
          <t/>
        </is>
      </c>
      <c r="CF454" t="inlineStr">
        <is>
          <t/>
        </is>
      </c>
      <c r="CG454" t="inlineStr">
        <is>
          <t/>
        </is>
      </c>
      <c r="CH454" t="inlineStr">
        <is>
          <t/>
        </is>
      </c>
      <c r="CI454" t="inlineStr">
        <is>
          <t/>
        </is>
      </c>
      <c r="CJ454" t="inlineStr">
        <is>
          <t/>
        </is>
      </c>
      <c r="CK454" t="inlineStr">
        <is>
          <t/>
        </is>
      </c>
      <c r="CL454" t="inlineStr">
        <is>
          <t/>
        </is>
      </c>
      <c r="CM454" t="inlineStr">
        <is>
          <t/>
        </is>
      </c>
      <c r="CN454" t="inlineStr">
        <is>
          <t/>
        </is>
      </c>
      <c r="CO454" t="inlineStr">
        <is>
          <t/>
        </is>
      </c>
      <c r="CP454" t="inlineStr">
        <is>
          <t/>
        </is>
      </c>
      <c r="CQ454" t="inlineStr">
        <is>
          <t/>
        </is>
      </c>
      <c r="CR454" t="inlineStr">
        <is>
          <t/>
        </is>
      </c>
      <c r="CS454" t="inlineStr">
        <is>
          <t/>
        </is>
      </c>
      <c r="CT454" t="inlineStr">
        <is>
          <t/>
        </is>
      </c>
      <c r="CU454" t="inlineStr">
        <is>
          <t/>
        </is>
      </c>
      <c r="CV454" t="inlineStr">
        <is>
          <t/>
        </is>
      </c>
      <c r="CW454" t="inlineStr">
        <is>
          <t/>
        </is>
      </c>
    </row>
    <row r="455">
      <c r="A455" s="1" t="str">
        <f>HYPERLINK("https://iate.europa.eu/entry/result/3596492/all", "3596492")</f>
        <v>3596492</v>
      </c>
      <c r="B455" t="inlineStr">
        <is>
          <t>INTERNATIONAL RELATIONS;FINANCE</t>
        </is>
      </c>
      <c r="C455" t="inlineStr">
        <is>
          <t>INTERNATIONAL RELATIONS|cooperation policy;FINANCE</t>
        </is>
      </c>
      <c r="D455" t="inlineStr">
        <is>
          <t>no</t>
        </is>
      </c>
      <c r="E455" t="inlineStr">
        <is>
          <t/>
        </is>
      </c>
      <c r="F455" t="inlineStr">
        <is>
          <t/>
        </is>
      </c>
      <c r="G455" t="inlineStr">
        <is>
          <t/>
        </is>
      </c>
      <c r="H455" t="inlineStr">
        <is>
          <t/>
        </is>
      </c>
      <c r="I455" t="inlineStr">
        <is>
          <t/>
        </is>
      </c>
      <c r="J455" t="inlineStr">
        <is>
          <t/>
        </is>
      </c>
      <c r="K455" t="inlineStr">
        <is>
          <t/>
        </is>
      </c>
      <c r="L455" t="inlineStr">
        <is>
          <t/>
        </is>
      </c>
      <c r="M455" t="inlineStr">
        <is>
          <t/>
        </is>
      </c>
      <c r="N455" t="inlineStr">
        <is>
          <t/>
        </is>
      </c>
      <c r="O455" t="inlineStr">
        <is>
          <t/>
        </is>
      </c>
      <c r="P455" t="inlineStr">
        <is>
          <t/>
        </is>
      </c>
      <c r="Q455" t="inlineStr">
        <is>
          <t/>
        </is>
      </c>
      <c r="R455" s="2" t="inlineStr">
        <is>
          <t>rechtliche Einzelverpflichtung</t>
        </is>
      </c>
      <c r="S455" s="2" t="inlineStr">
        <is>
          <t>2</t>
        </is>
      </c>
      <c r="T455" s="2" t="inlineStr">
        <is>
          <t/>
        </is>
      </c>
      <c r="U455" t="inlineStr">
        <is>
          <t/>
        </is>
      </c>
      <c r="V455" t="inlineStr">
        <is>
          <t/>
        </is>
      </c>
      <c r="W455" t="inlineStr">
        <is>
          <t/>
        </is>
      </c>
      <c r="X455" t="inlineStr">
        <is>
          <t/>
        </is>
      </c>
      <c r="Y455" t="inlineStr">
        <is>
          <t/>
        </is>
      </c>
      <c r="Z455" s="2" t="inlineStr">
        <is>
          <t>ILC|
individual legal commitment</t>
        </is>
      </c>
      <c r="AA455" s="2" t="inlineStr">
        <is>
          <t>2|
2</t>
        </is>
      </c>
      <c r="AB455" s="2" t="inlineStr">
        <is>
          <t xml:space="preserve">|
</t>
        </is>
      </c>
      <c r="AC455" t="inlineStr">
        <is>
          <t/>
        </is>
      </c>
      <c r="AD455" s="2" t="inlineStr">
        <is>
          <t>compromiso jurídico individual</t>
        </is>
      </c>
      <c r="AE455" s="2" t="inlineStr">
        <is>
          <t>2</t>
        </is>
      </c>
      <c r="AF455" s="2" t="inlineStr">
        <is>
          <t/>
        </is>
      </c>
      <c r="AG455" t="inlineStr">
        <is>
          <t/>
        </is>
      </c>
      <c r="AH455" t="inlineStr">
        <is>
          <t/>
        </is>
      </c>
      <c r="AI455" t="inlineStr">
        <is>
          <t/>
        </is>
      </c>
      <c r="AJ455" t="inlineStr">
        <is>
          <t/>
        </is>
      </c>
      <c r="AK455" t="inlineStr">
        <is>
          <t/>
        </is>
      </c>
      <c r="AL455" t="inlineStr">
        <is>
          <t/>
        </is>
      </c>
      <c r="AM455" t="inlineStr">
        <is>
          <t/>
        </is>
      </c>
      <c r="AN455" t="inlineStr">
        <is>
          <t/>
        </is>
      </c>
      <c r="AO455" t="inlineStr">
        <is>
          <t/>
        </is>
      </c>
      <c r="AP455" s="2" t="inlineStr">
        <is>
          <t>engagement juridique individuel</t>
        </is>
      </c>
      <c r="AQ455" s="2" t="inlineStr">
        <is>
          <t>2</t>
        </is>
      </c>
      <c r="AR455" s="2" t="inlineStr">
        <is>
          <t/>
        </is>
      </c>
      <c r="AS455" t="inlineStr">
        <is>
          <t/>
        </is>
      </c>
      <c r="AT455" t="inlineStr">
        <is>
          <t/>
        </is>
      </c>
      <c r="AU455" t="inlineStr">
        <is>
          <t/>
        </is>
      </c>
      <c r="AV455" t="inlineStr">
        <is>
          <t/>
        </is>
      </c>
      <c r="AW455" t="inlineStr">
        <is>
          <t/>
        </is>
      </c>
      <c r="AX455" t="inlineStr">
        <is>
          <t/>
        </is>
      </c>
      <c r="AY455" t="inlineStr">
        <is>
          <t/>
        </is>
      </c>
      <c r="AZ455" t="inlineStr">
        <is>
          <t/>
        </is>
      </c>
      <c r="BA455" t="inlineStr">
        <is>
          <t/>
        </is>
      </c>
      <c r="BB455" t="inlineStr">
        <is>
          <t/>
        </is>
      </c>
      <c r="BC455" t="inlineStr">
        <is>
          <t/>
        </is>
      </c>
      <c r="BD455" t="inlineStr">
        <is>
          <t/>
        </is>
      </c>
      <c r="BE455" t="inlineStr">
        <is>
          <t/>
        </is>
      </c>
      <c r="BF455" s="2" t="inlineStr">
        <is>
          <t>impegno giuridico specifico</t>
        </is>
      </c>
      <c r="BG455" s="2" t="inlineStr">
        <is>
          <t>2</t>
        </is>
      </c>
      <c r="BH455" s="2" t="inlineStr">
        <is>
          <t/>
        </is>
      </c>
      <c r="BI455" t="inlineStr">
        <is>
          <t/>
        </is>
      </c>
      <c r="BJ455" t="inlineStr">
        <is>
          <t/>
        </is>
      </c>
      <c r="BK455" t="inlineStr">
        <is>
          <t/>
        </is>
      </c>
      <c r="BL455" t="inlineStr">
        <is>
          <t/>
        </is>
      </c>
      <c r="BM455" t="inlineStr">
        <is>
          <t/>
        </is>
      </c>
      <c r="BN455" t="inlineStr">
        <is>
          <t/>
        </is>
      </c>
      <c r="BO455" t="inlineStr">
        <is>
          <t/>
        </is>
      </c>
      <c r="BP455" t="inlineStr">
        <is>
          <t/>
        </is>
      </c>
      <c r="BQ455" t="inlineStr">
        <is>
          <t/>
        </is>
      </c>
      <c r="BR455" t="inlineStr">
        <is>
          <t/>
        </is>
      </c>
      <c r="BS455" t="inlineStr">
        <is>
          <t/>
        </is>
      </c>
      <c r="BT455" t="inlineStr">
        <is>
          <t/>
        </is>
      </c>
      <c r="BU455" t="inlineStr">
        <is>
          <t/>
        </is>
      </c>
      <c r="BV455" t="inlineStr">
        <is>
          <t/>
        </is>
      </c>
      <c r="BW455" t="inlineStr">
        <is>
          <t/>
        </is>
      </c>
      <c r="BX455" t="inlineStr">
        <is>
          <t/>
        </is>
      </c>
      <c r="BY455" t="inlineStr">
        <is>
          <t/>
        </is>
      </c>
      <c r="BZ455" t="inlineStr">
        <is>
          <t/>
        </is>
      </c>
      <c r="CA455" t="inlineStr">
        <is>
          <t/>
        </is>
      </c>
      <c r="CB455" t="inlineStr">
        <is>
          <t/>
        </is>
      </c>
      <c r="CC455" t="inlineStr">
        <is>
          <t/>
        </is>
      </c>
      <c r="CD455" s="2" t="inlineStr">
        <is>
          <t>compromisso jurídico individual</t>
        </is>
      </c>
      <c r="CE455" s="2" t="inlineStr">
        <is>
          <t>2</t>
        </is>
      </c>
      <c r="CF455" s="2" t="inlineStr">
        <is>
          <t/>
        </is>
      </c>
      <c r="CG455" t="inlineStr">
        <is>
          <t/>
        </is>
      </c>
      <c r="CH455" t="inlineStr">
        <is>
          <t/>
        </is>
      </c>
      <c r="CI455" t="inlineStr">
        <is>
          <t/>
        </is>
      </c>
      <c r="CJ455" t="inlineStr">
        <is>
          <t/>
        </is>
      </c>
      <c r="CK455" t="inlineStr">
        <is>
          <t/>
        </is>
      </c>
      <c r="CL455" t="inlineStr">
        <is>
          <t/>
        </is>
      </c>
      <c r="CM455" t="inlineStr">
        <is>
          <t/>
        </is>
      </c>
      <c r="CN455" t="inlineStr">
        <is>
          <t/>
        </is>
      </c>
      <c r="CO455" t="inlineStr">
        <is>
          <t/>
        </is>
      </c>
      <c r="CP455" t="inlineStr">
        <is>
          <t/>
        </is>
      </c>
      <c r="CQ455" t="inlineStr">
        <is>
          <t/>
        </is>
      </c>
      <c r="CR455" t="inlineStr">
        <is>
          <t/>
        </is>
      </c>
      <c r="CS455" t="inlineStr">
        <is>
          <t/>
        </is>
      </c>
      <c r="CT455" t="inlineStr">
        <is>
          <t/>
        </is>
      </c>
      <c r="CU455" t="inlineStr">
        <is>
          <t/>
        </is>
      </c>
      <c r="CV455" t="inlineStr">
        <is>
          <t/>
        </is>
      </c>
      <c r="CW455" t="inlineStr">
        <is>
          <t/>
        </is>
      </c>
    </row>
    <row r="456">
      <c r="A456" s="1" t="str">
        <f>HYPERLINK("https://iate.europa.eu/entry/result/3596511/all", "3596511")</f>
        <v>3596511</v>
      </c>
      <c r="B456" t="inlineStr">
        <is>
          <t>INTERNATIONAL RELATIONS;FINANCE</t>
        </is>
      </c>
      <c r="C456" t="inlineStr">
        <is>
          <t>INTERNATIONAL RELATIONS|cooperation policy;FINANCE</t>
        </is>
      </c>
      <c r="D456" t="inlineStr">
        <is>
          <t>no</t>
        </is>
      </c>
      <c r="E456" t="inlineStr">
        <is>
          <t/>
        </is>
      </c>
      <c r="F456" t="inlineStr">
        <is>
          <t/>
        </is>
      </c>
      <c r="G456" t="inlineStr">
        <is>
          <t/>
        </is>
      </c>
      <c r="H456" t="inlineStr">
        <is>
          <t/>
        </is>
      </c>
      <c r="I456" t="inlineStr">
        <is>
          <t/>
        </is>
      </c>
      <c r="J456" t="inlineStr">
        <is>
          <t/>
        </is>
      </c>
      <c r="K456" t="inlineStr">
        <is>
          <t/>
        </is>
      </c>
      <c r="L456" t="inlineStr">
        <is>
          <t/>
        </is>
      </c>
      <c r="M456" t="inlineStr">
        <is>
          <t/>
        </is>
      </c>
      <c r="N456" t="inlineStr">
        <is>
          <t/>
        </is>
      </c>
      <c r="O456" t="inlineStr">
        <is>
          <t/>
        </is>
      </c>
      <c r="P456" t="inlineStr">
        <is>
          <t/>
        </is>
      </c>
      <c r="Q456" t="inlineStr">
        <is>
          <t/>
        </is>
      </c>
      <c r="R456" s="2" t="inlineStr">
        <is>
          <t>Dienstleistungsrahmenvertrag</t>
        </is>
      </c>
      <c r="S456" s="2" t="inlineStr">
        <is>
          <t>2</t>
        </is>
      </c>
      <c r="T456" s="2" t="inlineStr">
        <is>
          <t/>
        </is>
      </c>
      <c r="U456" t="inlineStr">
        <is>
          <t/>
        </is>
      </c>
      <c r="V456" t="inlineStr">
        <is>
          <t/>
        </is>
      </c>
      <c r="W456" t="inlineStr">
        <is>
          <t/>
        </is>
      </c>
      <c r="X456" t="inlineStr">
        <is>
          <t/>
        </is>
      </c>
      <c r="Y456" t="inlineStr">
        <is>
          <t/>
        </is>
      </c>
      <c r="Z456" s="2" t="inlineStr">
        <is>
          <t>framework service contract</t>
        </is>
      </c>
      <c r="AA456" s="2" t="inlineStr">
        <is>
          <t>2</t>
        </is>
      </c>
      <c r="AB456" s="2" t="inlineStr">
        <is>
          <t/>
        </is>
      </c>
      <c r="AC456" t="inlineStr">
        <is>
          <t/>
        </is>
      </c>
      <c r="AD456" s="2" t="inlineStr">
        <is>
          <t>contrato marco de servicios</t>
        </is>
      </c>
      <c r="AE456" s="2" t="inlineStr">
        <is>
          <t>2</t>
        </is>
      </c>
      <c r="AF456" s="2" t="inlineStr">
        <is>
          <t/>
        </is>
      </c>
      <c r="AG456" t="inlineStr">
        <is>
          <t/>
        </is>
      </c>
      <c r="AH456" t="inlineStr">
        <is>
          <t/>
        </is>
      </c>
      <c r="AI456" t="inlineStr">
        <is>
          <t/>
        </is>
      </c>
      <c r="AJ456" t="inlineStr">
        <is>
          <t/>
        </is>
      </c>
      <c r="AK456" t="inlineStr">
        <is>
          <t/>
        </is>
      </c>
      <c r="AL456" t="inlineStr">
        <is>
          <t/>
        </is>
      </c>
      <c r="AM456" t="inlineStr">
        <is>
          <t/>
        </is>
      </c>
      <c r="AN456" t="inlineStr">
        <is>
          <t/>
        </is>
      </c>
      <c r="AO456" t="inlineStr">
        <is>
          <t/>
        </is>
      </c>
      <c r="AP456" s="2" t="inlineStr">
        <is>
          <t>contrat-cadre de services</t>
        </is>
      </c>
      <c r="AQ456" s="2" t="inlineStr">
        <is>
          <t>2</t>
        </is>
      </c>
      <c r="AR456" s="2" t="inlineStr">
        <is>
          <t/>
        </is>
      </c>
      <c r="AS456" t="inlineStr">
        <is>
          <t/>
        </is>
      </c>
      <c r="AT456" t="inlineStr">
        <is>
          <t/>
        </is>
      </c>
      <c r="AU456" t="inlineStr">
        <is>
          <t/>
        </is>
      </c>
      <c r="AV456" t="inlineStr">
        <is>
          <t/>
        </is>
      </c>
      <c r="AW456" t="inlineStr">
        <is>
          <t/>
        </is>
      </c>
      <c r="AX456" t="inlineStr">
        <is>
          <t/>
        </is>
      </c>
      <c r="AY456" t="inlineStr">
        <is>
          <t/>
        </is>
      </c>
      <c r="AZ456" t="inlineStr">
        <is>
          <t/>
        </is>
      </c>
      <c r="BA456" t="inlineStr">
        <is>
          <t/>
        </is>
      </c>
      <c r="BB456" t="inlineStr">
        <is>
          <t/>
        </is>
      </c>
      <c r="BC456" t="inlineStr">
        <is>
          <t/>
        </is>
      </c>
      <c r="BD456" t="inlineStr">
        <is>
          <t/>
        </is>
      </c>
      <c r="BE456" t="inlineStr">
        <is>
          <t/>
        </is>
      </c>
      <c r="BF456" s="2" t="inlineStr">
        <is>
          <t>contratto quadro di servizi</t>
        </is>
      </c>
      <c r="BG456" s="2" t="inlineStr">
        <is>
          <t>2</t>
        </is>
      </c>
      <c r="BH456" s="2" t="inlineStr">
        <is>
          <t/>
        </is>
      </c>
      <c r="BI456" t="inlineStr">
        <is>
          <t/>
        </is>
      </c>
      <c r="BJ456" t="inlineStr">
        <is>
          <t/>
        </is>
      </c>
      <c r="BK456" t="inlineStr">
        <is>
          <t/>
        </is>
      </c>
      <c r="BL456" t="inlineStr">
        <is>
          <t/>
        </is>
      </c>
      <c r="BM456" t="inlineStr">
        <is>
          <t/>
        </is>
      </c>
      <c r="BN456" t="inlineStr">
        <is>
          <t/>
        </is>
      </c>
      <c r="BO456" t="inlineStr">
        <is>
          <t/>
        </is>
      </c>
      <c r="BP456" t="inlineStr">
        <is>
          <t/>
        </is>
      </c>
      <c r="BQ456" t="inlineStr">
        <is>
          <t/>
        </is>
      </c>
      <c r="BR456" t="inlineStr">
        <is>
          <t/>
        </is>
      </c>
      <c r="BS456" t="inlineStr">
        <is>
          <t/>
        </is>
      </c>
      <c r="BT456" t="inlineStr">
        <is>
          <t/>
        </is>
      </c>
      <c r="BU456" t="inlineStr">
        <is>
          <t/>
        </is>
      </c>
      <c r="BV456" s="2" t="inlineStr">
        <is>
          <t>kaderovereenkomst voor diensten</t>
        </is>
      </c>
      <c r="BW456" s="2" t="inlineStr">
        <is>
          <t>2</t>
        </is>
      </c>
      <c r="BX456" s="2" t="inlineStr">
        <is>
          <t/>
        </is>
      </c>
      <c r="BY456" t="inlineStr">
        <is>
          <t/>
        </is>
      </c>
      <c r="BZ456" t="inlineStr">
        <is>
          <t/>
        </is>
      </c>
      <c r="CA456" t="inlineStr">
        <is>
          <t/>
        </is>
      </c>
      <c r="CB456" t="inlineStr">
        <is>
          <t/>
        </is>
      </c>
      <c r="CC456" t="inlineStr">
        <is>
          <t/>
        </is>
      </c>
      <c r="CD456" s="2" t="inlineStr">
        <is>
          <t>contrato-quadro de prestação de serviços</t>
        </is>
      </c>
      <c r="CE456" s="2" t="inlineStr">
        <is>
          <t>2</t>
        </is>
      </c>
      <c r="CF456" s="2" t="inlineStr">
        <is>
          <t/>
        </is>
      </c>
      <c r="CG456" t="inlineStr">
        <is>
          <t/>
        </is>
      </c>
      <c r="CH456" t="inlineStr">
        <is>
          <t/>
        </is>
      </c>
      <c r="CI456" t="inlineStr">
        <is>
          <t/>
        </is>
      </c>
      <c r="CJ456" t="inlineStr">
        <is>
          <t/>
        </is>
      </c>
      <c r="CK456" t="inlineStr">
        <is>
          <t/>
        </is>
      </c>
      <c r="CL456" t="inlineStr">
        <is>
          <t/>
        </is>
      </c>
      <c r="CM456" t="inlineStr">
        <is>
          <t/>
        </is>
      </c>
      <c r="CN456" t="inlineStr">
        <is>
          <t/>
        </is>
      </c>
      <c r="CO456" t="inlineStr">
        <is>
          <t/>
        </is>
      </c>
      <c r="CP456" t="inlineStr">
        <is>
          <t/>
        </is>
      </c>
      <c r="CQ456" t="inlineStr">
        <is>
          <t/>
        </is>
      </c>
      <c r="CR456" t="inlineStr">
        <is>
          <t/>
        </is>
      </c>
      <c r="CS456" t="inlineStr">
        <is>
          <t/>
        </is>
      </c>
      <c r="CT456" t="inlineStr">
        <is>
          <t/>
        </is>
      </c>
      <c r="CU456" t="inlineStr">
        <is>
          <t/>
        </is>
      </c>
      <c r="CV456" t="inlineStr">
        <is>
          <t/>
        </is>
      </c>
      <c r="CW456" t="inlineStr">
        <is>
          <t/>
        </is>
      </c>
    </row>
    <row r="457">
      <c r="A457" s="1" t="str">
        <f>HYPERLINK("https://iate.europa.eu/entry/result/3596500/all", "3596500")</f>
        <v>3596500</v>
      </c>
      <c r="B457" t="inlineStr">
        <is>
          <t>INTERNATIONAL RELATIONS;FINANCE</t>
        </is>
      </c>
      <c r="C457" t="inlineStr">
        <is>
          <t>INTERNATIONAL RELATIONS|cooperation policy;FINANCE</t>
        </is>
      </c>
      <c r="D457" t="inlineStr">
        <is>
          <t>no</t>
        </is>
      </c>
      <c r="E457" t="inlineStr">
        <is>
          <t/>
        </is>
      </c>
      <c r="F457" t="inlineStr">
        <is>
          <t/>
        </is>
      </c>
      <c r="G457" t="inlineStr">
        <is>
          <t/>
        </is>
      </c>
      <c r="H457" t="inlineStr">
        <is>
          <t/>
        </is>
      </c>
      <c r="I457" t="inlineStr">
        <is>
          <t/>
        </is>
      </c>
      <c r="J457" t="inlineStr">
        <is>
          <t/>
        </is>
      </c>
      <c r="K457" t="inlineStr">
        <is>
          <t/>
        </is>
      </c>
      <c r="L457" t="inlineStr">
        <is>
          <t/>
        </is>
      </c>
      <c r="M457" t="inlineStr">
        <is>
          <t/>
        </is>
      </c>
      <c r="N457" t="inlineStr">
        <is>
          <t/>
        </is>
      </c>
      <c r="O457" t="inlineStr">
        <is>
          <t/>
        </is>
      </c>
      <c r="P457" t="inlineStr">
        <is>
          <t/>
        </is>
      </c>
      <c r="Q457" t="inlineStr">
        <is>
          <t/>
        </is>
      </c>
      <c r="R457" s="2" t="inlineStr">
        <is>
          <t>Abwicklungsfrist</t>
        </is>
      </c>
      <c r="S457" s="2" t="inlineStr">
        <is>
          <t>2</t>
        </is>
      </c>
      <c r="T457" s="2" t="inlineStr">
        <is>
          <t/>
        </is>
      </c>
      <c r="U457" t="inlineStr">
        <is>
          <t/>
        </is>
      </c>
      <c r="V457" t="inlineStr">
        <is>
          <t/>
        </is>
      </c>
      <c r="W457" t="inlineStr">
        <is>
          <t/>
        </is>
      </c>
      <c r="X457" t="inlineStr">
        <is>
          <t/>
        </is>
      </c>
      <c r="Y457" t="inlineStr">
        <is>
          <t/>
        </is>
      </c>
      <c r="Z457" s="2" t="inlineStr">
        <is>
          <t>FDI|
final date of implementation</t>
        </is>
      </c>
      <c r="AA457" s="2" t="inlineStr">
        <is>
          <t>2|
2</t>
        </is>
      </c>
      <c r="AB457" s="2" t="inlineStr">
        <is>
          <t xml:space="preserve">|
</t>
        </is>
      </c>
      <c r="AC457" t="inlineStr">
        <is>
          <t/>
        </is>
      </c>
      <c r="AD457" s="2" t="inlineStr">
        <is>
          <t>fecha límite de ejecución</t>
        </is>
      </c>
      <c r="AE457" s="2" t="inlineStr">
        <is>
          <t>2</t>
        </is>
      </c>
      <c r="AF457" s="2" t="inlineStr">
        <is>
          <t/>
        </is>
      </c>
      <c r="AG457" t="inlineStr">
        <is>
          <t/>
        </is>
      </c>
      <c r="AH457" t="inlineStr">
        <is>
          <t/>
        </is>
      </c>
      <c r="AI457" t="inlineStr">
        <is>
          <t/>
        </is>
      </c>
      <c r="AJ457" t="inlineStr">
        <is>
          <t/>
        </is>
      </c>
      <c r="AK457" t="inlineStr">
        <is>
          <t/>
        </is>
      </c>
      <c r="AL457" t="inlineStr">
        <is>
          <t/>
        </is>
      </c>
      <c r="AM457" t="inlineStr">
        <is>
          <t/>
        </is>
      </c>
      <c r="AN457" t="inlineStr">
        <is>
          <t/>
        </is>
      </c>
      <c r="AO457" t="inlineStr">
        <is>
          <t/>
        </is>
      </c>
      <c r="AP457" s="2" t="inlineStr">
        <is>
          <t>date limite d'exécution|
DLE</t>
        </is>
      </c>
      <c r="AQ457" s="2" t="inlineStr">
        <is>
          <t>2|
2</t>
        </is>
      </c>
      <c r="AR457" s="2" t="inlineStr">
        <is>
          <t xml:space="preserve">|
</t>
        </is>
      </c>
      <c r="AS457" t="inlineStr">
        <is>
          <t/>
        </is>
      </c>
      <c r="AT457" t="inlineStr">
        <is>
          <t/>
        </is>
      </c>
      <c r="AU457" t="inlineStr">
        <is>
          <t/>
        </is>
      </c>
      <c r="AV457" t="inlineStr">
        <is>
          <t/>
        </is>
      </c>
      <c r="AW457" t="inlineStr">
        <is>
          <t/>
        </is>
      </c>
      <c r="AX457" t="inlineStr">
        <is>
          <t/>
        </is>
      </c>
      <c r="AY457" t="inlineStr">
        <is>
          <t/>
        </is>
      </c>
      <c r="AZ457" t="inlineStr">
        <is>
          <t/>
        </is>
      </c>
      <c r="BA457" t="inlineStr">
        <is>
          <t/>
        </is>
      </c>
      <c r="BB457" t="inlineStr">
        <is>
          <t/>
        </is>
      </c>
      <c r="BC457" t="inlineStr">
        <is>
          <t/>
        </is>
      </c>
      <c r="BD457" t="inlineStr">
        <is>
          <t/>
        </is>
      </c>
      <c r="BE457" t="inlineStr">
        <is>
          <t/>
        </is>
      </c>
      <c r="BF457" s="2" t="inlineStr">
        <is>
          <t>data finale di esecuzione</t>
        </is>
      </c>
      <c r="BG457" s="2" t="inlineStr">
        <is>
          <t>2</t>
        </is>
      </c>
      <c r="BH457" s="2" t="inlineStr">
        <is>
          <t/>
        </is>
      </c>
      <c r="BI457" t="inlineStr">
        <is>
          <t/>
        </is>
      </c>
      <c r="BJ457" t="inlineStr">
        <is>
          <t/>
        </is>
      </c>
      <c r="BK457" t="inlineStr">
        <is>
          <t/>
        </is>
      </c>
      <c r="BL457" t="inlineStr">
        <is>
          <t/>
        </is>
      </c>
      <c r="BM457" t="inlineStr">
        <is>
          <t/>
        </is>
      </c>
      <c r="BN457" t="inlineStr">
        <is>
          <t/>
        </is>
      </c>
      <c r="BO457" t="inlineStr">
        <is>
          <t/>
        </is>
      </c>
      <c r="BP457" t="inlineStr">
        <is>
          <t/>
        </is>
      </c>
      <c r="BQ457" t="inlineStr">
        <is>
          <t/>
        </is>
      </c>
      <c r="BR457" t="inlineStr">
        <is>
          <t/>
        </is>
      </c>
      <c r="BS457" t="inlineStr">
        <is>
          <t/>
        </is>
      </c>
      <c r="BT457" t="inlineStr">
        <is>
          <t/>
        </is>
      </c>
      <c r="BU457" t="inlineStr">
        <is>
          <t/>
        </is>
      </c>
      <c r="BV457" t="inlineStr">
        <is>
          <t/>
        </is>
      </c>
      <c r="BW457" t="inlineStr">
        <is>
          <t/>
        </is>
      </c>
      <c r="BX457" t="inlineStr">
        <is>
          <t/>
        </is>
      </c>
      <c r="BY457" t="inlineStr">
        <is>
          <t/>
        </is>
      </c>
      <c r="BZ457" t="inlineStr">
        <is>
          <t/>
        </is>
      </c>
      <c r="CA457" t="inlineStr">
        <is>
          <t/>
        </is>
      </c>
      <c r="CB457" t="inlineStr">
        <is>
          <t/>
        </is>
      </c>
      <c r="CC457" t="inlineStr">
        <is>
          <t/>
        </is>
      </c>
      <c r="CD457" t="inlineStr">
        <is>
          <t/>
        </is>
      </c>
      <c r="CE457" t="inlineStr">
        <is>
          <t/>
        </is>
      </c>
      <c r="CF457" t="inlineStr">
        <is>
          <t/>
        </is>
      </c>
      <c r="CG457" t="inlineStr">
        <is>
          <t/>
        </is>
      </c>
      <c r="CH457" t="inlineStr">
        <is>
          <t/>
        </is>
      </c>
      <c r="CI457" t="inlineStr">
        <is>
          <t/>
        </is>
      </c>
      <c r="CJ457" t="inlineStr">
        <is>
          <t/>
        </is>
      </c>
      <c r="CK457" t="inlineStr">
        <is>
          <t/>
        </is>
      </c>
      <c r="CL457" t="inlineStr">
        <is>
          <t/>
        </is>
      </c>
      <c r="CM457" t="inlineStr">
        <is>
          <t/>
        </is>
      </c>
      <c r="CN457" t="inlineStr">
        <is>
          <t/>
        </is>
      </c>
      <c r="CO457" t="inlineStr">
        <is>
          <t/>
        </is>
      </c>
      <c r="CP457" t="inlineStr">
        <is>
          <t/>
        </is>
      </c>
      <c r="CQ457" t="inlineStr">
        <is>
          <t/>
        </is>
      </c>
      <c r="CR457" t="inlineStr">
        <is>
          <t/>
        </is>
      </c>
      <c r="CS457" t="inlineStr">
        <is>
          <t/>
        </is>
      </c>
      <c r="CT457" t="inlineStr">
        <is>
          <t/>
        </is>
      </c>
      <c r="CU457" t="inlineStr">
        <is>
          <t/>
        </is>
      </c>
      <c r="CV457" t="inlineStr">
        <is>
          <t/>
        </is>
      </c>
      <c r="CW457" t="inlineStr">
        <is>
          <t/>
        </is>
      </c>
    </row>
    <row r="458">
      <c r="A458" s="1" t="str">
        <f>HYPERLINK("https://iate.europa.eu/entry/result/3596504/all", "3596504")</f>
        <v>3596504</v>
      </c>
      <c r="B458" t="inlineStr">
        <is>
          <t>INTERNATIONAL RELATIONS;FINANCE</t>
        </is>
      </c>
      <c r="C458" t="inlineStr">
        <is>
          <t>INTERNATIONAL RELATIONS|cooperation policy;FINANCE</t>
        </is>
      </c>
      <c r="D458" t="inlineStr">
        <is>
          <t>no</t>
        </is>
      </c>
      <c r="E458" t="inlineStr">
        <is>
          <t/>
        </is>
      </c>
      <c r="F458" t="inlineStr">
        <is>
          <t/>
        </is>
      </c>
      <c r="G458" t="inlineStr">
        <is>
          <t/>
        </is>
      </c>
      <c r="H458" t="inlineStr">
        <is>
          <t/>
        </is>
      </c>
      <c r="I458" t="inlineStr">
        <is>
          <t/>
        </is>
      </c>
      <c r="J458" t="inlineStr">
        <is>
          <t/>
        </is>
      </c>
      <c r="K458" t="inlineStr">
        <is>
          <t/>
        </is>
      </c>
      <c r="L458" t="inlineStr">
        <is>
          <t/>
        </is>
      </c>
      <c r="M458" t="inlineStr">
        <is>
          <t/>
        </is>
      </c>
      <c r="N458" t="inlineStr">
        <is>
          <t/>
        </is>
      </c>
      <c r="O458" t="inlineStr">
        <is>
          <t/>
        </is>
      </c>
      <c r="P458" t="inlineStr">
        <is>
          <t/>
        </is>
      </c>
      <c r="Q458" t="inlineStr">
        <is>
          <t/>
        </is>
      </c>
      <c r="R458" s="2" t="inlineStr">
        <is>
          <t>Finanzbogen</t>
        </is>
      </c>
      <c r="S458" s="2" t="inlineStr">
        <is>
          <t>2</t>
        </is>
      </c>
      <c r="T458" s="2" t="inlineStr">
        <is>
          <t/>
        </is>
      </c>
      <c r="U458" t="inlineStr">
        <is>
          <t/>
        </is>
      </c>
      <c r="V458" t="inlineStr">
        <is>
          <t/>
        </is>
      </c>
      <c r="W458" t="inlineStr">
        <is>
          <t/>
        </is>
      </c>
      <c r="X458" t="inlineStr">
        <is>
          <t/>
        </is>
      </c>
      <c r="Y458" t="inlineStr">
        <is>
          <t/>
        </is>
      </c>
      <c r="Z458" s="2" t="inlineStr">
        <is>
          <t>BFS|
budgetary financial statement</t>
        </is>
      </c>
      <c r="AA458" s="2" t="inlineStr">
        <is>
          <t>2|
2</t>
        </is>
      </c>
      <c r="AB458" s="2" t="inlineStr">
        <is>
          <t xml:space="preserve">|
</t>
        </is>
      </c>
      <c r="AC458" t="inlineStr">
        <is>
          <t/>
        </is>
      </c>
      <c r="AD458" t="inlineStr">
        <is>
          <t/>
        </is>
      </c>
      <c r="AE458" t="inlineStr">
        <is>
          <t/>
        </is>
      </c>
      <c r="AF458" t="inlineStr">
        <is>
          <t/>
        </is>
      </c>
      <c r="AG458" t="inlineStr">
        <is>
          <t/>
        </is>
      </c>
      <c r="AH458" t="inlineStr">
        <is>
          <t/>
        </is>
      </c>
      <c r="AI458" t="inlineStr">
        <is>
          <t/>
        </is>
      </c>
      <c r="AJ458" t="inlineStr">
        <is>
          <t/>
        </is>
      </c>
      <c r="AK458" t="inlineStr">
        <is>
          <t/>
        </is>
      </c>
      <c r="AL458" t="inlineStr">
        <is>
          <t/>
        </is>
      </c>
      <c r="AM458" t="inlineStr">
        <is>
          <t/>
        </is>
      </c>
      <c r="AN458" t="inlineStr">
        <is>
          <t/>
        </is>
      </c>
      <c r="AO458" t="inlineStr">
        <is>
          <t/>
        </is>
      </c>
      <c r="AP458" s="2" t="inlineStr">
        <is>
          <t>fiche financière budgétaire</t>
        </is>
      </c>
      <c r="AQ458" s="2" t="inlineStr">
        <is>
          <t>2</t>
        </is>
      </c>
      <c r="AR458" s="2" t="inlineStr">
        <is>
          <t/>
        </is>
      </c>
      <c r="AS458" t="inlineStr">
        <is>
          <t/>
        </is>
      </c>
      <c r="AT458" t="inlineStr">
        <is>
          <t/>
        </is>
      </c>
      <c r="AU458" t="inlineStr">
        <is>
          <t/>
        </is>
      </c>
      <c r="AV458" t="inlineStr">
        <is>
          <t/>
        </is>
      </c>
      <c r="AW458" t="inlineStr">
        <is>
          <t/>
        </is>
      </c>
      <c r="AX458" t="inlineStr">
        <is>
          <t/>
        </is>
      </c>
      <c r="AY458" t="inlineStr">
        <is>
          <t/>
        </is>
      </c>
      <c r="AZ458" t="inlineStr">
        <is>
          <t/>
        </is>
      </c>
      <c r="BA458" t="inlineStr">
        <is>
          <t/>
        </is>
      </c>
      <c r="BB458" t="inlineStr">
        <is>
          <t/>
        </is>
      </c>
      <c r="BC458" t="inlineStr">
        <is>
          <t/>
        </is>
      </c>
      <c r="BD458" t="inlineStr">
        <is>
          <t/>
        </is>
      </c>
      <c r="BE458" t="inlineStr">
        <is>
          <t/>
        </is>
      </c>
      <c r="BF458" t="inlineStr">
        <is>
          <t/>
        </is>
      </c>
      <c r="BG458" t="inlineStr">
        <is>
          <t/>
        </is>
      </c>
      <c r="BH458" t="inlineStr">
        <is>
          <t/>
        </is>
      </c>
      <c r="BI458" t="inlineStr">
        <is>
          <t/>
        </is>
      </c>
      <c r="BJ458" t="inlineStr">
        <is>
          <t/>
        </is>
      </c>
      <c r="BK458" t="inlineStr">
        <is>
          <t/>
        </is>
      </c>
      <c r="BL458" t="inlineStr">
        <is>
          <t/>
        </is>
      </c>
      <c r="BM458" t="inlineStr">
        <is>
          <t/>
        </is>
      </c>
      <c r="BN458" t="inlineStr">
        <is>
          <t/>
        </is>
      </c>
      <c r="BO458" t="inlineStr">
        <is>
          <t/>
        </is>
      </c>
      <c r="BP458" t="inlineStr">
        <is>
          <t/>
        </is>
      </c>
      <c r="BQ458" t="inlineStr">
        <is>
          <t/>
        </is>
      </c>
      <c r="BR458" t="inlineStr">
        <is>
          <t/>
        </is>
      </c>
      <c r="BS458" t="inlineStr">
        <is>
          <t/>
        </is>
      </c>
      <c r="BT458" t="inlineStr">
        <is>
          <t/>
        </is>
      </c>
      <c r="BU458" t="inlineStr">
        <is>
          <t/>
        </is>
      </c>
      <c r="BV458" t="inlineStr">
        <is>
          <t/>
        </is>
      </c>
      <c r="BW458" t="inlineStr">
        <is>
          <t/>
        </is>
      </c>
      <c r="BX458" t="inlineStr">
        <is>
          <t/>
        </is>
      </c>
      <c r="BY458" t="inlineStr">
        <is>
          <t/>
        </is>
      </c>
      <c r="BZ458" t="inlineStr">
        <is>
          <t/>
        </is>
      </c>
      <c r="CA458" t="inlineStr">
        <is>
          <t/>
        </is>
      </c>
      <c r="CB458" t="inlineStr">
        <is>
          <t/>
        </is>
      </c>
      <c r="CC458" t="inlineStr">
        <is>
          <t/>
        </is>
      </c>
      <c r="CD458" t="inlineStr">
        <is>
          <t/>
        </is>
      </c>
      <c r="CE458" t="inlineStr">
        <is>
          <t/>
        </is>
      </c>
      <c r="CF458" t="inlineStr">
        <is>
          <t/>
        </is>
      </c>
      <c r="CG458" t="inlineStr">
        <is>
          <t/>
        </is>
      </c>
      <c r="CH458" t="inlineStr">
        <is>
          <t/>
        </is>
      </c>
      <c r="CI458" t="inlineStr">
        <is>
          <t/>
        </is>
      </c>
      <c r="CJ458" t="inlineStr">
        <is>
          <t/>
        </is>
      </c>
      <c r="CK458" t="inlineStr">
        <is>
          <t/>
        </is>
      </c>
      <c r="CL458" t="inlineStr">
        <is>
          <t/>
        </is>
      </c>
      <c r="CM458" t="inlineStr">
        <is>
          <t/>
        </is>
      </c>
      <c r="CN458" t="inlineStr">
        <is>
          <t/>
        </is>
      </c>
      <c r="CO458" t="inlineStr">
        <is>
          <t/>
        </is>
      </c>
      <c r="CP458" t="inlineStr">
        <is>
          <t/>
        </is>
      </c>
      <c r="CQ458" t="inlineStr">
        <is>
          <t/>
        </is>
      </c>
      <c r="CR458" t="inlineStr">
        <is>
          <t/>
        </is>
      </c>
      <c r="CS458" t="inlineStr">
        <is>
          <t/>
        </is>
      </c>
      <c r="CT458" t="inlineStr">
        <is>
          <t/>
        </is>
      </c>
      <c r="CU458" t="inlineStr">
        <is>
          <t/>
        </is>
      </c>
      <c r="CV458" t="inlineStr">
        <is>
          <t/>
        </is>
      </c>
      <c r="CW458" t="inlineStr">
        <is>
          <t/>
        </is>
      </c>
    </row>
    <row r="459">
      <c r="A459" s="1" t="str">
        <f>HYPERLINK("https://iate.europa.eu/entry/result/1134085/all", "1134085")</f>
        <v>1134085</v>
      </c>
      <c r="B459" t="inlineStr">
        <is>
          <t>LAW</t>
        </is>
      </c>
      <c r="C459" t="inlineStr">
        <is>
          <t>LAW|justice|judicial proceedings</t>
        </is>
      </c>
      <c r="D459" t="inlineStr">
        <is>
          <t>yes</t>
        </is>
      </c>
      <c r="E459" t="inlineStr">
        <is>
          <t/>
        </is>
      </c>
      <c r="F459" t="inlineStr">
        <is>
          <t/>
        </is>
      </c>
      <c r="G459" t="inlineStr">
        <is>
          <t/>
        </is>
      </c>
      <c r="H459" t="inlineStr">
        <is>
          <t/>
        </is>
      </c>
      <c r="I459" t="inlineStr">
        <is>
          <t/>
        </is>
      </c>
      <c r="J459" t="inlineStr">
        <is>
          <t/>
        </is>
      </c>
      <c r="K459" t="inlineStr">
        <is>
          <t/>
        </is>
      </c>
      <c r="L459" t="inlineStr">
        <is>
          <t/>
        </is>
      </c>
      <c r="M459" t="inlineStr">
        <is>
          <t/>
        </is>
      </c>
      <c r="N459" s="2" t="inlineStr">
        <is>
          <t>spørgsmål om anvendelse af foreløbige forholdsregler</t>
        </is>
      </c>
      <c r="O459" s="2" t="inlineStr">
        <is>
          <t>3</t>
        </is>
      </c>
      <c r="P459" s="2" t="inlineStr">
        <is>
          <t/>
        </is>
      </c>
      <c r="Q459" t="inlineStr">
        <is>
          <t/>
        </is>
      </c>
      <c r="R459" s="2" t="inlineStr">
        <is>
          <t>Verfahren wegen einstweiliger Anordnungen</t>
        </is>
      </c>
      <c r="S459" s="2" t="inlineStr">
        <is>
          <t>3</t>
        </is>
      </c>
      <c r="T459" s="2" t="inlineStr">
        <is>
          <t/>
        </is>
      </c>
      <c r="U459" t="inlineStr">
        <is>
          <t/>
        </is>
      </c>
      <c r="V459" s="2" t="inlineStr">
        <is>
          <t>διαδικασία λήψεως ασφαλιστικών μέτρων</t>
        </is>
      </c>
      <c r="W459" s="2" t="inlineStr">
        <is>
          <t>3</t>
        </is>
      </c>
      <c r="X459" s="2" t="inlineStr">
        <is>
          <t/>
        </is>
      </c>
      <c r="Y459" t="inlineStr">
        <is>
          <t/>
        </is>
      </c>
      <c r="Z459" s="2" t="inlineStr">
        <is>
          <t>interim proceedings|
interim procedure|
summary proceedings|
summary procedure|
application for the adoption of interim measures|
interim relief proceedings|
interim relief procedure</t>
        </is>
      </c>
      <c r="AA459" s="2" t="inlineStr">
        <is>
          <t>3|
3|
3|
3|
2|
1|
1</t>
        </is>
      </c>
      <c r="AB459" s="2" t="inlineStr">
        <is>
          <t xml:space="preserve">|
|
|
|
obsolete|
|
</t>
        </is>
      </c>
      <c r="AC459" t="inlineStr">
        <is>
          <t>urgent procedure to obtain a temporary judgment ordering the suspension of the application of an act or other interim measures</t>
        </is>
      </c>
      <c r="AD459" s="2" t="inlineStr">
        <is>
          <t>procedimiento sobre medidas provisionales</t>
        </is>
      </c>
      <c r="AE459" s="2" t="inlineStr">
        <is>
          <t>3</t>
        </is>
      </c>
      <c r="AF459" s="2" t="inlineStr">
        <is>
          <t/>
        </is>
      </c>
      <c r="AG459" t="inlineStr">
        <is>
          <t/>
        </is>
      </c>
      <c r="AH459" t="inlineStr">
        <is>
          <t/>
        </is>
      </c>
      <c r="AI459" t="inlineStr">
        <is>
          <t/>
        </is>
      </c>
      <c r="AJ459" t="inlineStr">
        <is>
          <t/>
        </is>
      </c>
      <c r="AK459" t="inlineStr">
        <is>
          <t/>
        </is>
      </c>
      <c r="AL459" t="inlineStr">
        <is>
          <t/>
        </is>
      </c>
      <c r="AM459" t="inlineStr">
        <is>
          <t/>
        </is>
      </c>
      <c r="AN459" t="inlineStr">
        <is>
          <t/>
        </is>
      </c>
      <c r="AO459" t="inlineStr">
        <is>
          <t/>
        </is>
      </c>
      <c r="AP459" s="2" t="inlineStr">
        <is>
          <t>procédure de référé|
procédure en référé|
demande en référé|
action en référé|
référé</t>
        </is>
      </c>
      <c r="AQ459" s="2" t="inlineStr">
        <is>
          <t>3|
3|
3|
3|
3</t>
        </is>
      </c>
      <c r="AR459" s="2" t="inlineStr">
        <is>
          <t xml:space="preserve">|
|
|
|
</t>
        </is>
      </c>
      <c r="AS459" t="inlineStr">
        <is>
          <t>procédure d'urgence menée devant le juge des référés, en vue d'obtenir un jugement provisoire prononçant le sursis à l'exécution d'un acte, ou la prescription de mesures provisoires</t>
        </is>
      </c>
      <c r="AT459" s="2" t="inlineStr">
        <is>
          <t>nós imeachta eatramhach</t>
        </is>
      </c>
      <c r="AU459" s="2" t="inlineStr">
        <is>
          <t>3</t>
        </is>
      </c>
      <c r="AV459" s="2" t="inlineStr">
        <is>
          <t/>
        </is>
      </c>
      <c r="AW459" t="inlineStr">
        <is>
          <t/>
        </is>
      </c>
      <c r="AX459" t="inlineStr">
        <is>
          <t/>
        </is>
      </c>
      <c r="AY459" t="inlineStr">
        <is>
          <t/>
        </is>
      </c>
      <c r="AZ459" t="inlineStr">
        <is>
          <t/>
        </is>
      </c>
      <c r="BA459" t="inlineStr">
        <is>
          <t/>
        </is>
      </c>
      <c r="BB459" t="inlineStr">
        <is>
          <t/>
        </is>
      </c>
      <c r="BC459" t="inlineStr">
        <is>
          <t/>
        </is>
      </c>
      <c r="BD459" t="inlineStr">
        <is>
          <t/>
        </is>
      </c>
      <c r="BE459" t="inlineStr">
        <is>
          <t/>
        </is>
      </c>
      <c r="BF459" s="2" t="inlineStr">
        <is>
          <t>procedimento sommario</t>
        </is>
      </c>
      <c r="BG459" s="2" t="inlineStr">
        <is>
          <t>3</t>
        </is>
      </c>
      <c r="BH459" s="2" t="inlineStr">
        <is>
          <t/>
        </is>
      </c>
      <c r="BI459" t="inlineStr">
        <is>
          <t/>
        </is>
      </c>
      <c r="BJ459" t="inlineStr">
        <is>
          <t/>
        </is>
      </c>
      <c r="BK459" t="inlineStr">
        <is>
          <t/>
        </is>
      </c>
      <c r="BL459" t="inlineStr">
        <is>
          <t/>
        </is>
      </c>
      <c r="BM459" t="inlineStr">
        <is>
          <t/>
        </is>
      </c>
      <c r="BN459" t="inlineStr">
        <is>
          <t/>
        </is>
      </c>
      <c r="BO459" t="inlineStr">
        <is>
          <t/>
        </is>
      </c>
      <c r="BP459" t="inlineStr">
        <is>
          <t/>
        </is>
      </c>
      <c r="BQ459" t="inlineStr">
        <is>
          <t/>
        </is>
      </c>
      <c r="BR459" t="inlineStr">
        <is>
          <t/>
        </is>
      </c>
      <c r="BS459" t="inlineStr">
        <is>
          <t/>
        </is>
      </c>
      <c r="BT459" t="inlineStr">
        <is>
          <t/>
        </is>
      </c>
      <c r="BU459" t="inlineStr">
        <is>
          <t/>
        </is>
      </c>
      <c r="BV459" s="2" t="inlineStr">
        <is>
          <t>kort geding|
k.g.</t>
        </is>
      </c>
      <c r="BW459" s="2" t="inlineStr">
        <is>
          <t>3|
2</t>
        </is>
      </c>
      <c r="BX459" s="2" t="inlineStr">
        <is>
          <t xml:space="preserve">|
</t>
        </is>
      </c>
      <c r="BY459" t="inlineStr">
        <is>
          <t>procedure waarbij een voorlopige voorziening kan worden gevraagd in een spoedeisende zaak bij de President van de rechtbank of de kantonrechter</t>
        </is>
      </c>
      <c r="BZ459" t="inlineStr">
        <is>
          <t/>
        </is>
      </c>
      <c r="CA459" t="inlineStr">
        <is>
          <t/>
        </is>
      </c>
      <c r="CB459" t="inlineStr">
        <is>
          <t/>
        </is>
      </c>
      <c r="CC459" t="inlineStr">
        <is>
          <t/>
        </is>
      </c>
      <c r="CD459" s="2" t="inlineStr">
        <is>
          <t>processo urgente</t>
        </is>
      </c>
      <c r="CE459" s="2" t="inlineStr">
        <is>
          <t>3</t>
        </is>
      </c>
      <c r="CF459" s="2" t="inlineStr">
        <is>
          <t/>
        </is>
      </c>
      <c r="CG459" t="inlineStr">
        <is>
          <t/>
        </is>
      </c>
      <c r="CH459" t="inlineStr">
        <is>
          <t/>
        </is>
      </c>
      <c r="CI459" t="inlineStr">
        <is>
          <t/>
        </is>
      </c>
      <c r="CJ459" t="inlineStr">
        <is>
          <t/>
        </is>
      </c>
      <c r="CK459" t="inlineStr">
        <is>
          <t/>
        </is>
      </c>
      <c r="CL459" t="inlineStr">
        <is>
          <t/>
        </is>
      </c>
      <c r="CM459" t="inlineStr">
        <is>
          <t/>
        </is>
      </c>
      <c r="CN459" t="inlineStr">
        <is>
          <t/>
        </is>
      </c>
      <c r="CO459" t="inlineStr">
        <is>
          <t/>
        </is>
      </c>
      <c r="CP459" t="inlineStr">
        <is>
          <t/>
        </is>
      </c>
      <c r="CQ459" t="inlineStr">
        <is>
          <t/>
        </is>
      </c>
      <c r="CR459" t="inlineStr">
        <is>
          <t/>
        </is>
      </c>
      <c r="CS459" t="inlineStr">
        <is>
          <t/>
        </is>
      </c>
      <c r="CT459" t="inlineStr">
        <is>
          <t/>
        </is>
      </c>
      <c r="CU459" t="inlineStr">
        <is>
          <t/>
        </is>
      </c>
      <c r="CV459" t="inlineStr">
        <is>
          <t/>
        </is>
      </c>
      <c r="CW459" t="inlineStr">
        <is>
          <t/>
        </is>
      </c>
    </row>
    <row r="460">
      <c r="A460" s="1" t="str">
        <f>HYPERLINK("https://iate.europa.eu/entry/result/3521890/all", "3521890")</f>
        <v>3521890</v>
      </c>
      <c r="B460" t="inlineStr">
        <is>
          <t>EUROPEAN UNION</t>
        </is>
      </c>
      <c r="C460" t="inlineStr">
        <is>
          <t>EUROPEAN UNION|EU finance|Community budget</t>
        </is>
      </c>
      <c r="D460" t="inlineStr">
        <is>
          <t>yes</t>
        </is>
      </c>
      <c r="E460" t="inlineStr">
        <is>
          <t/>
        </is>
      </c>
      <c r="F460" s="2" t="inlineStr">
        <is>
          <t>брутно намаление|
намалениe с фиксирана сума|
фиксирано намаление</t>
        </is>
      </c>
      <c r="G460" s="2" t="inlineStr">
        <is>
          <t>4|
3|
3</t>
        </is>
      </c>
      <c r="H460" s="2" t="inlineStr">
        <is>
          <t xml:space="preserve">|
|
</t>
        </is>
      </c>
      <c r="I460" t="inlineStr">
        <is>
          <t/>
        </is>
      </c>
      <c r="J460" s="2" t="inlineStr">
        <is>
          <t>hrubé snížení|
paušální snížení|
paušální oprava</t>
        </is>
      </c>
      <c r="K460" s="2" t="inlineStr">
        <is>
          <t>3|
3|
3</t>
        </is>
      </c>
      <c r="L460" s="2" t="inlineStr">
        <is>
          <t xml:space="preserve">|
|
</t>
        </is>
      </c>
      <c r="M460" t="inlineStr">
        <is>
          <t/>
        </is>
      </c>
      <c r="N460" s="2" t="inlineStr">
        <is>
          <t>bruttoreduktion|
korrektion med fast beløb|
fast korrektion</t>
        </is>
      </c>
      <c r="O460" s="2" t="inlineStr">
        <is>
          <t>3|
3|
3</t>
        </is>
      </c>
      <c r="P460" s="2" t="inlineStr">
        <is>
          <t xml:space="preserve">|
|
</t>
        </is>
      </c>
      <c r="Q460" t="inlineStr">
        <is>
          <t>reduktion i en medlemsstats bidrag til EU-budgettet</t>
        </is>
      </c>
      <c r="R460" s="2" t="inlineStr">
        <is>
          <t>Bruttokürzung</t>
        </is>
      </c>
      <c r="S460" s="2" t="inlineStr">
        <is>
          <t>3</t>
        </is>
      </c>
      <c r="T460" s="2" t="inlineStr">
        <is>
          <t/>
        </is>
      </c>
      <c r="U460" t="inlineStr">
        <is>
          <t>vereinbarte Verringerung
des Beitrags eines Mitgliedstaats zum EU-Haushalt, den er auf der Grundlage
seines Bruttonationaleinkommens leisten muss</t>
        </is>
      </c>
      <c r="V460" s="2" t="inlineStr">
        <is>
          <t>ακαθάριστη μείωση|
κατ' αποκοπή μείωση</t>
        </is>
      </c>
      <c r="W460" s="2" t="inlineStr">
        <is>
          <t>3|
2</t>
        </is>
      </c>
      <c r="X460" s="2" t="inlineStr">
        <is>
          <t xml:space="preserve">|
</t>
        </is>
      </c>
      <c r="Y460" t="inlineStr">
        <is>
          <t/>
        </is>
      </c>
      <c r="Z460" s="2" t="inlineStr">
        <is>
          <t>gross reduction|
lump-sum reduction|
lump-sum correction</t>
        </is>
      </c>
      <c r="AA460" s="2" t="inlineStr">
        <is>
          <t>3|
3|
3</t>
        </is>
      </c>
      <c r="AB460" s="2" t="inlineStr">
        <is>
          <t xml:space="preserve">|
|
</t>
        </is>
      </c>
      <c r="AC460" t="inlineStr">
        <is>
          <t>reduction of
a Member State's contribution to the EU budget by a fixed amount that corresponds to a value at a point in time</t>
        </is>
      </c>
      <c r="AD460" s="2" t="inlineStr">
        <is>
          <t>reducción bruta</t>
        </is>
      </c>
      <c r="AE460" s="2" t="inlineStr">
        <is>
          <t>3</t>
        </is>
      </c>
      <c r="AF460" s="2" t="inlineStr">
        <is>
          <t/>
        </is>
      </c>
      <c r="AG460" t="inlineStr">
        <is>
          <t>Reducción de la contribución al presupuesto de la UE que se concede a determinados Estados miembros, cuya cantidad se fija al elaborar el proyecto de presupuesto de la Unión. Estas reducciones brutas las financia el conjunto de Estados miembros.</t>
        </is>
      </c>
      <c r="AH460" s="2" t="inlineStr">
        <is>
          <t>brutomaksete vähendamine|
kindlasummaline vähendamine|
kindlasummaline korrigeerimine|
kindlasummaline korrektsioon</t>
        </is>
      </c>
      <c r="AI460" s="2" t="inlineStr">
        <is>
          <t>3|
3|
2|
2</t>
        </is>
      </c>
      <c r="AJ460" s="2" t="inlineStr">
        <is>
          <t xml:space="preserve">|
|
|
</t>
        </is>
      </c>
      <c r="AK460" t="inlineStr">
        <is>
          <t>teatavate liikmesriikide ELi eelarvesse tehtavate osamaksete vähendamine, mille summa määratakse kindlaks liidu eelarveprojekti koostamisel ning mis vastab teatavale väärtusele teataval ajahetkel</t>
        </is>
      </c>
      <c r="AL460" s="2" t="inlineStr">
        <is>
          <t>bruttovähennys</t>
        </is>
      </c>
      <c r="AM460" s="2" t="inlineStr">
        <is>
          <t>3</t>
        </is>
      </c>
      <c r="AN460" s="2" t="inlineStr">
        <is>
          <t/>
        </is>
      </c>
      <c r="AO460" t="inlineStr">
        <is>
          <t/>
        </is>
      </c>
      <c r="AP460" s="2" t="inlineStr">
        <is>
          <t>réduction brute|
correction forfaitaire</t>
        </is>
      </c>
      <c r="AQ460" s="2" t="inlineStr">
        <is>
          <t>3|
3</t>
        </is>
      </c>
      <c r="AR460" s="2" t="inlineStr">
        <is>
          <t xml:space="preserve">|
</t>
        </is>
      </c>
      <c r="AS460" t="inlineStr">
        <is>
          <t>réduction de la contribution au budget de l'UE accordée à certains États membres, dont le montant forfaitaire est fixé au moment de l'élaboration du projet de budget de l'Union</t>
        </is>
      </c>
      <c r="AT460" s="2" t="inlineStr">
        <is>
          <t>ceartúchán cnapshuime|
oll-laghdú</t>
        </is>
      </c>
      <c r="AU460" s="2" t="inlineStr">
        <is>
          <t>3|
3</t>
        </is>
      </c>
      <c r="AV460" s="2" t="inlineStr">
        <is>
          <t xml:space="preserve">|
</t>
        </is>
      </c>
      <c r="AW460" t="inlineStr">
        <is>
          <t/>
        </is>
      </c>
      <c r="AX460" s="2" t="inlineStr">
        <is>
          <t>bruto smanjenje</t>
        </is>
      </c>
      <c r="AY460" s="2" t="inlineStr">
        <is>
          <t>3</t>
        </is>
      </c>
      <c r="AZ460" s="2" t="inlineStr">
        <is>
          <t/>
        </is>
      </c>
      <c r="BA460" t="inlineStr">
        <is>
          <t/>
        </is>
      </c>
      <c r="BB460" s="2" t="inlineStr">
        <is>
          <t>bruttó csökkentés|
egyösszegű csökkentés|
egyösszegű korrekció</t>
        </is>
      </c>
      <c r="BC460" s="2" t="inlineStr">
        <is>
          <t>4|
3|
3</t>
        </is>
      </c>
      <c r="BD460" s="2" t="inlineStr">
        <is>
          <t xml:space="preserve">|
|
</t>
        </is>
      </c>
      <c r="BE460" t="inlineStr">
        <is>
          <t>az uniós költségvetési befizetés meghatározott összegű, a folyó áraktól függetlenül számított csökkentése</t>
        </is>
      </c>
      <c r="BF460" s="2" t="inlineStr">
        <is>
          <t>riduzione lorda|
riduzione forfettaria|
correzione forfettaria</t>
        </is>
      </c>
      <c r="BG460" s="2" t="inlineStr">
        <is>
          <t>3|
3|
3</t>
        </is>
      </c>
      <c r="BH460" s="2" t="inlineStr">
        <is>
          <t xml:space="preserve">|
|
</t>
        </is>
      </c>
      <c r="BI460" t="inlineStr">
        <is>
          <t>riduzione del contributo annuo di uno Stato membro al bilancio dell’UE basato sul reddito nazionale lordo corrispondente a un importo adeguato a prezzi correnti</t>
        </is>
      </c>
      <c r="BJ460" s="2" t="inlineStr">
        <is>
          <t>bendras sumažinimas</t>
        </is>
      </c>
      <c r="BK460" s="2" t="inlineStr">
        <is>
          <t>3</t>
        </is>
      </c>
      <c r="BL460" s="2" t="inlineStr">
        <is>
          <t/>
        </is>
      </c>
      <c r="BM460" t="inlineStr">
        <is>
          <t>valstybės narės įnašo į ES biudžetą sumažinimas fiksuota suma, nustatoma rengiant biudžeto projektą</t>
        </is>
      </c>
      <c r="BN460" s="2" t="inlineStr">
        <is>
          <t>bruto samazinājums|
fiksētas summas korekcija</t>
        </is>
      </c>
      <c r="BO460" s="2" t="inlineStr">
        <is>
          <t>3|
3</t>
        </is>
      </c>
      <c r="BP460" s="2" t="inlineStr">
        <is>
          <t xml:space="preserve">|
</t>
        </is>
      </c>
      <c r="BQ460" t="inlineStr">
        <is>
          <t>samazinājums par fiksētu summu, kas atbilst vērtībai kādā konkrētā brīdī – t.i., tā nav koriģēta atbilstīgi faktiskajām cenām</t>
        </is>
      </c>
      <c r="BR460" s="2" t="inlineStr">
        <is>
          <t>tnaqqis gross|
korrezzjoni b'somma f'daqqa|
tnaqqis ta' somma f'daqqa</t>
        </is>
      </c>
      <c r="BS460" s="2" t="inlineStr">
        <is>
          <t>3|
3|
3</t>
        </is>
      </c>
      <c r="BT460" s="2" t="inlineStr">
        <is>
          <t xml:space="preserve">|
|
</t>
        </is>
      </c>
      <c r="BU460" t="inlineStr">
        <is>
          <t>tnaqqis b'ammont fiss li jkun jikkorrespondi għal valur f'perjodu ta' żmien speċifiku, i.e. ma jkunx aġġustat għall-prezzijiet tal-mument (prezzijiet kurrenti)</t>
        </is>
      </c>
      <c r="BV460" s="2" t="inlineStr">
        <is>
          <t>brutovermindering|
forfaitaire verlaging</t>
        </is>
      </c>
      <c r="BW460" s="2" t="inlineStr">
        <is>
          <t>3|
3</t>
        </is>
      </c>
      <c r="BX460" s="2" t="inlineStr">
        <is>
          <t xml:space="preserve">|
</t>
        </is>
      </c>
      <c r="BY460" t="inlineStr">
        <is>
          <t>vermindering van de bijdrage aan de EU-begroting op basis van een vastgelegd bedrag</t>
        </is>
      </c>
      <c r="BZ460" s="2" t="inlineStr">
        <is>
          <t>obniżka brutto|
obniżka ryczałtowa</t>
        </is>
      </c>
      <c r="CA460" s="2" t="inlineStr">
        <is>
          <t>3|
3</t>
        </is>
      </c>
      <c r="CB460" s="2" t="inlineStr">
        <is>
          <t xml:space="preserve">|
</t>
        </is>
      </c>
      <c r="CC460" t="inlineStr">
        <is>
          <t>obniżka wkładu do budżetu UE o określoną kwotę</t>
        </is>
      </c>
      <c r="CD460" s="2" t="inlineStr">
        <is>
          <t>redução bruta|
redução de montante único|
correção fixa</t>
        </is>
      </c>
      <c r="CE460" s="2" t="inlineStr">
        <is>
          <t>3|
3|
3</t>
        </is>
      </c>
      <c r="CF460" s="2" t="inlineStr">
        <is>
          <t xml:space="preserve">|
|
</t>
        </is>
      </c>
      <c r="CG460" t="inlineStr">
        <is>
          <t>Redução da contribuição de um Estado-Membro para o orçamento da UE com base no rendimento nacional bruto durante um período transitório.</t>
        </is>
      </c>
      <c r="CH460" s="2" t="inlineStr">
        <is>
          <t>reducere brută</t>
        </is>
      </c>
      <c r="CI460" s="2" t="inlineStr">
        <is>
          <t>3</t>
        </is>
      </c>
      <c r="CJ460" s="2" t="inlineStr">
        <is>
          <t/>
        </is>
      </c>
      <c r="CK460" t="inlineStr">
        <is>
          <t/>
        </is>
      </c>
      <c r="CL460" s="2" t="inlineStr">
        <is>
          <t>hrubé zníženie|
paušálne zníženie|
paušálna korekcia</t>
        </is>
      </c>
      <c r="CM460" s="2" t="inlineStr">
        <is>
          <t>3|
3|
3</t>
        </is>
      </c>
      <c r="CN460" s="2" t="inlineStr">
        <is>
          <t xml:space="preserve">|
|
</t>
        </is>
      </c>
      <c r="CO460" t="inlineStr">
        <is>
          <t>dohodnuté zníženie príspevku členského štátu do rozpočtu EÚ založeného na jeho hrubom národnom dôchodku</t>
        </is>
      </c>
      <c r="CP460" s="2" t="inlineStr">
        <is>
          <t>bruto znižanje|
pavšalno znižanje|
pavšalni popravek</t>
        </is>
      </c>
      <c r="CQ460" s="2" t="inlineStr">
        <is>
          <t>3|
3|
3</t>
        </is>
      </c>
      <c r="CR460" s="2" t="inlineStr">
        <is>
          <t xml:space="preserve">|
|
</t>
        </is>
      </c>
      <c r="CS460" t="inlineStr">
        <is>
          <t/>
        </is>
      </c>
      <c r="CT460" s="2" t="inlineStr">
        <is>
          <t>bruttominskning|
schablonbeloppsminskning|
schablonbeloppskorrigering</t>
        </is>
      </c>
      <c r="CU460" s="2" t="inlineStr">
        <is>
          <t>3|
3|
3</t>
        </is>
      </c>
      <c r="CV460" s="2" t="inlineStr">
        <is>
          <t xml:space="preserve">|
|
</t>
        </is>
      </c>
      <c r="CW460" t="inlineStr">
        <is>
          <t/>
        </is>
      </c>
    </row>
    <row r="461">
      <c r="A461" s="1" t="str">
        <f>HYPERLINK("https://iate.europa.eu/entry/result/3500698/all", "3500698")</f>
        <v>3500698</v>
      </c>
      <c r="B461" t="inlineStr">
        <is>
          <t>EDUCATION AND COMMUNICATIONS;ENVIRONMENT</t>
        </is>
      </c>
      <c r="C461" t="inlineStr">
        <is>
          <t>EDUCATION AND COMMUNICATIONS|information technology and data processing|data processing;ENVIRONMENT|natural environment</t>
        </is>
      </c>
      <c r="D461" t="inlineStr">
        <is>
          <t>yes</t>
        </is>
      </c>
      <c r="E461" t="inlineStr">
        <is>
          <t/>
        </is>
      </c>
      <c r="F461" s="2" t="inlineStr">
        <is>
          <t>Европейска мрежа за наблюдение и данни за морската среда</t>
        </is>
      </c>
      <c r="G461" s="2" t="inlineStr">
        <is>
          <t>3</t>
        </is>
      </c>
      <c r="H461" s="2" t="inlineStr">
        <is>
          <t/>
        </is>
      </c>
      <c r="I461" t="inlineStr">
        <is>
          <t>мрежа, която обединява съответните национални програми за наблюдение и данни за морската среда в общ и достъпен европейски ресурс</t>
        </is>
      </c>
      <c r="J461" s="2" t="inlineStr">
        <is>
          <t>Evropská námořní síť pro pozorování a sběr dat|
EMODnet</t>
        </is>
      </c>
      <c r="K461" s="2" t="inlineStr">
        <is>
          <t>3|
3</t>
        </is>
      </c>
      <c r="L461" s="2" t="inlineStr">
        <is>
          <t xml:space="preserve">|
</t>
        </is>
      </c>
      <c r="M461" t="inlineStr">
        <is>
          <t>síť, která začleňuje příslušné vnitrostátní námořní programy pro pozorování a shromažďování údajů do společného a přístupného evropského zdroje</t>
        </is>
      </c>
      <c r="N461" s="2" t="inlineStr">
        <is>
          <t>Det Europæiske Havobservations- og Datanetværk|
EMODnet</t>
        </is>
      </c>
      <c r="O461" s="2" t="inlineStr">
        <is>
          <t>3|
3</t>
        </is>
      </c>
      <c r="P461" s="2" t="inlineStr">
        <is>
          <t xml:space="preserve">|
</t>
        </is>
      </c>
      <c r="Q461" t="inlineStr">
        <is>
          <t>netværk, som integrerer relevante nationale havobservations- og dataprogrammer i en fælles, tilgængelig europæisk kilde</t>
        </is>
      </c>
      <c r="R461" s="2" t="inlineStr">
        <is>
          <t>europäisches Meeresbeobachtungs- und Datennetzwerk|
EMODNET|
europäisches maritimes Beobachtungs- und Datennetzwerk</t>
        </is>
      </c>
      <c r="S461" s="2" t="inlineStr">
        <is>
          <t>2|
3|
2</t>
        </is>
      </c>
      <c r="T461" s="2" t="inlineStr">
        <is>
          <t xml:space="preserve">|
|
</t>
        </is>
      </c>
      <c r="U461" t="inlineStr">
        <is>
          <t>integrierte Datenbank für sozioökonomische Meeresstatistiken</t>
        </is>
      </c>
      <c r="V461" s="2" t="inlineStr">
        <is>
          <t>Eυρωπαϊκό Δίκτυο Παρατηρήσεων και Δεδομένων της Θάλασσας|
EMODNET</t>
        </is>
      </c>
      <c r="W461" s="2" t="inlineStr">
        <is>
          <t>4|
4</t>
        </is>
      </c>
      <c r="X461" s="2" t="inlineStr">
        <is>
          <t xml:space="preserve">|
</t>
        </is>
      </c>
      <c r="Y461" t="inlineStr">
        <is>
          <t>δίκτυο που ενσωματώνει τη σχετική εθνική θαλάσσια παρατήρηση και προγράμματα δεδομένων σε κοινούς και προσιτούς ευρωπαϊκούς πόρους</t>
        </is>
      </c>
      <c r="Z461" s="2" t="inlineStr">
        <is>
          <t>European Marine Observation and Data Network|
European Marine Observatory and Data Network|
EMODnet</t>
        </is>
      </c>
      <c r="AA461" s="2" t="inlineStr">
        <is>
          <t>3|
1|
3</t>
        </is>
      </c>
      <c r="AB461" s="2" t="inlineStr">
        <is>
          <t xml:space="preserve">|
|
</t>
        </is>
      </c>
      <c r="AC461" t="inlineStr">
        <is>
          <t>network that integrates relevant national marine observation and data programmes into a common and accessible European resource</t>
        </is>
      </c>
      <c r="AD461" s="2" t="inlineStr">
        <is>
          <t>Red Europea de Observación e Información del Mar|
EMODnet</t>
        </is>
      </c>
      <c r="AE461" s="2" t="inlineStr">
        <is>
          <t>3|
3</t>
        </is>
      </c>
      <c r="AF461" s="2" t="inlineStr">
        <is>
          <t xml:space="preserve">|
</t>
        </is>
      </c>
      <c r="AG461" t="inlineStr">
        <is>
          <t>Red que integra los programas nacionales pertinentes de observación y de datos marinos en un recurso europeo común y accesible.</t>
        </is>
      </c>
      <c r="AH461" s="2" t="inlineStr">
        <is>
          <t>Euroopa merevaatlus- ja andmevõrk|
Euroopa mereseire- ja andmevõrgustik</t>
        </is>
      </c>
      <c r="AI461" s="2" t="inlineStr">
        <is>
          <t>3|
3</t>
        </is>
      </c>
      <c r="AJ461" s="2" t="inlineStr">
        <is>
          <t xml:space="preserve">preferred|
</t>
        </is>
      </c>
      <c r="AK461" t="inlineStr">
        <is>
          <t/>
        </is>
      </c>
      <c r="AL461" s="2" t="inlineStr">
        <is>
          <t>Euroopan meripoliittinen seurantakeskus ja tietoverkko|
EMODnet</t>
        </is>
      </c>
      <c r="AM461" s="2" t="inlineStr">
        <is>
          <t>3|
3</t>
        </is>
      </c>
      <c r="AN461" s="2" t="inlineStr">
        <is>
          <t xml:space="preserve">|
</t>
        </is>
      </c>
      <c r="AO461" t="inlineStr">
        <is>
          <t>verkosto, joka kokoaa asiaankuuluvat kansalliset meripoliittiset seuranta- ja tieto-ohjelmat yhteiseksi ja helppokäyttöiseksi eurooppalaiseksi resurssiksi</t>
        </is>
      </c>
      <c r="AP461" s="2" t="inlineStr">
        <is>
          <t>réseau européen d'observation et de données du milieu marin|
EMODnet</t>
        </is>
      </c>
      <c r="AQ461" s="2" t="inlineStr">
        <is>
          <t>3|
3</t>
        </is>
      </c>
      <c r="AR461" s="2" t="inlineStr">
        <is>
          <t xml:space="preserve">|
</t>
        </is>
      </c>
      <c r="AS461" t="inlineStr">
        <is>
          <t>réseau qui intègre les programmes d’observation et de données du milieu marin pertinents qui existent au niveau national dans une ressource européenne commune et accessible</t>
        </is>
      </c>
      <c r="AT461" s="2" t="inlineStr">
        <is>
          <t>an Líonra Breathnóireachta agus Sonraí Muirí Eorpach|
EMODNET</t>
        </is>
      </c>
      <c r="AU461" s="2" t="inlineStr">
        <is>
          <t>3|
3</t>
        </is>
      </c>
      <c r="AV461" s="2" t="inlineStr">
        <is>
          <t xml:space="preserve">|
</t>
        </is>
      </c>
      <c r="AW461" t="inlineStr">
        <is>
          <t>líonra lena
 ndéantar cláir ábhartha náisiúnta um breathnóireacht agus sonraí muirí a
 chomhtháthú in acmhainn Eorpach choiteann agus inrochtana</t>
        </is>
      </c>
      <c r="AX461" s="2" t="inlineStr">
        <is>
          <t>Europska mreža nadgledanja i prikupljanja podataka o moru</t>
        </is>
      </c>
      <c r="AY461" s="2" t="inlineStr">
        <is>
          <t>3</t>
        </is>
      </c>
      <c r="AZ461" s="2" t="inlineStr">
        <is>
          <t/>
        </is>
      </c>
      <c r="BA461" t="inlineStr">
        <is>
          <t>mreža koja integrira relevantne nacionalne programe pomorskih promatranja i podatkovne programe u zajednički i dostupan europski resurs</t>
        </is>
      </c>
      <c r="BB461" s="2" t="inlineStr">
        <is>
          <t>európai tengeri megfigyelési és adathálózat|
EMODNET</t>
        </is>
      </c>
      <c r="BC461" s="2" t="inlineStr">
        <is>
          <t>3|
3</t>
        </is>
      </c>
      <c r="BD461" s="2" t="inlineStr">
        <is>
          <t xml:space="preserve">|
</t>
        </is>
      </c>
      <c r="BE461" t="inlineStr">
        <is>
          <t/>
        </is>
      </c>
      <c r="BF461" s="2" t="inlineStr">
        <is>
          <t>rete europea di osservazione e di dati dell'ambiente marino|
EMODNET</t>
        </is>
      </c>
      <c r="BG461" s="2" t="inlineStr">
        <is>
          <t>3|
3</t>
        </is>
      </c>
      <c r="BH461" s="2" t="inlineStr">
        <is>
          <t xml:space="preserve">|
</t>
        </is>
      </c>
      <c r="BI461" t="inlineStr">
        <is>
          <t>rete che integra la pertinente osservazione marina nazionale e i programmi di dati in una risorsa europea comune e accessibile</t>
        </is>
      </c>
      <c r="BJ461" s="2" t="inlineStr">
        <is>
          <t>Europos jūrų stebėjimo ir duomenų tinklas|
EMODnet</t>
        </is>
      </c>
      <c r="BK461" s="2" t="inlineStr">
        <is>
          <t>3|
3</t>
        </is>
      </c>
      <c r="BL461" s="2" t="inlineStr">
        <is>
          <t xml:space="preserve">|
</t>
        </is>
      </c>
      <c r="BM461" t="inlineStr">
        <is>
          <t>partnerystė, kurios funkcija yra rinkti jūrų duomenis ir metaduomenis siekiant užtikrinti, kad tokie fragmentiški ištekliai būtų lengviau prieinami visuomenei ir privatiems naudotojams ir kad šie galėtų jais naudotis, ir siūlyti kokybiškus, sąveikius ir suderintus jūrų duomenis</t>
        </is>
      </c>
      <c r="BN461" s="2" t="inlineStr">
        <is>
          <t>Eiropas Jūras novērojumu un datu tīkls|
&lt;i&gt;EMODNET&lt;/i&gt;</t>
        </is>
      </c>
      <c r="BO461" s="2" t="inlineStr">
        <is>
          <t>2|
3</t>
        </is>
      </c>
      <c r="BP461" s="2" t="inlineStr">
        <is>
          <t xml:space="preserve">|
</t>
        </is>
      </c>
      <c r="BQ461" t="inlineStr">
        <is>
          <t>integrēta datubāze, kurā apkopo ar jūru saistītus sociāli ekonomiskās statistikas datus</t>
        </is>
      </c>
      <c r="BR461" s="2" t="inlineStr">
        <is>
          <t>Network Ewropew ta’ Osservazzjoni u Data Marittima|
EMODnet</t>
        </is>
      </c>
      <c r="BS461" s="2" t="inlineStr">
        <is>
          <t>3|
3</t>
        </is>
      </c>
      <c r="BT461" s="2" t="inlineStr">
        <is>
          <t xml:space="preserve">|
</t>
        </is>
      </c>
      <c r="BU461" t="inlineStr">
        <is>
          <t>ġabra ta' data integrata għall-istatistika soċjoekonomika marittima</t>
        </is>
      </c>
      <c r="BV461" s="2" t="inlineStr">
        <is>
          <t>Europees marien observatie- en datanetwerk|
EMODnet</t>
        </is>
      </c>
      <c r="BW461" s="2" t="inlineStr">
        <is>
          <t>3|
3</t>
        </is>
      </c>
      <c r="BX461" s="2" t="inlineStr">
        <is>
          <t xml:space="preserve">|
</t>
        </is>
      </c>
      <c r="BY461" t="inlineStr">
        <is>
          <t>netwerk waarin relevante nationale programma’s voor mariene observatie en data worden geïntegreerd tot een gemeenschappelijk en toegankelijk Europees instrumen</t>
        </is>
      </c>
      <c r="BZ461" s="2" t="inlineStr">
        <is>
          <t>europejska sieć informacji i obserwacji środowiska morskiego|
EMODNET</t>
        </is>
      </c>
      <c r="CA461" s="2" t="inlineStr">
        <is>
          <t>3|
3</t>
        </is>
      </c>
      <c r="CB461" s="2" t="inlineStr">
        <is>
          <t xml:space="preserve">|
</t>
        </is>
      </c>
      <c r="CC461" t="inlineStr">
        <is>
          <t>jeden z przekrojowych instrumentów zintegrowanej polityki morskiej Unii Europejskiej, którego celem jest powiększanie wiedzy o morzach, zmniejszanie kosztów operacyjnych ponoszonych przez podmioty korzystające z danych morskich oraz ocena ich zasięgu, jakości i częstotliwości pozyskiwania informacji w ramach aktualnie funkcjonujących baz danych i programów obserwacyjnych</t>
        </is>
      </c>
      <c r="CD461" s="2" t="inlineStr">
        <is>
          <t>Rede Europeia de Observação e de Dados do Meio Marinho|
EMODNET</t>
        </is>
      </c>
      <c r="CE461" s="2" t="inlineStr">
        <is>
          <t>3|
3</t>
        </is>
      </c>
      <c r="CF461" s="2" t="inlineStr">
        <is>
          <t xml:space="preserve">|
</t>
        </is>
      </c>
      <c r="CG461" t="inlineStr">
        <is>
          <t/>
        </is>
      </c>
      <c r="CH461" s="2" t="inlineStr">
        <is>
          <t>Rețeaua europeană de observare și date privind mediul marin|
EMODnet</t>
        </is>
      </c>
      <c r="CI461" s="2" t="inlineStr">
        <is>
          <t>3|
3</t>
        </is>
      </c>
      <c r="CJ461" s="2" t="inlineStr">
        <is>
          <t xml:space="preserve">|
</t>
        </is>
      </c>
      <c r="CK461" t="inlineStr">
        <is>
          <t/>
        </is>
      </c>
      <c r="CL461" s="2" t="inlineStr">
        <is>
          <t>Európska námorná monitorovacia a dátová sieť|
EMODnet</t>
        </is>
      </c>
      <c r="CM461" s="2" t="inlineStr">
        <is>
          <t>3|
3</t>
        </is>
      </c>
      <c r="CN461" s="2" t="inlineStr">
        <is>
          <t xml:space="preserve">|
</t>
        </is>
      </c>
      <c r="CO461" t="inlineStr">
        <is>
          <t>sieť, ktorá spája príslušné národné námorné monitorovacie a dátové programy do spoločného a dostupného európskeho zdroja</t>
        </is>
      </c>
      <c r="CP461" s="2" t="inlineStr">
        <is>
          <t>evropska mreža za pomorsko opazovanje in podatke|
EMODnet</t>
        </is>
      </c>
      <c r="CQ461" s="2" t="inlineStr">
        <is>
          <t>3|
3</t>
        </is>
      </c>
      <c r="CR461" s="2" t="inlineStr">
        <is>
          <t xml:space="preserve">|
</t>
        </is>
      </c>
      <c r="CS461" t="inlineStr">
        <is>
          <t>združena podatkovna baza podatkov družbeno-ekonomske statistike</t>
        </is>
      </c>
      <c r="CT461" s="2" t="inlineStr">
        <is>
          <t>europeiskt nätverk för marina observationer och datainsamling</t>
        </is>
      </c>
      <c r="CU461" s="2" t="inlineStr">
        <is>
          <t>3</t>
        </is>
      </c>
      <c r="CV461" s="2" t="inlineStr">
        <is>
          <t/>
        </is>
      </c>
      <c r="CW461" t="inlineStr">
        <is>
          <t>datanätverk som sammanför relevanta nationella program för marina observationer och data till en gemensam och tillgänglig EU-resurs</t>
        </is>
      </c>
    </row>
    <row r="462">
      <c r="A462" s="1" t="str">
        <f>HYPERLINK("https://iate.europa.eu/entry/result/1133076/all", "1133076")</f>
        <v>1133076</v>
      </c>
      <c r="B462" t="inlineStr">
        <is>
          <t>LAW</t>
        </is>
      </c>
      <c r="C462" t="inlineStr">
        <is>
          <t>LAW</t>
        </is>
      </c>
      <c r="D462" t="inlineStr">
        <is>
          <t>no</t>
        </is>
      </c>
      <c r="E462" t="inlineStr">
        <is>
          <t/>
        </is>
      </c>
      <c r="F462" t="inlineStr">
        <is>
          <t/>
        </is>
      </c>
      <c r="G462" t="inlineStr">
        <is>
          <t/>
        </is>
      </c>
      <c r="H462" t="inlineStr">
        <is>
          <t/>
        </is>
      </c>
      <c r="I462" t="inlineStr">
        <is>
          <t/>
        </is>
      </c>
      <c r="J462" t="inlineStr">
        <is>
          <t/>
        </is>
      </c>
      <c r="K462" t="inlineStr">
        <is>
          <t/>
        </is>
      </c>
      <c r="L462" t="inlineStr">
        <is>
          <t/>
        </is>
      </c>
      <c r="M462" t="inlineStr">
        <is>
          <t/>
        </is>
      </c>
      <c r="N462" t="inlineStr">
        <is>
          <t/>
        </is>
      </c>
      <c r="O462" t="inlineStr">
        <is>
          <t/>
        </is>
      </c>
      <c r="P462" t="inlineStr">
        <is>
          <t/>
        </is>
      </c>
      <c r="Q462" t="inlineStr">
        <is>
          <t/>
        </is>
      </c>
      <c r="R462" s="2" t="inlineStr">
        <is>
          <t>in die Rechte eines Gläubigers eintreten</t>
        </is>
      </c>
      <c r="S462" s="2" t="inlineStr">
        <is>
          <t>3</t>
        </is>
      </c>
      <c r="T462" s="2" t="inlineStr">
        <is>
          <t/>
        </is>
      </c>
      <c r="U462" t="inlineStr">
        <is>
          <t/>
        </is>
      </c>
      <c r="V462" t="inlineStr">
        <is>
          <t/>
        </is>
      </c>
      <c r="W462" t="inlineStr">
        <is>
          <t/>
        </is>
      </c>
      <c r="X462" t="inlineStr">
        <is>
          <t/>
        </is>
      </c>
      <c r="Y462" t="inlineStr">
        <is>
          <t/>
        </is>
      </c>
      <c r="Z462" s="2" t="inlineStr">
        <is>
          <t>to enter into the rights of a creditor</t>
        </is>
      </c>
      <c r="AA462" s="2" t="inlineStr">
        <is>
          <t>3</t>
        </is>
      </c>
      <c r="AB462" s="2" t="inlineStr">
        <is>
          <t/>
        </is>
      </c>
      <c r="AC462" t="inlineStr">
        <is>
          <t/>
        </is>
      </c>
      <c r="AD462" t="inlineStr">
        <is>
          <t/>
        </is>
      </c>
      <c r="AE462" t="inlineStr">
        <is>
          <t/>
        </is>
      </c>
      <c r="AF462" t="inlineStr">
        <is>
          <t/>
        </is>
      </c>
      <c r="AG462" t="inlineStr">
        <is>
          <t/>
        </is>
      </c>
      <c r="AH462" t="inlineStr">
        <is>
          <t/>
        </is>
      </c>
      <c r="AI462" t="inlineStr">
        <is>
          <t/>
        </is>
      </c>
      <c r="AJ462" t="inlineStr">
        <is>
          <t/>
        </is>
      </c>
      <c r="AK462" t="inlineStr">
        <is>
          <t/>
        </is>
      </c>
      <c r="AL462" s="2" t="inlineStr">
        <is>
          <t>olla luovutuksensaaja saamisoikeuden siirrossa</t>
        </is>
      </c>
      <c r="AM462" s="2" t="inlineStr">
        <is>
          <t>3</t>
        </is>
      </c>
      <c r="AN462" s="2" t="inlineStr">
        <is>
          <t/>
        </is>
      </c>
      <c r="AO462" t="inlineStr">
        <is>
          <t/>
        </is>
      </c>
      <c r="AP462" s="2" t="inlineStr">
        <is>
          <t>demeurer subrogé aux droits d'un créancier</t>
        </is>
      </c>
      <c r="AQ462" s="2" t="inlineStr">
        <is>
          <t>3</t>
        </is>
      </c>
      <c r="AR462" s="2" t="inlineStr">
        <is>
          <t/>
        </is>
      </c>
      <c r="AS462" t="inlineStr">
        <is>
          <t/>
        </is>
      </c>
      <c r="AT462" t="inlineStr">
        <is>
          <t/>
        </is>
      </c>
      <c r="AU462" t="inlineStr">
        <is>
          <t/>
        </is>
      </c>
      <c r="AV462" t="inlineStr">
        <is>
          <t/>
        </is>
      </c>
      <c r="AW462" t="inlineStr">
        <is>
          <t/>
        </is>
      </c>
      <c r="AX462" t="inlineStr">
        <is>
          <t/>
        </is>
      </c>
      <c r="AY462" t="inlineStr">
        <is>
          <t/>
        </is>
      </c>
      <c r="AZ462" t="inlineStr">
        <is>
          <t/>
        </is>
      </c>
      <c r="BA462" t="inlineStr">
        <is>
          <t/>
        </is>
      </c>
      <c r="BB462" t="inlineStr">
        <is>
          <t/>
        </is>
      </c>
      <c r="BC462" t="inlineStr">
        <is>
          <t/>
        </is>
      </c>
      <c r="BD462" t="inlineStr">
        <is>
          <t/>
        </is>
      </c>
      <c r="BE462" t="inlineStr">
        <is>
          <t/>
        </is>
      </c>
      <c r="BF462" s="2" t="inlineStr">
        <is>
          <t>subentrare nei diritti di un creditore</t>
        </is>
      </c>
      <c r="BG462" s="2" t="inlineStr">
        <is>
          <t>3</t>
        </is>
      </c>
      <c r="BH462" s="2" t="inlineStr">
        <is>
          <t/>
        </is>
      </c>
      <c r="BI462" t="inlineStr">
        <is>
          <t/>
        </is>
      </c>
      <c r="BJ462" t="inlineStr">
        <is>
          <t/>
        </is>
      </c>
      <c r="BK462" t="inlineStr">
        <is>
          <t/>
        </is>
      </c>
      <c r="BL462" t="inlineStr">
        <is>
          <t/>
        </is>
      </c>
      <c r="BM462" t="inlineStr">
        <is>
          <t/>
        </is>
      </c>
      <c r="BN462" t="inlineStr">
        <is>
          <t/>
        </is>
      </c>
      <c r="BO462" t="inlineStr">
        <is>
          <t/>
        </is>
      </c>
      <c r="BP462" t="inlineStr">
        <is>
          <t/>
        </is>
      </c>
      <c r="BQ462" t="inlineStr">
        <is>
          <t/>
        </is>
      </c>
      <c r="BR462" t="inlineStr">
        <is>
          <t/>
        </is>
      </c>
      <c r="BS462" t="inlineStr">
        <is>
          <t/>
        </is>
      </c>
      <c r="BT462" t="inlineStr">
        <is>
          <t/>
        </is>
      </c>
      <c r="BU462" t="inlineStr">
        <is>
          <t/>
        </is>
      </c>
      <c r="BV462" s="2" t="inlineStr">
        <is>
          <t>in de rechten van een schuldeiser treden</t>
        </is>
      </c>
      <c r="BW462" s="2" t="inlineStr">
        <is>
          <t>3</t>
        </is>
      </c>
      <c r="BX462" s="2" t="inlineStr">
        <is>
          <t/>
        </is>
      </c>
      <c r="BY462" t="inlineStr">
        <is>
          <t/>
        </is>
      </c>
      <c r="BZ462" t="inlineStr">
        <is>
          <t/>
        </is>
      </c>
      <c r="CA462" t="inlineStr">
        <is>
          <t/>
        </is>
      </c>
      <c r="CB462" t="inlineStr">
        <is>
          <t/>
        </is>
      </c>
      <c r="CC462" t="inlineStr">
        <is>
          <t/>
        </is>
      </c>
      <c r="CD462" s="2" t="inlineStr">
        <is>
          <t>ficar sub-rogado nos direitos de um credor</t>
        </is>
      </c>
      <c r="CE462" s="2" t="inlineStr">
        <is>
          <t>3</t>
        </is>
      </c>
      <c r="CF462" s="2" t="inlineStr">
        <is>
          <t/>
        </is>
      </c>
      <c r="CG462" t="inlineStr">
        <is>
          <t/>
        </is>
      </c>
      <c r="CH462" t="inlineStr">
        <is>
          <t/>
        </is>
      </c>
      <c r="CI462" t="inlineStr">
        <is>
          <t/>
        </is>
      </c>
      <c r="CJ462" t="inlineStr">
        <is>
          <t/>
        </is>
      </c>
      <c r="CK462" t="inlineStr">
        <is>
          <t/>
        </is>
      </c>
      <c r="CL462" t="inlineStr">
        <is>
          <t/>
        </is>
      </c>
      <c r="CM462" t="inlineStr">
        <is>
          <t/>
        </is>
      </c>
      <c r="CN462" t="inlineStr">
        <is>
          <t/>
        </is>
      </c>
      <c r="CO462" t="inlineStr">
        <is>
          <t/>
        </is>
      </c>
      <c r="CP462" t="inlineStr">
        <is>
          <t/>
        </is>
      </c>
      <c r="CQ462" t="inlineStr">
        <is>
          <t/>
        </is>
      </c>
      <c r="CR462" t="inlineStr">
        <is>
          <t/>
        </is>
      </c>
      <c r="CS462" t="inlineStr">
        <is>
          <t/>
        </is>
      </c>
      <c r="CT462" t="inlineStr">
        <is>
          <t/>
        </is>
      </c>
      <c r="CU462" t="inlineStr">
        <is>
          <t/>
        </is>
      </c>
      <c r="CV462" t="inlineStr">
        <is>
          <t/>
        </is>
      </c>
      <c r="CW462" t="inlineStr">
        <is>
          <t/>
        </is>
      </c>
    </row>
    <row r="463">
      <c r="A463" s="1" t="str">
        <f>HYPERLINK("https://iate.europa.eu/entry/result/1239374/all", "1239374")</f>
        <v>1239374</v>
      </c>
      <c r="B463" t="inlineStr">
        <is>
          <t>LAW</t>
        </is>
      </c>
      <c r="C463" t="inlineStr">
        <is>
          <t>LAW|civil law</t>
        </is>
      </c>
      <c r="D463" t="inlineStr">
        <is>
          <t>yes</t>
        </is>
      </c>
      <c r="E463" t="inlineStr">
        <is>
          <t/>
        </is>
      </c>
      <c r="F463" s="2" t="inlineStr">
        <is>
          <t>прихващане</t>
        </is>
      </c>
      <c r="G463" s="2" t="inlineStr">
        <is>
          <t>4</t>
        </is>
      </c>
      <c r="H463" s="2" t="inlineStr">
        <is>
          <t/>
        </is>
      </c>
      <c r="I463" t="inlineStr">
        <is>
          <t>пълно или частично погасяване на взаимни задължения, които две лица имат едно към друго и които имат за предмет сума или определено количество заместими вещи</t>
        </is>
      </c>
      <c r="J463" t="inlineStr">
        <is>
          <t/>
        </is>
      </c>
      <c r="K463" t="inlineStr">
        <is>
          <t/>
        </is>
      </c>
      <c r="L463" t="inlineStr">
        <is>
          <t/>
        </is>
      </c>
      <c r="M463" t="inlineStr">
        <is>
          <t/>
        </is>
      </c>
      <c r="N463" s="2" t="inlineStr">
        <is>
          <t>modregning</t>
        </is>
      </c>
      <c r="O463" s="2" t="inlineStr">
        <is>
          <t>3</t>
        </is>
      </c>
      <c r="P463" s="2" t="inlineStr">
        <is>
          <t/>
        </is>
      </c>
      <c r="Q463" t="inlineStr">
        <is>
          <t>gensidig udligning af modstående krav, begrundet i lovforskrifter, kutyme eller aftaler</t>
        </is>
      </c>
      <c r="R463" s="2" t="inlineStr">
        <is>
          <t>Aufrechnung|
Verrechnung</t>
        </is>
      </c>
      <c r="S463" s="2" t="inlineStr">
        <is>
          <t>3|
3</t>
        </is>
      </c>
      <c r="T463" s="2" t="inlineStr">
        <is>
          <t xml:space="preserve">|
</t>
        </is>
      </c>
      <c r="U463" t="inlineStr">
        <is>
          <t>wechselseitige Tilgung einander gegenüberstehender Forderungen aufgrund gesetzlicher Vorschriften oder aufgrund von Einzelvereinbarung</t>
        </is>
      </c>
      <c r="V463" s="2" t="inlineStr">
        <is>
          <t>αντιστάθμιση|
συμψηφισμός</t>
        </is>
      </c>
      <c r="W463" s="2" t="inlineStr">
        <is>
          <t>3|
3</t>
        </is>
      </c>
      <c r="X463" s="2" t="inlineStr">
        <is>
          <t xml:space="preserve">|
</t>
        </is>
      </c>
      <c r="Y463" t="inlineStr">
        <is>
          <t/>
        </is>
      </c>
      <c r="Z463" s="2" t="inlineStr">
        <is>
          <t>set-off</t>
        </is>
      </c>
      <c r="AA463" s="2" t="inlineStr">
        <is>
          <t>3</t>
        </is>
      </c>
      <c r="AB463" s="2" t="inlineStr">
        <is>
          <t/>
        </is>
      </c>
      <c r="AC463" t="inlineStr">
        <is>
          <t>process by which a person may use a right to performance held against another person to extinguish in whole or in part an obligation owed to that person</t>
        </is>
      </c>
      <c r="AD463" t="inlineStr">
        <is>
          <t/>
        </is>
      </c>
      <c r="AE463" t="inlineStr">
        <is>
          <t/>
        </is>
      </c>
      <c r="AF463" t="inlineStr">
        <is>
          <t/>
        </is>
      </c>
      <c r="AG463" t="inlineStr">
        <is>
          <t/>
        </is>
      </c>
      <c r="AH463" s="2" t="inlineStr">
        <is>
          <t>tasaarvestus</t>
        </is>
      </c>
      <c r="AI463" s="2" t="inlineStr">
        <is>
          <t>3</t>
        </is>
      </c>
      <c r="AJ463" s="2" t="inlineStr">
        <is>
          <t/>
        </is>
      </c>
      <c r="AK463" t="inlineStr">
        <is>
          <t>Kui kaks isikut (tasaarvestuse pooled) on kohustatud maksma teineteisele rahasumma või täitma muu samaliigilise kohustuse, võib kumbki pool (tasaarvestav pool) oma nõude teise poole nõudega tasaarvestada, kui tasaarvestaval poolel on õigus oma kohustus täita ja teiselt poolelt nõuda tema kohustuse täitmist.</t>
        </is>
      </c>
      <c r="AL463" s="2" t="inlineStr">
        <is>
          <t>kuittaus</t>
        </is>
      </c>
      <c r="AM463" s="2" t="inlineStr">
        <is>
          <t>3</t>
        </is>
      </c>
      <c r="AN463" s="2" t="inlineStr">
        <is>
          <t/>
        </is>
      </c>
      <c r="AO463" t="inlineStr">
        <is>
          <t>molemminpuolinen vastakkaisten velkojen eliminointi joko lain näin edellyttäessä tai yhteisestä sopimuksesta</t>
        </is>
      </c>
      <c r="AP463" s="2" t="inlineStr">
        <is>
          <t>compensation</t>
        </is>
      </c>
      <c r="AQ463" s="2" t="inlineStr">
        <is>
          <t>3</t>
        </is>
      </c>
      <c r="AR463" s="2" t="inlineStr">
        <is>
          <t/>
        </is>
      </c>
      <c r="AS463" t="inlineStr">
        <is>
          <t>extinction réciproque d'obligations, soit en vertu de dispositions légales ou par coutume, soit par convention des parties</t>
        </is>
      </c>
      <c r="AT463" s="2" t="inlineStr">
        <is>
          <t>fritháireamh</t>
        </is>
      </c>
      <c r="AU463" s="2" t="inlineStr">
        <is>
          <t>3</t>
        </is>
      </c>
      <c r="AV463" s="2" t="inlineStr">
        <is>
          <t/>
        </is>
      </c>
      <c r="AW463" t="inlineStr">
        <is>
          <t/>
        </is>
      </c>
      <c r="AX463" s="2" t="inlineStr">
        <is>
          <t>prebijanje|
prijeboj|
kompenzacija</t>
        </is>
      </c>
      <c r="AY463" s="2" t="inlineStr">
        <is>
          <t>3|
3|
3</t>
        </is>
      </c>
      <c r="AZ463" s="2" t="inlineStr">
        <is>
          <t>|
|
admitted</t>
        </is>
      </c>
      <c r="BA463" t="inlineStr">
        <is>
          <t>situacija u kojoj dužnik može izmiriti tražbinu s protutražbinom vjerovnika, ako obje tražbine glase na novac ili druge zamjenljive stvari istog roda i iste su kakvoće i ako su obje dospjele</t>
        </is>
      </c>
      <c r="BB463" t="inlineStr">
        <is>
          <t/>
        </is>
      </c>
      <c r="BC463" t="inlineStr">
        <is>
          <t/>
        </is>
      </c>
      <c r="BD463" t="inlineStr">
        <is>
          <t/>
        </is>
      </c>
      <c r="BE463" t="inlineStr">
        <is>
          <t/>
        </is>
      </c>
      <c r="BF463" s="2" t="inlineStr">
        <is>
          <t>compensazione</t>
        </is>
      </c>
      <c r="BG463" s="2" t="inlineStr">
        <is>
          <t>3</t>
        </is>
      </c>
      <c r="BH463" s="2" t="inlineStr">
        <is>
          <t/>
        </is>
      </c>
      <c r="BI463" t="inlineStr">
        <is>
          <t>modo di estinzione delle obbligazioni che può verificarsi sia per disposizione di legge sia per accordo esplicito tra le parti</t>
        </is>
      </c>
      <c r="BJ463" s="2" t="inlineStr">
        <is>
          <t>įskaitymas</t>
        </is>
      </c>
      <c r="BK463" s="2" t="inlineStr">
        <is>
          <t>3</t>
        </is>
      </c>
      <c r="BL463" s="2" t="inlineStr">
        <is>
          <t/>
        </is>
      </c>
      <c r="BM463" t="inlineStr">
        <is>
          <t/>
        </is>
      </c>
      <c r="BN463" s="2" t="inlineStr">
        <is>
          <t>ieskaits</t>
        </is>
      </c>
      <c r="BO463" s="2" t="inlineStr">
        <is>
          <t>3</t>
        </is>
      </c>
      <c r="BP463" s="2" t="inlineStr">
        <is>
          <t/>
        </is>
      </c>
      <c r="BQ463" t="inlineStr">
        <is>
          <t>prasījuma pilnīga vai daļēja dzēšana ar pretprasījumu</t>
        </is>
      </c>
      <c r="BR463" t="inlineStr">
        <is>
          <t/>
        </is>
      </c>
      <c r="BS463" t="inlineStr">
        <is>
          <t/>
        </is>
      </c>
      <c r="BT463" t="inlineStr">
        <is>
          <t/>
        </is>
      </c>
      <c r="BU463" t="inlineStr">
        <is>
          <t/>
        </is>
      </c>
      <c r="BV463" s="2" t="inlineStr">
        <is>
          <t>schuldvergelijking|
compensatie|
verrekening</t>
        </is>
      </c>
      <c r="BW463" s="2" t="inlineStr">
        <is>
          <t>3|
3|
3</t>
        </is>
      </c>
      <c r="BX463" s="2" t="inlineStr">
        <is>
          <t xml:space="preserve">|
|
</t>
        </is>
      </c>
      <c r="BY463" t="inlineStr">
        <is>
          <t>wederkerig tenietdoen van krachtens wet of overeenkomst tegenover elkaar staande schulden en vorderingen</t>
        </is>
      </c>
      <c r="BZ463" s="2" t="inlineStr">
        <is>
          <t>potrącenie</t>
        </is>
      </c>
      <c r="CA463" s="2" t="inlineStr">
        <is>
          <t>3</t>
        </is>
      </c>
      <c r="CB463" s="2" t="inlineStr">
        <is>
          <t/>
        </is>
      </c>
      <c r="CC463" t="inlineStr">
        <is>
          <t>Gdy dwie osoby są jednocześnie względem siebie dłużnikami i wierzycielami, każda z nich może potrącić swoją wierzytelność z wierzytelności drugiej strony [...].</t>
        </is>
      </c>
      <c r="CD463" s="2" t="inlineStr">
        <is>
          <t>compensação</t>
        </is>
      </c>
      <c r="CE463" s="2" t="inlineStr">
        <is>
          <t>3</t>
        </is>
      </c>
      <c r="CF463" s="2" t="inlineStr">
        <is>
          <t/>
        </is>
      </c>
      <c r="CG463" t="inlineStr">
        <is>
          <t>extinção recíproca de obrigações quer por virtude de disposições legais, quer por hábito ou por acordo das partes</t>
        </is>
      </c>
      <c r="CH463" s="2" t="inlineStr">
        <is>
          <t>compensare</t>
        </is>
      </c>
      <c r="CI463" s="2" t="inlineStr">
        <is>
          <t>3</t>
        </is>
      </c>
      <c r="CJ463" s="2" t="inlineStr">
        <is>
          <t/>
        </is>
      </c>
      <c r="CK463" t="inlineStr">
        <is>
          <t/>
        </is>
      </c>
      <c r="CL463" s="2" t="inlineStr">
        <is>
          <t>započítanie pohľadávok</t>
        </is>
      </c>
      <c r="CM463" s="2" t="inlineStr">
        <is>
          <t>3</t>
        </is>
      </c>
      <c r="CN463" s="2" t="inlineStr">
        <is>
          <t/>
        </is>
      </c>
      <c r="CO463" t="inlineStr">
        <is>
          <t>vyrovnanie pohľadávok prostredníctvom kompenzácie</t>
        </is>
      </c>
      <c r="CP463" s="2" t="inlineStr">
        <is>
          <t>pobot</t>
        </is>
      </c>
      <c r="CQ463" s="2" t="inlineStr">
        <is>
          <t>3</t>
        </is>
      </c>
      <c r="CR463" s="2" t="inlineStr">
        <is>
          <t/>
        </is>
      </c>
      <c r="CS463" t="inlineStr">
        <is>
          <t/>
        </is>
      </c>
      <c r="CT463" s="2" t="inlineStr">
        <is>
          <t>kvittning</t>
        </is>
      </c>
      <c r="CU463" s="2" t="inlineStr">
        <is>
          <t>3</t>
        </is>
      </c>
      <c r="CV463" s="2" t="inlineStr">
        <is>
          <t/>
        </is>
      </c>
      <c r="CW463" t="inlineStr">
        <is>
          <t>juridisk term som innebär att man avräknar en fordran mot en motfordran upp till det belopp där fordringarna sammanfaller</t>
        </is>
      </c>
    </row>
    <row r="464">
      <c r="A464" s="1" t="str">
        <f>HYPERLINK("https://iate.europa.eu/entry/result/3577058/all", "3577058")</f>
        <v>3577058</v>
      </c>
      <c r="B464" t="inlineStr">
        <is>
          <t>TRANSPORT;PRODUCTION, TECHNOLOGY AND RESEARCH;EUROPEAN UNION</t>
        </is>
      </c>
      <c r="C464" t="inlineStr">
        <is>
          <t>TRANSPORT|air and space transport|space transport;PRODUCTION, TECHNOLOGY AND RESEARCH|research and intellectual property|space policy;EUROPEAN UNION|EU institutions and European civil service|EU office or agency</t>
        </is>
      </c>
      <c r="D464" t="inlineStr">
        <is>
          <t>yes</t>
        </is>
      </c>
      <c r="E464" t="inlineStr">
        <is>
          <t/>
        </is>
      </c>
      <c r="F464" s="2" t="inlineStr">
        <is>
          <t>Агенция на Европейския съюз за космическата програма|
EUSPA</t>
        </is>
      </c>
      <c r="G464" s="2" t="inlineStr">
        <is>
          <t>4|
3</t>
        </is>
      </c>
      <c r="H464" s="2" t="inlineStr">
        <is>
          <t xml:space="preserve">|
</t>
        </is>
      </c>
      <c r="I464" t="inlineStr">
        <is>
          <t/>
        </is>
      </c>
      <c r="J464" s="2" t="inlineStr">
        <is>
          <t>Agentura Evropské unie pro Kosmický program|
EUSPA</t>
        </is>
      </c>
      <c r="K464" s="2" t="inlineStr">
        <is>
          <t>4|
3</t>
        </is>
      </c>
      <c r="L464" s="2" t="inlineStr">
        <is>
          <t xml:space="preserve">|
</t>
        </is>
      </c>
      <c r="M464" t="inlineStr">
        <is>
          <t>agentura, která nahrazuje Agenturu pro evropský GNSS zřízenou nařízením (EU) č. 912/2010 a navazuje na ni</t>
        </is>
      </c>
      <c r="N464" s="2" t="inlineStr">
        <is>
          <t>Den Europæiske Unions Agentur for Rumprogrammet|
EUSPA</t>
        </is>
      </c>
      <c r="O464" s="2" t="inlineStr">
        <is>
          <t>4|
3</t>
        </is>
      </c>
      <c r="P464" s="2" t="inlineStr">
        <is>
          <t xml:space="preserve">|
</t>
        </is>
      </c>
      <c r="Q464" t="inlineStr">
        <is>
          <t>&lt;i&gt;&lt;a href="https://iate.europa.eu/entry/result/3574590" target="_blank"&gt;EU-agentur&lt;/a&gt; &lt;/i&gt;med ansvar for:&lt;br&gt;- driften af &lt;i&gt;&lt;a href="https://iate.europa.eu/entry/result/882438" target="_blank"&gt;Galileo&lt;/a&gt;&lt;/i&gt; og &lt;i&gt;&lt;a href="https://iate.europa.eu/entry/result/887015" target="_blank"&gt;EGNOS&lt;/a&gt;&lt;/i&gt;&lt;div&gt;- driften af &lt;i&gt;&lt;a href="https://iate.europa.eu/entry/result/3511328" target="_blank"&gt;Galileos sikkerhedsovervågningscentre&lt;/a&gt;&lt;/i&gt;&lt;/div&gt;&lt;div&gt;- de opgaver, der er forbundet med sikkerhedsgodkendelse af samtlige rumpolitiske foranstaltninger (i øjeblikket kun for Galileo)&lt;/div&gt;&lt;div&gt;- de aktiviteter, der er knyttet til formidling, promovering og markedsføring af data, og oplysningsaktiviteter med hensyn til de tjenester, der udbydes af alle dele af &lt;i&gt;&lt;a href="https://iate.europa.eu/entry/result/3578537" target="_blank"&gt;EU's rumprogram&lt;/a&gt; &lt;/i&gt;("bruger- og markedsudbredelse"), og som på nuværende tidspunkt kun udføres for Galileo og EGNOS&lt;/div&gt;&lt;div&gt;- forvaltningen af de intellektuelle ejendomsrettigheder&lt;/div&gt;</t>
        </is>
      </c>
      <c r="R464" s="2" t="inlineStr">
        <is>
          <t>Agentur der Europäischen Union für das Weltraumprogramm|
EUSPA</t>
        </is>
      </c>
      <c r="S464" s="2" t="inlineStr">
        <is>
          <t>4|
3</t>
        </is>
      </c>
      <c r="T464" s="2" t="inlineStr">
        <is>
          <t xml:space="preserve">|
</t>
        </is>
      </c>
      <c r="U464" t="inlineStr">
        <is>
          <t>EU-Agentur ist zuständig für:&lt;div&gt;&lt;div&gt;- den Betrieb von Galileo und EGNOS; &lt;/div&gt;&lt;div&gt;- den Betrieb der Galileo-Sicherheitszentrale;&lt;/div&gt;&lt;div&gt;- die Aufgaben im Zusammenhang mit der Sicherheitsakkreditierung für alle Weltraumtätigkeiten (derzeit nur für Galileo); &lt;/div&gt;&lt;div&gt;- die Tätigkeiten im Zusammenhang mit der Kommunikation, Förderung und Vermarktung von Daten und Informationen in Bezug auf die von allen Komponenten des EU-Weltraumprogramms angebotenen Dienste ("Markt- und Nutzerakzeptanz"), die derzeit nur für Galileo und EGNOS durchgeführt werden; &lt;/div&gt;&lt;div&gt;- die Verwaltung der Rechte des geistigen Eigentums. &lt;br&gt;&lt;/div&gt;&lt;/div&gt;</t>
        </is>
      </c>
      <c r="V464" s="2" t="inlineStr">
        <is>
          <t>Οργανισμός της Ευρωπαϊκής Ένωσης για το Διαστημικό Πρόγραμμα|
EUSPA</t>
        </is>
      </c>
      <c r="W464" s="2" t="inlineStr">
        <is>
          <t>4|
4</t>
        </is>
      </c>
      <c r="X464" s="2" t="inlineStr">
        <is>
          <t xml:space="preserve">|
</t>
        </is>
      </c>
      <c r="Y464" t="inlineStr">
        <is>
          <t>&lt;a href="https://iate.europa.eu/entry/result/3574590/en-el" target="_blank"&gt;οργανισμός της Ένωσης&lt;/a&gt; αρμόδιος για:&lt;div&gt;- την εκμετάλλευση των προγραμμάτων &lt;a href="https://iate.europa.eu/entry/result/882438/en-el" target="_blank"&gt;Galileo&lt;/a&gt; και &lt;a href="https://iate.europa.eu/entry/result/887015/en-el" target="_blank"&gt;EGNOS&lt;/a&gt;·&lt;/div&gt;&lt;div&gt;- τη λειτουργία των &lt;a href="https://iate.europa.eu/entry/result/3511328/en-el" target="_blank"&gt;κέντρων παρακολούθησης της ασφάλειας του Galileo&lt;/a&gt;·&lt;/div&gt;&lt;div&gt;- τα καθήκοντα που συνδέονται με τη διαπίστευση ασφαλείας για όλες τις διαστημικές δράσεις (επί του παρόντος μόνο για το Galileo)·&lt;/div&gt;&lt;div&gt;- τις δραστηριότητες που σχετίζονται με την επικοινωνία, την προώθηση και την εμπορία δεδομένων, καθώς και τις δραστηριότητες πληροφόρησης σχετικά με τις υπηρεσίες που προσφέρουν όλες οι συνιστώσες του &lt;a href="https://iate.europa.eu/entry/result/3578537/en-el" target="_blank"&gt;διαστημικού προγράμματος της ΕΕ&lt;/a&gt; (διείσδυση στην αγορά και υιοθέτηση από τους χρήστες), οι οποίες σήμερα πραγματοποιούνται μόνο για το Galileo και το EGNOS·&lt;/div&gt;&lt;div&gt;- τη διαχείριση των δικαιωμάτων διανοητικής ιδιοκτησίας.&lt;/div&gt;</t>
        </is>
      </c>
      <c r="Z464" s="2" t="inlineStr">
        <is>
          <t>European Union Agency for the Space Programme|
EUSPA|
EU Agency for the Space Programme (EUSPA)|
European Space Programme Agency</t>
        </is>
      </c>
      <c r="AA464" s="2" t="inlineStr">
        <is>
          <t>4|
3|
1|
1</t>
        </is>
      </c>
      <c r="AB464" s="2" t="inlineStr">
        <is>
          <t xml:space="preserve">|
|
|
</t>
        </is>
      </c>
      <c r="AC464" t="inlineStr">
        <is>
          <t>&lt;i&gt;&lt;a href="https://iate.europa.eu/entry/result/3574590" target="_blank"&gt;EU agency&lt;/a&gt; &lt;/i&gt;responsible for:&lt;br&gt;&lt;p&gt;- the exploitation of &lt;i&gt;&lt;a href="https://iate.europa.eu/entry/result/882438" target="_blank"&gt;Galileo&lt;/a&gt;&lt;/i&gt; and &lt;i&gt;&lt;a href="https://iate.europa.eu/entry/result/887015" target="_blank"&gt;EGNOS&lt;/a&gt;&lt;/i&gt;;&lt;/p&gt;&lt;p&gt;- the operation of the &lt;i&gt;&lt;a href="https://iate.europa.eu/entry/result/3511328" target="_blank"&gt;Galileo security monitoring centres&lt;/a&gt;&lt;/i&gt;;&lt;/p&gt;&lt;p&gt;- the tasks linked to the security accreditation for all the space actions (currently only for Galileo);&lt;/p&gt;&lt;p&gt;- the activities linked to the communication, promotion and marketing of data and information activities with regard to the services offered by all the components of the &lt;i&gt;&lt;a href="https://iate.europa.eu/entry/result/3578537" target="_blank"&gt;EU Space Programme&lt;/a&gt; (&lt;/i&gt;“market and user uptake”) currently performed only for Galileo and EGNOS;&lt;/p&gt;&lt;p&gt;- the management of the intellectual property rights.&lt;/p&gt;</t>
        </is>
      </c>
      <c r="AD464" s="2" t="inlineStr">
        <is>
          <t>Agencia de la Unión Europea para el Programa Espacial|
EUSPA</t>
        </is>
      </c>
      <c r="AE464" s="2" t="inlineStr">
        <is>
          <t>3|
3</t>
        </is>
      </c>
      <c r="AF464" s="2" t="inlineStr">
        <is>
          <t xml:space="preserve">|
</t>
        </is>
      </c>
      <c r="AG464" t="inlineStr">
        <is>
          <t>Agencia de la Unión Europea, propuesta para sustituir y suceder a la Agencia del GNSS Europeo [ &lt;a href="/entry/result/933670/all" id="ENTRY_TO_ENTRY_CONVERTER" target="_blank"&gt;IATE:933670&lt;/a&gt; ], cuyas funciones serán:&lt;br&gt;- la explotación de Galileo y EGNOS;&lt;br&gt;- la explotación de los Centros de Supervisión de la Seguridad de Galileo;&lt;br&gt;- las tareas relacionadas con la acreditación de seguridad para todas las acciones espaciales (actualmente solo para Galileo);&lt;br&gt;- las actividades relacionadas con la comunicación, promoción y comercialización de las actividades de datos e información relativas a los servicios ofrecidos por todos los componentes del Programa Espacial de la UE (adopción por el mercado y los usuarios) que actualmente se realizan solo para Galileo y EGNOS;&lt;br&gt;- la gestión de los derechos de propiedad intelectual e industrial.</t>
        </is>
      </c>
      <c r="AH464" s="2" t="inlineStr">
        <is>
          <t>Euroopa Liidu Kosmoseprogrammi Amet|
EUSPA</t>
        </is>
      </c>
      <c r="AI464" s="2" t="inlineStr">
        <is>
          <t>4|
3</t>
        </is>
      </c>
      <c r="AJ464" s="2" t="inlineStr">
        <is>
          <t xml:space="preserve">|
</t>
        </is>
      </c>
      <c r="AK464" t="inlineStr">
        <is>
          <t>ELi amet, mis täidab järgmisi ülesandeid:&lt;br&gt;- haldab EGNOSe ja Galileo kasutamist;&lt;br&gt;- tagab Galileo turvaseirekeskuse toimimise;&lt;br&gt;- teostab kõigi kosmposeprogrammide (praegu ainult Galileo) turvalisuse akrediteerimist;&lt;div&gt;- vastutab kõigi ELi kosmoseprogrammi komponentide pakutud teenuste andmete ja teabe vahetamise, edendamise ja turustamisega seotud tegevuse eest (praegu ainult Galileo ja EGNOS);&lt;/div&gt;&lt;div&gt;- haldab intellektuaalomandiõigusi&lt;br&gt;&lt;/div&gt;</t>
        </is>
      </c>
      <c r="AL464" s="2" t="inlineStr">
        <is>
          <t>Euroopan unionin avaruusohjelmavirasto|
EUSPA</t>
        </is>
      </c>
      <c r="AM464" s="2" t="inlineStr">
        <is>
          <t>4|
3</t>
        </is>
      </c>
      <c r="AN464" s="2" t="inlineStr">
        <is>
          <t xml:space="preserve">|
</t>
        </is>
      </c>
      <c r="AO464" t="inlineStr">
        <is>
          <t>EU:n virasto, joka vastaa seuraavista:&lt;br&gt;– Galileon ja EGNOSin hyödyntäminen&lt;br&gt;– Galileon turvallisuuden valvontakeskusten toiminta&lt;br&gt;– turvallisuusjärjestelyjen hyväksyntään liittyvät tehtävät kaikkien avaruustoimien osalta (toistaiseksi vain Galileon osalta)&lt;br&gt;– data- ja tietotoimiin liittyvä viestintä-, mainonta- ja markkinointitoiminta, joka käsittää EU:n avaruusohjelman kaikkien komponenttien palvelut (käyttöönotto markkinoilla ja käytön yleistyminen); toistaiseksi tällaisen toiminnan piiriin kuuluvat ainoastaan Galileo ja EGNOS&lt;br&gt;– teollis- ja tekijänoikeuksien hallinnointi.</t>
        </is>
      </c>
      <c r="AP464" s="2" t="inlineStr">
        <is>
          <t>Agence de l’Union européenne pour le programme spatial|
EUSPA</t>
        </is>
      </c>
      <c r="AQ464" s="2" t="inlineStr">
        <is>
          <t>4|
3</t>
        </is>
      </c>
      <c r="AR464" s="2" t="inlineStr">
        <is>
          <t xml:space="preserve">|
</t>
        </is>
      </c>
      <c r="AS464" t="inlineStr">
        <is>
          <t>Agence de l’Union européenne responsable des tâches suivantes:&lt;div&gt;- l’exploitation de Galileo et d’EGNOS;&lt;/div&gt;&lt;div&gt;- le fonctionnement du Centre de surveillance de la sécurité Galileo;&lt;/div&gt;&lt;div&gt;- les tâches liées à l’homologation de sécurité pour toutes les actions spatiales (actuellement uniquement pour Galileo);&lt;/div&gt;&lt;div&gt;- les activités liées à la communication, à la promotion et à la commercialisation de données et d’informations en ce qui concerne les services offerts par toutes les composantes du programme spatial de l’UE ("marché et adoption par les utilisateurs"), actuellement uniquement pour Galileo et EGNOS;&lt;/div&gt;&lt;div&gt;- la gestion des droits de propriété intellectuelle.&lt;/div&gt;</t>
        </is>
      </c>
      <c r="AT464" s="2" t="inlineStr">
        <is>
          <t>Gníomhaireacht an Aontais Eorpaigh um an gClár Spáis|
EUSPA</t>
        </is>
      </c>
      <c r="AU464" s="2" t="inlineStr">
        <is>
          <t>4|
4</t>
        </is>
      </c>
      <c r="AV464" s="2" t="inlineStr">
        <is>
          <t xml:space="preserve">|
</t>
        </is>
      </c>
      <c r="AW464" t="inlineStr">
        <is>
          <t>an ghníomhaireacht AE atá freagrach as:&lt;div&gt;&lt;div&gt;- saothrú Galileo agus EGNOS;&lt;/div&gt;&lt;div&gt;- oibriú ionad faireacháin slándála Galileo;&lt;/div&gt;&lt;div&gt;- na cúraimí atá nasctha leis an gcreidiúnú slándála maidir leis na gníomhaíochtaí spáis go léir (le haghaidh Galileo amháin faoi láthair)&lt;/div&gt;&lt;div&gt;- na gníomhaíochtaí atá nasctha le cumarsáid, cur chun cinn agus margaíocht gníomhaíochtaí sonraí agus faisnéise maidir leis na seirbhísí a thairgeann comhpháirteanna uile Chlár Spáis an AE (“glacadh an mhargaidh agus an úsáideora”) nach ndéantar faoi láthair ach do Galileo agus EGNOS;&lt;/div&gt;&lt;div&gt;- cearta maoine intleachtúla a bhainistiú.&lt;/div&gt;&lt;/div&gt;</t>
        </is>
      </c>
      <c r="AX464" s="2" t="inlineStr">
        <is>
          <t>Agencija Europske unije za svemirski program|
EUSPA</t>
        </is>
      </c>
      <c r="AY464" s="2" t="inlineStr">
        <is>
          <t>4|
3</t>
        </is>
      </c>
      <c r="AZ464" s="2" t="inlineStr">
        <is>
          <t xml:space="preserve">|
</t>
        </is>
      </c>
      <c r="BA464" t="inlineStr">
        <is>
          <t>&lt;div&gt;agencija EU-a koja zamjenjuje i nasljeđuje Agenciju za europski GNSS, nadležna za sigurnosnu akreditaciju za sve komponente programa, promicanje komercijalizacije usluga Galilea i EGNOS-a te za pružanje stručne tehničke pomoći Komisiji&lt;/div&gt;</t>
        </is>
      </c>
      <c r="BB464" s="2" t="inlineStr">
        <is>
          <t>Az Európai Unió Űrprogramügynöksége|
EUSPA</t>
        </is>
      </c>
      <c r="BC464" s="2" t="inlineStr">
        <is>
          <t>4|
3</t>
        </is>
      </c>
      <c r="BD464" s="2" t="inlineStr">
        <is>
          <t xml:space="preserve">|
</t>
        </is>
      </c>
      <c r="BE464" t="inlineStr">
        <is>
          <t/>
        </is>
      </c>
      <c r="BF464" s="2" t="inlineStr">
        <is>
          <t>Agenzia dell’Unione europea per il programma spaziale|
EUSPA</t>
        </is>
      </c>
      <c r="BG464" s="2" t="inlineStr">
        <is>
          <t>4|
3</t>
        </is>
      </c>
      <c r="BH464" s="2" t="inlineStr">
        <is>
          <t xml:space="preserve">|
</t>
        </is>
      </c>
      <c r="BI464" t="inlineStr">
        <is>
          <t>agenzia incaricata dei seguenti compiti:&lt;div&gt;a) gestione
 della fase operativa di EGNOS e Galileo; &lt;/div&gt;&lt;div&gt;b) funzionamento del centro di monitoraggio della sicurezza Galileo; &lt;/div&gt;&lt;div&gt;c) attività di comunicazione, sviluppo del mercato e promozione relative ai servizi offerti da tutti i componenti del programma spaziale dell'UE (diffusione sul mercato e tra gli utenti);&lt;/div&gt;&lt;div&gt;d) gestione dei diritti di proprietà intellettuale&lt;/div&gt;</t>
        </is>
      </c>
      <c r="BJ464" s="2" t="inlineStr">
        <is>
          <t>Europos Sąjungos kosmoso programos agentūra|
EUSPA</t>
        </is>
      </c>
      <c r="BK464" s="2" t="inlineStr">
        <is>
          <t>4|
3</t>
        </is>
      </c>
      <c r="BL464" s="2" t="inlineStr">
        <is>
          <t xml:space="preserve">|
</t>
        </is>
      </c>
      <c r="BM464" t="inlineStr">
        <is>
          <t>ES agentūra, kuriai pavesta vykdyti šias užduotis:&lt;div&gt;&lt;div&gt;- eksploatuoti EGNOS ir „Galileo“;&lt;/div&gt;&lt;/div&gt;&lt;div&gt;- užtikrinti „Galileo“ saugumo stebėsenos centro veikimą;&lt;/div&gt;&lt;div&gt;- užtikrinti visų Programos (šiuo metu tik „Galileo“) komponentų saugumo akreditavimą;&lt;/div&gt;&lt;div&gt;- vykdyti informavimo, rinkos plėtros ir reklamavimo veiklą, susijusią su „Galileo“ ir EGNOS teikiamomis paslaugomis (optimizavimas rinkoje ir naudotojų poreikių koordinavimas);&lt;/div&gt;&lt;div&gt;- valdyti intelektinės nuosavybės teises.&lt;/div&gt;</t>
        </is>
      </c>
      <c r="BN464" s="2" t="inlineStr">
        <is>
          <t>Eiropas Savienības Kosmosa programmas aģentūra|
&lt;i&gt;EUSPA&lt;/i&gt;</t>
        </is>
      </c>
      <c r="BO464" s="2" t="inlineStr">
        <is>
          <t>3|
3</t>
        </is>
      </c>
      <c r="BP464" s="2" t="inlineStr">
        <is>
          <t xml:space="preserve">|
</t>
        </is>
      </c>
      <c r="BQ464" t="inlineStr">
        <is>
          <t/>
        </is>
      </c>
      <c r="BR464" s="2" t="inlineStr">
        <is>
          <t>Aġenzija tal-Unjoni Ewropea għall-Programm Spazjali|
EUSPA</t>
        </is>
      </c>
      <c r="BS464" s="2" t="inlineStr">
        <is>
          <t>4|
4</t>
        </is>
      </c>
      <c r="BT464" s="2" t="inlineStr">
        <is>
          <t xml:space="preserve">|
</t>
        </is>
      </c>
      <c r="BU464" t="inlineStr">
        <is>
          <t>aġenzija tal-UE [ &lt;a href="/entry/result/3577058/all" id="ENTRY_TO_ENTRY_CONVERTER" target="_blank"&gt;IATE:3577058&lt;/a&gt;] li se tkun responsabbli:&lt;br&gt;(a) il-ġestjoni tal-esplojtazzjoni ta' EGNOS u ta' Galileo,&lt;div&gt; (b) il-koordinazzjoni ġenerali tal-aspetti marbuta mal-utenti ta' GOVSATCOM b'kollaborazzjoni mill-qrib mal-Istati Membri, mal-aġenziji rilevanti tal-Unjoni, mas-SEAE u ma' entitajiet oħra għal fini ta’ missjonijiet u operazzjonijiet ta' ġestjoni ta' kriżi;&lt;/div&gt;&lt;div&gt;(c) l-implimentazzjoni tal-attivitajiet marbuta mal-iżvilupp tal-applikazzjonijiet downstream abbażi tal-komponenti tal-Programm u elementi fundamentali u applikazzjonijiet integrati bbażati fuq id-data u s-servizzi pprovduti minn Galileo, EGNOS u Copernicus, inkluż fejn ikun sar disponibbli finanzjament għal dawk l-attivitajiet fil-kuntest tal-Programm Orizzont Ewropa jew fejn meħtieġ sabiex jiġu ssodisfati l-għanijiet imsemmija fil-punt (b) tal-Artikolu 4(1);&lt;/div&gt;&lt;div&gt;(d) it-twettiq ta' attivitajiet relatati mal-użu mill-utenti ta' data, informazzjoni u servizzi, offruti mill-komponenti tal-programm għajr Galileo u EGNOS, mingħajr ma jaffettwaw l-attivitajiet ta' Copernicus u s-Servizzi ta’ Copernicus inkarigati lil entitajiet oħra;&lt;/div&gt;&lt;div&gt;(e) azzjonijiet speċifiċi msemmija fl-Artikolu 6.&lt;/div&gt;</t>
        </is>
      </c>
      <c r="BV464" s="2" t="inlineStr">
        <is>
          <t>Agentschap van de Europese Unie voor het ruimtevaartprogramma|
Euspa</t>
        </is>
      </c>
      <c r="BW464" s="2" t="inlineStr">
        <is>
          <t>3|
3</t>
        </is>
      </c>
      <c r="BX464" s="2" t="inlineStr">
        <is>
          <t xml:space="preserve">|
</t>
        </is>
      </c>
      <c r="BY464" t="inlineStr">
        <is>
          <t>EU-agentschap dat verantwoordelijk is voor:&lt;div&gt;- de exploitatie van Galileo en Egnos;&lt;/div&gt;&lt;div&gt;- het functioneren van het Galileo-centrum voor beveiligingscontrole;&lt;/div&gt;&lt;div&gt;- beveiligingshomologatietaken voor alle acties van de Unie op het gebied van ruimtevaart (momenteel aleen Galileo);&lt;/div&gt;&lt;div&gt;- taken in in verband met communicatie, marketing en promotie van gegevens en informatie met betrekking tot de door alle onderdelen van het ruimtevaartprogramma van de EU aangeboden diensten (gebruikers- en marktacceptatie), momenteel alleen voor Galileo en Egnos;&lt;/div&gt;&lt;div&gt;- het beheer van de intellectuele-eigendomsrechten.&lt;/div&gt;</t>
        </is>
      </c>
      <c r="BZ464" s="2" t="inlineStr">
        <is>
          <t>Agencja Unii Europejskiej ds. Programu Kosmicznego|
EUSPA</t>
        </is>
      </c>
      <c r="CA464" s="2" t="inlineStr">
        <is>
          <t>4|
3</t>
        </is>
      </c>
      <c r="CB464" s="2" t="inlineStr">
        <is>
          <t xml:space="preserve">|
</t>
        </is>
      </c>
      <c r="CC464" t="inlineStr">
        <is>
          <t>&lt;a href="https://iate.europa.eu/entry/result/3574590" target="_blank"&gt;agencja UE &lt;time datetime="21.5.2021"&gt; (21.5.2021)&lt;/time&gt;&lt;/a&gt;odpowiedzialna za:&lt;br&gt;&lt;div&gt;- korzystanie z &lt;a href="https://iate.europa.eu/entry/result/882438" target="_blank"&gt;Galileo&lt;time datetime="21.5.2021"&gt; (21.5.2021)&lt;/time&gt;&lt;/a&gt; i &lt;a href="https://iate.europa.eu/entry/result/887015" target="_blank"&gt;EGNOS&lt;time datetime="21.5.2021"&gt; (21.5.2021)&lt;/time&gt;&lt;/a&gt;&lt;br&gt;- działalność &lt;a href="https://iate.europa.eu/entry/result/3511328" target="_blank"&gt;centrum monitorowania bezpieczeństwa systemu Galileo&lt;time datetime="21.5.2021"&gt; (21.5.2021)&lt;/time&gt;&lt;/a&gt;&lt;/div&gt;&lt;div&gt;- dzialalność związaną z komunikacją, promocją i marketingiem w zakresie danych i czynności informacyjne w odniesieniu do usług oferowanych przez wszystkie komponenty &lt;a href="https://iate.europa.eu/entry/result/3578537" target="_blank"&gt;programu kosmicznego&lt;time datetime="21.5.2021"&gt; (21.5.2021)&lt;/time&gt;&lt;/a&gt; (promowanie upowszechniania wśród użytkowników i absorpcji przez rynek) obecnie prowadzona wyłącznie dla Galileo i EGNOS&lt;/div&gt;&lt;div&gt;- zarządzanie prawami własności intelektualnej&lt;/div&gt;</t>
        </is>
      </c>
      <c r="CD464" s="2" t="inlineStr">
        <is>
          <t>Agência da União Europeia para o Programa Espacial|
EUSPA</t>
        </is>
      </c>
      <c r="CE464" s="2" t="inlineStr">
        <is>
          <t>4|
3</t>
        </is>
      </c>
      <c r="CF464" s="2" t="inlineStr">
        <is>
          <t xml:space="preserve">|
</t>
        </is>
      </c>
      <c r="CG464" t="inlineStr">
        <is>
          <t>&lt;div&gt;A &lt;b&gt;Agência da União Europeia para o Programa Espacial&lt;/b&gt; que tem por missão garantir um acesso eficaz e autónomo ao espaço e fomentar um setor espacial europeu inovador e competitivo, a montante e a jusante, que reforce o ecossistema espacial da União e o papel da União na cena mundial. Tem por funções:&lt;br&gt;&lt;/div&gt;&lt;div&gt;- Gerir a exploração do EGNOS e do Galileo;&lt;/div&gt;&lt;div&gt;- Assegurar a coordenação global dos aspetos do GOVSATCOM relacionados com o utilizador;&lt;/div&gt;&lt;div&gt;- Acreditação de segurança para todas as ações da União no setor espacial; &lt;br&gt;&lt;/div&gt;&lt;div&gt;- Realizar atividades de comunicação, desenvolvimento do mercado e promoção no que se refere aos serviços oferecidos pelo Galileo e pelo EGNOS.&lt;/div&gt;</t>
        </is>
      </c>
      <c r="CH464" s="2" t="inlineStr">
        <is>
          <t>Agenția Uniunii Europene pentru Programul spațial|
EUSPA</t>
        </is>
      </c>
      <c r="CI464" s="2" t="inlineStr">
        <is>
          <t>4|
3</t>
        </is>
      </c>
      <c r="CJ464" s="2" t="inlineStr">
        <is>
          <t xml:space="preserve">|
</t>
        </is>
      </c>
      <c r="CK464" t="inlineStr">
        <is>
          <t>Agenție a UE responsabilă pentru:&lt;div&gt;&lt;div&gt;- exploatarea Galileo și Egnos;&lt;/div&gt;&lt;/div&gt;&lt;div&gt;- funcționarea centrelor de monitorizare a securității Galileo;&lt;/div&gt;&lt;div&gt;- sarcinile de acreditare de securitate pentru toate activitățile spațiale (în prezent doar pentru Galileo);&lt;/div&gt;&lt;div&gt;- activități de comunicare, promovare și comercializare a datelor și activități de informare cu privire la serviciile oferite de toate componentele Programului spațial al UE (adoptarea de către piață și de către utilizatori) efectuate în prezent doar pentru Galileo și Egnos;&lt;/div&gt;&lt;div&gt;- administrarea drepturilor de proprietate intelectuală. &lt;/div&gt;</t>
        </is>
      </c>
      <c r="CL464" s="2" t="inlineStr">
        <is>
          <t>Agentúra Európskej únie pre vesmírny program|
EUSPA|
Agentúra Európskej únie pre kozmický program</t>
        </is>
      </c>
      <c r="CM464" s="2" t="inlineStr">
        <is>
          <t>4|
3|
2</t>
        </is>
      </c>
      <c r="CN464" s="2" t="inlineStr">
        <is>
          <t xml:space="preserve">|
|
</t>
        </is>
      </c>
      <c r="CO464" t="inlineStr">
        <is>
          <t>agentúra Európskej únie, ktorá nahrádza &lt;a href="https://iate.europa.eu/entry/slideshow/1620832946217/933670/sk" target="_blank"&gt;Agentúru pre európsky GNSS&lt;/a&gt; zriadenú nariadením (EÚ) č. 912/2010, stáva sa jej
nástupkyňou a plní úlohy spojené s bezpečnosťou a podporou vesmírneho programu, najmä pokiaľ ide o:&lt;div&gt;– využívanie systémov &lt;a href="https://iate.europa.eu/entry/result/882438/sk" target="_blank"&gt;Galileo&lt;/a&gt; a &lt;a href="https://iate.europa.eu/entry/result/887015/sk" target="_blank"&gt;EGNOS&lt;/a&gt;,&lt;br&gt;&lt;/div&gt;&lt;div&gt;– prevádzku &lt;a href="https://iate.europa.eu/entry/result/3511328/sk" target="_blank"&gt;Strediska na monitorovanie bezpečnosti systému Galileo&lt;/a&gt;,&lt;br&gt;&lt;/div&gt;&lt;div&gt;– úlohy súvisiace s bezpečnostnou akreditáciou všetkých vesmírnych akcií (v súčasnosti len Galilea),&lt;br&gt;&lt;/div&gt;&lt;div&gt;– činnosti súvisiace s komunikáciou, propagáciou a predajom údajov a informácií s ohľadom na služby poskytované všetkými zložkami &lt;a href="https://iate.europa.eu/entry/result/3578537/sk" target="_blank"&gt;Vesmírneho programu Únie&lt;/a&gt; (rozširovanie trhu a používateľskej základne), ktoré v súčasnosti vykonáva len v prípade programu Galileo a EGNOS,&lt;br&gt;&lt;/div&gt;&lt;div&gt;– riadenie práv duševného vlastníctva&lt;br&gt;&lt;/div&gt;</t>
        </is>
      </c>
      <c r="CP464" s="2" t="inlineStr">
        <is>
          <t>Agencija Evropske unije za vesoljski program|
EUSPA</t>
        </is>
      </c>
      <c r="CQ464" s="2" t="inlineStr">
        <is>
          <t>4|
4</t>
        </is>
      </c>
      <c r="CR464" s="2" t="inlineStr">
        <is>
          <t xml:space="preserve">|
</t>
        </is>
      </c>
      <c r="CS464" t="inlineStr">
        <is>
          <t>&lt;a href="https://iate.europa.eu/entry/result/3574590" target="_blank"&gt;agencija EU&lt;/a&gt;&lt;i&gt;, ki je pravna naslednika &lt;i&gt;&lt;a href="https://iate.europa.eu/entry/result/933670" target="_blank"&gt;Agencije za evropski GNSS&lt;/a&gt;&lt;/i&gt;&lt;/i&gt; in je &lt;i&gt;odgovorna za&lt;/i&gt;:&lt;div&gt;&lt;br&gt;- upravljanje obratovanja sistemov &lt;i&gt;&lt;a href="https://iate.europa.eu/entry/result/882438" target="_blank"&gt;Galileo&lt;/a&gt;&lt;/i&gt; in &lt;i&gt;&lt;a href="https://iate.europa.eu/entry/result/887015" target="_blank"&gt;EGNOS&lt;/a&gt;&lt;/i&gt;;&lt;div&gt;- zagotavljanje delovanja &lt;i&gt;&lt;a href="https://iate.europa.eu/entry/result/3511328" target="_blank"&gt;centrov za nadzor varnosti Galileo&lt;/a&gt;&lt;/i&gt;;&lt;/div&gt;&lt;div&gt;- nalog, povezanih z varnostno akreditacijo za vse vesoljske ukrepe (trenutno samo za Galileo);&lt;/div&gt;&lt;div&gt;- dejavnosti komunikacije, razvoja trga in promocije v zvezi s storitvami, ki jih ponujajo vse komponente &lt;i&gt;&lt;a href="https://iate.europa.eu/entry/result/3578537" target="_blank"&gt;vesoljskega programa EU&lt;/a&gt; (&lt;/i&gt;“razvoj trga in povečanje stopnje uporabe pri uporabnikih”), ki se trenutno izvajajo samo za Galileo in EGNOS;&lt;/div&gt;&lt;div&gt;- upravljanje pravic intelektualne lastnine&lt;/div&gt;&lt;/div&gt;</t>
        </is>
      </c>
      <c r="CT464" s="2" t="inlineStr">
        <is>
          <t>Europeiska unionens rymdprogrambyrå|
EUSPA</t>
        </is>
      </c>
      <c r="CU464" s="2" t="inlineStr">
        <is>
          <t>4|
3</t>
        </is>
      </c>
      <c r="CV464" s="2" t="inlineStr">
        <is>
          <t xml:space="preserve">|
</t>
        </is>
      </c>
      <c r="CW464" t="inlineStr">
        <is>
          <t>unionsorgan som ersätter och efterträder Europeiska byrån för GNSS och som bidra till unionens rympdprogram, särskilt när det gäller säkerhetsackreditering samt utveckling av marknadstillämpningar och tillämpningar nedströms</t>
        </is>
      </c>
    </row>
    <row r="465">
      <c r="A465" s="1" t="str">
        <f>HYPERLINK("https://iate.europa.eu/entry/result/1133985/all", "1133985")</f>
        <v>1133985</v>
      </c>
      <c r="B465" t="inlineStr">
        <is>
          <t>EUROPEAN UNION;LAW</t>
        </is>
      </c>
      <c r="C465" t="inlineStr">
        <is>
          <t>EUROPEAN UNION|EU institutions and European civil service|EU institution;EUROPEAN UNION|EU institutions and European civil service|operation of the Institutions;LAW|justice|judicial proceedings</t>
        </is>
      </c>
      <c r="D465" t="inlineStr">
        <is>
          <t>yes</t>
        </is>
      </c>
      <c r="E465" t="inlineStr">
        <is>
          <t/>
        </is>
      </c>
      <c r="F465" t="inlineStr">
        <is>
          <t/>
        </is>
      </c>
      <c r="G465" t="inlineStr">
        <is>
          <t/>
        </is>
      </c>
      <c r="H465" t="inlineStr">
        <is>
          <t/>
        </is>
      </c>
      <c r="I465" t="inlineStr">
        <is>
          <t/>
        </is>
      </c>
      <c r="J465" t="inlineStr">
        <is>
          <t/>
        </is>
      </c>
      <c r="K465" t="inlineStr">
        <is>
          <t/>
        </is>
      </c>
      <c r="L465" t="inlineStr">
        <is>
          <t/>
        </is>
      </c>
      <c r="M465" t="inlineStr">
        <is>
          <t/>
        </is>
      </c>
      <c r="N465" s="2" t="inlineStr">
        <is>
          <t>bestemme,at der ikke skal ske bevisoptagelse|
åbne den mundtlige forhandling uden bevisoptagelse</t>
        </is>
      </c>
      <c r="O465" s="2" t="inlineStr">
        <is>
          <t>3|
3</t>
        </is>
      </c>
      <c r="P465" s="2" t="inlineStr">
        <is>
          <t xml:space="preserve">|
</t>
        </is>
      </c>
      <c r="Q465" t="inlineStr">
        <is>
          <t/>
        </is>
      </c>
      <c r="R465" s="2" t="inlineStr">
        <is>
          <t>Eröffnung der mündlichen Verhandlung ohne Beweisaufnahme|
von einer Beweisaufnahme absehen</t>
        </is>
      </c>
      <c r="S465" s="2" t="inlineStr">
        <is>
          <t>3|
3</t>
        </is>
      </c>
      <c r="T465" s="2" t="inlineStr">
        <is>
          <t xml:space="preserve">|
</t>
        </is>
      </c>
      <c r="U465" t="inlineStr">
        <is>
          <t/>
        </is>
      </c>
      <c r="V465" s="2" t="inlineStr">
        <is>
          <t>προχωρώ στην προφορική διαδικασία χωρίς διεξαγωγή αποδείξεων</t>
        </is>
      </c>
      <c r="W465" s="2" t="inlineStr">
        <is>
          <t>3</t>
        </is>
      </c>
      <c r="X465" s="2" t="inlineStr">
        <is>
          <t/>
        </is>
      </c>
      <c r="Y465" t="inlineStr">
        <is>
          <t/>
        </is>
      </c>
      <c r="Z465" s="2" t="inlineStr">
        <is>
          <t>open the oral procedure without an inquiry</t>
        </is>
      </c>
      <c r="AA465" s="2" t="inlineStr">
        <is>
          <t>3</t>
        </is>
      </c>
      <c r="AB465" s="2" t="inlineStr">
        <is>
          <t/>
        </is>
      </c>
      <c r="AC465" t="inlineStr">
        <is>
          <t/>
        </is>
      </c>
      <c r="AD465" s="2" t="inlineStr">
        <is>
          <t>iniciar la fase oral sin diligencias de prueba</t>
        </is>
      </c>
      <c r="AE465" s="2" t="inlineStr">
        <is>
          <t>3</t>
        </is>
      </c>
      <c r="AF465" s="2" t="inlineStr">
        <is>
          <t/>
        </is>
      </c>
      <c r="AG465" t="inlineStr">
        <is>
          <t/>
        </is>
      </c>
      <c r="AH465" t="inlineStr">
        <is>
          <t/>
        </is>
      </c>
      <c r="AI465" t="inlineStr">
        <is>
          <t/>
        </is>
      </c>
      <c r="AJ465" t="inlineStr">
        <is>
          <t/>
        </is>
      </c>
      <c r="AK465" t="inlineStr">
        <is>
          <t/>
        </is>
      </c>
      <c r="AL465" t="inlineStr">
        <is>
          <t/>
        </is>
      </c>
      <c r="AM465" t="inlineStr">
        <is>
          <t/>
        </is>
      </c>
      <c r="AN465" t="inlineStr">
        <is>
          <t/>
        </is>
      </c>
      <c r="AO465" t="inlineStr">
        <is>
          <t/>
        </is>
      </c>
      <c r="AP465" s="2" t="inlineStr">
        <is>
          <t>ouvrir la procédure orale sans instruction</t>
        </is>
      </c>
      <c r="AQ465" s="2" t="inlineStr">
        <is>
          <t>3</t>
        </is>
      </c>
      <c r="AR465" s="2" t="inlineStr">
        <is>
          <t/>
        </is>
      </c>
      <c r="AS465" t="inlineStr">
        <is>
          <t/>
        </is>
      </c>
      <c r="AT465" s="2" t="inlineStr">
        <is>
          <t>an nós imeachta ó bhéal a thosú gan réamhfhiosrúchán</t>
        </is>
      </c>
      <c r="AU465" s="2" t="inlineStr">
        <is>
          <t>3</t>
        </is>
      </c>
      <c r="AV465" s="2" t="inlineStr">
        <is>
          <t/>
        </is>
      </c>
      <c r="AW465" t="inlineStr">
        <is>
          <t/>
        </is>
      </c>
      <c r="AX465" t="inlineStr">
        <is>
          <t/>
        </is>
      </c>
      <c r="AY465" t="inlineStr">
        <is>
          <t/>
        </is>
      </c>
      <c r="AZ465" t="inlineStr">
        <is>
          <t/>
        </is>
      </c>
      <c r="BA465" t="inlineStr">
        <is>
          <t/>
        </is>
      </c>
      <c r="BB465" t="inlineStr">
        <is>
          <t/>
        </is>
      </c>
      <c r="BC465" t="inlineStr">
        <is>
          <t/>
        </is>
      </c>
      <c r="BD465" t="inlineStr">
        <is>
          <t/>
        </is>
      </c>
      <c r="BE465" t="inlineStr">
        <is>
          <t/>
        </is>
      </c>
      <c r="BF465" s="2" t="inlineStr">
        <is>
          <t>inizio della fase orale senza istruzione|
iniziare la fase orale senza istruzione</t>
        </is>
      </c>
      <c r="BG465" s="2" t="inlineStr">
        <is>
          <t>3|
3</t>
        </is>
      </c>
      <c r="BH465" s="2" t="inlineStr">
        <is>
          <t xml:space="preserve">|
</t>
        </is>
      </c>
      <c r="BI465" t="inlineStr">
        <is>
          <t/>
        </is>
      </c>
      <c r="BJ465" t="inlineStr">
        <is>
          <t/>
        </is>
      </c>
      <c r="BK465" t="inlineStr">
        <is>
          <t/>
        </is>
      </c>
      <c r="BL465" t="inlineStr">
        <is>
          <t/>
        </is>
      </c>
      <c r="BM465" t="inlineStr">
        <is>
          <t/>
        </is>
      </c>
      <c r="BN465" t="inlineStr">
        <is>
          <t/>
        </is>
      </c>
      <c r="BO465" t="inlineStr">
        <is>
          <t/>
        </is>
      </c>
      <c r="BP465" t="inlineStr">
        <is>
          <t/>
        </is>
      </c>
      <c r="BQ465" t="inlineStr">
        <is>
          <t/>
        </is>
      </c>
      <c r="BR465" t="inlineStr">
        <is>
          <t/>
        </is>
      </c>
      <c r="BS465" t="inlineStr">
        <is>
          <t/>
        </is>
      </c>
      <c r="BT465" t="inlineStr">
        <is>
          <t/>
        </is>
      </c>
      <c r="BU465" t="inlineStr">
        <is>
          <t/>
        </is>
      </c>
      <c r="BV465" s="2" t="inlineStr">
        <is>
          <t>zonder instructie tot de mondelinge behandeling overgaan</t>
        </is>
      </c>
      <c r="BW465" s="2" t="inlineStr">
        <is>
          <t>3</t>
        </is>
      </c>
      <c r="BX465" s="2" t="inlineStr">
        <is>
          <t/>
        </is>
      </c>
      <c r="BY465" t="inlineStr">
        <is>
          <t/>
        </is>
      </c>
      <c r="BZ465" t="inlineStr">
        <is>
          <t/>
        </is>
      </c>
      <c r="CA465" t="inlineStr">
        <is>
          <t/>
        </is>
      </c>
      <c r="CB465" t="inlineStr">
        <is>
          <t/>
        </is>
      </c>
      <c r="CC465" t="inlineStr">
        <is>
          <t/>
        </is>
      </c>
      <c r="CD465" s="2" t="inlineStr">
        <is>
          <t>iniciar a fase oral do processo sem instrução</t>
        </is>
      </c>
      <c r="CE465" s="2" t="inlineStr">
        <is>
          <t>3</t>
        </is>
      </c>
      <c r="CF465" s="2" t="inlineStr">
        <is>
          <t/>
        </is>
      </c>
      <c r="CG465" t="inlineStr">
        <is>
          <t/>
        </is>
      </c>
      <c r="CH465" t="inlineStr">
        <is>
          <t/>
        </is>
      </c>
      <c r="CI465" t="inlineStr">
        <is>
          <t/>
        </is>
      </c>
      <c r="CJ465" t="inlineStr">
        <is>
          <t/>
        </is>
      </c>
      <c r="CK465" t="inlineStr">
        <is>
          <t/>
        </is>
      </c>
      <c r="CL465" t="inlineStr">
        <is>
          <t/>
        </is>
      </c>
      <c r="CM465" t="inlineStr">
        <is>
          <t/>
        </is>
      </c>
      <c r="CN465" t="inlineStr">
        <is>
          <t/>
        </is>
      </c>
      <c r="CO465" t="inlineStr">
        <is>
          <t/>
        </is>
      </c>
      <c r="CP465" t="inlineStr">
        <is>
          <t/>
        </is>
      </c>
      <c r="CQ465" t="inlineStr">
        <is>
          <t/>
        </is>
      </c>
      <c r="CR465" t="inlineStr">
        <is>
          <t/>
        </is>
      </c>
      <c r="CS465" t="inlineStr">
        <is>
          <t/>
        </is>
      </c>
      <c r="CT465" t="inlineStr">
        <is>
          <t/>
        </is>
      </c>
      <c r="CU465" t="inlineStr">
        <is>
          <t/>
        </is>
      </c>
      <c r="CV465" t="inlineStr">
        <is>
          <t/>
        </is>
      </c>
      <c r="CW465" t="inlineStr">
        <is>
          <t/>
        </is>
      </c>
    </row>
    <row r="466">
      <c r="A466" s="1" t="str">
        <f>HYPERLINK("https://iate.europa.eu/entry/result/3584513/all", "3584513")</f>
        <v>3584513</v>
      </c>
      <c r="B466" t="inlineStr">
        <is>
          <t>LAW</t>
        </is>
      </c>
      <c r="C466" t="inlineStr">
        <is>
          <t>CJEU|LAW|Procedural law</t>
        </is>
      </c>
      <c r="D466" t="inlineStr">
        <is>
          <t>yes</t>
        </is>
      </c>
      <c r="E466" t="inlineStr">
        <is>
          <t/>
        </is>
      </c>
      <c r="F466" s="2" t="inlineStr">
        <is>
          <t>обезпечително производство</t>
        </is>
      </c>
      <c r="G466" s="2" t="inlineStr">
        <is>
          <t>4</t>
        </is>
      </c>
      <c r="H466" s="2" t="inlineStr">
        <is>
          <t/>
        </is>
      </c>
      <c r="I466" t="inlineStr">
        <is>
          <t/>
        </is>
      </c>
      <c r="J466" s="2" t="inlineStr">
        <is>
          <t>řízení o předběžných opatřeních</t>
        </is>
      </c>
      <c r="K466" s="2" t="inlineStr">
        <is>
          <t>4</t>
        </is>
      </c>
      <c r="L466" s="2" t="inlineStr">
        <is>
          <t/>
        </is>
      </c>
      <c r="M466" t="inlineStr">
        <is>
          <t/>
        </is>
      </c>
      <c r="N466" s="2" t="inlineStr">
        <is>
          <t>spørgsmål om anvendelse af foreløbige forholdsregler</t>
        </is>
      </c>
      <c r="O466" s="2" t="inlineStr">
        <is>
          <t>4</t>
        </is>
      </c>
      <c r="P466" s="2" t="inlineStr">
        <is>
          <t/>
        </is>
      </c>
      <c r="Q466" t="inlineStr">
        <is>
          <t/>
        </is>
      </c>
      <c r="R466" s="2" t="inlineStr">
        <is>
          <t>Verfahren wegen einstweiliger Anordnungen|
Verfahren des vorläufigen Rechtsschutzes</t>
        </is>
      </c>
      <c r="S466" s="2" t="inlineStr">
        <is>
          <t>4|
4</t>
        </is>
      </c>
      <c r="T466" s="2" t="inlineStr">
        <is>
          <t xml:space="preserve">|
</t>
        </is>
      </c>
      <c r="U466" t="inlineStr">
        <is>
          <t/>
        </is>
      </c>
      <c r="V466" s="2" t="inlineStr">
        <is>
          <t>διαδικασία λήψεως ασφαλιστικών μέτρων</t>
        </is>
      </c>
      <c r="W466" s="2" t="inlineStr">
        <is>
          <t>4</t>
        </is>
      </c>
      <c r="X466" s="2" t="inlineStr">
        <is>
          <t/>
        </is>
      </c>
      <c r="Y466" t="inlineStr">
        <is>
          <t/>
        </is>
      </c>
      <c r="Z466" s="2" t="inlineStr">
        <is>
          <t>interlocutory proceedings|
proceedings for interim relief|
interim proceedings|
proceedings for interim measures</t>
        </is>
      </c>
      <c r="AA466" s="2" t="inlineStr">
        <is>
          <t>2|
2|
4|
4</t>
        </is>
      </c>
      <c r="AB466" s="2" t="inlineStr">
        <is>
          <t xml:space="preserve">|
|
|
</t>
        </is>
      </c>
      <c r="AC466" t="inlineStr">
        <is>
          <t/>
        </is>
      </c>
      <c r="AD466" s="2" t="inlineStr">
        <is>
          <t>procedimiento sobre medidas provisionales|
procedimiento de medidas provisionales</t>
        </is>
      </c>
      <c r="AE466" s="2" t="inlineStr">
        <is>
          <t>4|
4</t>
        </is>
      </c>
      <c r="AF466" s="2" t="inlineStr">
        <is>
          <t xml:space="preserve">|
</t>
        </is>
      </c>
      <c r="AG466" t="inlineStr">
        <is>
          <t/>
        </is>
      </c>
      <c r="AH466" s="2" t="inlineStr">
        <is>
          <t>esialgse õiguskaitse menetlus|
ajutiste meetmete kohaldamise menetlus</t>
        </is>
      </c>
      <c r="AI466" s="2" t="inlineStr">
        <is>
          <t>4|
4</t>
        </is>
      </c>
      <c r="AJ466" s="2" t="inlineStr">
        <is>
          <t>|
preferred</t>
        </is>
      </c>
      <c r="AK466" t="inlineStr">
        <is>
          <t/>
        </is>
      </c>
      <c r="AL466" s="2" t="inlineStr">
        <is>
          <t>välitoimimenettely</t>
        </is>
      </c>
      <c r="AM466" s="2" t="inlineStr">
        <is>
          <t>4</t>
        </is>
      </c>
      <c r="AN466" s="2" t="inlineStr">
        <is>
          <t/>
        </is>
      </c>
      <c r="AO466" t="inlineStr">
        <is>
          <t/>
        </is>
      </c>
      <c r="AP466" s="2" t="inlineStr">
        <is>
          <t>procédure de référé|
procédure en référé</t>
        </is>
      </c>
      <c r="AQ466" s="2" t="inlineStr">
        <is>
          <t>4|
4</t>
        </is>
      </c>
      <c r="AR466" s="2" t="inlineStr">
        <is>
          <t xml:space="preserve">|
</t>
        </is>
      </c>
      <c r="AS466" t="inlineStr">
        <is>
          <t/>
        </is>
      </c>
      <c r="AT466" t="inlineStr">
        <is>
          <t/>
        </is>
      </c>
      <c r="AU466" t="inlineStr">
        <is>
          <t/>
        </is>
      </c>
      <c r="AV466" t="inlineStr">
        <is>
          <t/>
        </is>
      </c>
      <c r="AW466" t="inlineStr">
        <is>
          <t/>
        </is>
      </c>
      <c r="AX466" s="2" t="inlineStr">
        <is>
          <t>postupak privremene pravne zaštite</t>
        </is>
      </c>
      <c r="AY466" s="2" t="inlineStr">
        <is>
          <t>4</t>
        </is>
      </c>
      <c r="AZ466" s="2" t="inlineStr">
        <is>
          <t/>
        </is>
      </c>
      <c r="BA466" t="inlineStr">
        <is>
          <t/>
        </is>
      </c>
      <c r="BB466" s="2" t="inlineStr">
        <is>
          <t>ideiglenes intézkedés iránti eljárás|
az ideiglenes intézkedések meghozatalával kapcsolatos eljárás</t>
        </is>
      </c>
      <c r="BC466" s="2" t="inlineStr">
        <is>
          <t>2|
4</t>
        </is>
      </c>
      <c r="BD466" s="2" t="inlineStr">
        <is>
          <t xml:space="preserve">|
</t>
        </is>
      </c>
      <c r="BE466" t="inlineStr">
        <is>
          <t/>
        </is>
      </c>
      <c r="BF466" s="2" t="inlineStr">
        <is>
          <t>procedimento sommario</t>
        </is>
      </c>
      <c r="BG466" s="2" t="inlineStr">
        <is>
          <t>4</t>
        </is>
      </c>
      <c r="BH466" s="2" t="inlineStr">
        <is>
          <t/>
        </is>
      </c>
      <c r="BI466" t="inlineStr">
        <is>
          <t/>
        </is>
      </c>
      <c r="BJ466" s="2" t="inlineStr">
        <is>
          <t>laikinųjų apsaugos priemonių taikymo procedūra</t>
        </is>
      </c>
      <c r="BK466" s="2" t="inlineStr">
        <is>
          <t>4</t>
        </is>
      </c>
      <c r="BL466" s="2" t="inlineStr">
        <is>
          <t/>
        </is>
      </c>
      <c r="BM466" t="inlineStr">
        <is>
          <t/>
        </is>
      </c>
      <c r="BN466" s="2" t="inlineStr">
        <is>
          <t>pagaidu noregulējuma tiesvedība</t>
        </is>
      </c>
      <c r="BO466" s="2" t="inlineStr">
        <is>
          <t>4</t>
        </is>
      </c>
      <c r="BP466" s="2" t="inlineStr">
        <is>
          <t/>
        </is>
      </c>
      <c r="BQ466" t="inlineStr">
        <is>
          <t/>
        </is>
      </c>
      <c r="BR466" s="2" t="inlineStr">
        <is>
          <t>proċeduri għal miżuri provviżorji</t>
        </is>
      </c>
      <c r="BS466" s="2" t="inlineStr">
        <is>
          <t>4</t>
        </is>
      </c>
      <c r="BT466" s="2" t="inlineStr">
        <is>
          <t/>
        </is>
      </c>
      <c r="BU466" t="inlineStr">
        <is>
          <t/>
        </is>
      </c>
      <c r="BV466" s="2" t="inlineStr">
        <is>
          <t>kort geding|
procedure in kort geding</t>
        </is>
      </c>
      <c r="BW466" s="2" t="inlineStr">
        <is>
          <t>4|
4</t>
        </is>
      </c>
      <c r="BX466" s="2" t="inlineStr">
        <is>
          <t xml:space="preserve">|
</t>
        </is>
      </c>
      <c r="BY466" t="inlineStr">
        <is>
          <t/>
        </is>
      </c>
      <c r="BZ466" s="2" t="inlineStr">
        <is>
          <t>postępowanie w przedmiocie zastosowania środka tymczasowego|
postępowanie w przedmiocie zastosowania środków tymczasowych</t>
        </is>
      </c>
      <c r="CA466" s="2" t="inlineStr">
        <is>
          <t>4|
4</t>
        </is>
      </c>
      <c r="CB466" s="2" t="inlineStr">
        <is>
          <t xml:space="preserve">|
</t>
        </is>
      </c>
      <c r="CC466" t="inlineStr">
        <is>
          <t/>
        </is>
      </c>
      <c r="CD466" s="2" t="inlineStr">
        <is>
          <t>processos urgentes|
processo de medidas provisórias</t>
        </is>
      </c>
      <c r="CE466" s="2" t="inlineStr">
        <is>
          <t>4|
4</t>
        </is>
      </c>
      <c r="CF466" s="2" t="inlineStr">
        <is>
          <t xml:space="preserve">|
</t>
        </is>
      </c>
      <c r="CG466" t="inlineStr">
        <is>
          <t/>
        </is>
      </c>
      <c r="CH466" s="2" t="inlineStr">
        <is>
          <t>procedură de măsuri provizorii|
procedura măsurilor provizorii</t>
        </is>
      </c>
      <c r="CI466" s="2" t="inlineStr">
        <is>
          <t>4|
4</t>
        </is>
      </c>
      <c r="CJ466" s="2" t="inlineStr">
        <is>
          <t xml:space="preserve">|
</t>
        </is>
      </c>
      <c r="CK466" t="inlineStr">
        <is>
          <t/>
        </is>
      </c>
      <c r="CL466" s="2" t="inlineStr">
        <is>
          <t>konanie o nariadení predbežného opatrenia</t>
        </is>
      </c>
      <c r="CM466" s="2" t="inlineStr">
        <is>
          <t>4</t>
        </is>
      </c>
      <c r="CN466" s="2" t="inlineStr">
        <is>
          <t/>
        </is>
      </c>
      <c r="CO466" t="inlineStr">
        <is>
          <t/>
        </is>
      </c>
      <c r="CP466" s="2" t="inlineStr">
        <is>
          <t>postopek za izdajo začasne odredbe</t>
        </is>
      </c>
      <c r="CQ466" s="2" t="inlineStr">
        <is>
          <t>4</t>
        </is>
      </c>
      <c r="CR466" s="2" t="inlineStr">
        <is>
          <t/>
        </is>
      </c>
      <c r="CS466" t="inlineStr">
        <is>
          <t/>
        </is>
      </c>
      <c r="CT466" s="2" t="inlineStr">
        <is>
          <t>interimistiskt förfarande</t>
        </is>
      </c>
      <c r="CU466" s="2" t="inlineStr">
        <is>
          <t>4</t>
        </is>
      </c>
      <c r="CV466" s="2" t="inlineStr">
        <is>
          <t/>
        </is>
      </c>
      <c r="CW466" t="inlineStr">
        <is>
          <t/>
        </is>
      </c>
    </row>
    <row r="467">
      <c r="A467" s="1" t="str">
        <f>HYPERLINK("https://iate.europa.eu/entry/result/135730/all", "135730")</f>
        <v>135730</v>
      </c>
      <c r="B467" t="inlineStr">
        <is>
          <t>LAW;FINANCE</t>
        </is>
      </c>
      <c r="C467" t="inlineStr">
        <is>
          <t>LAW;FINANCE</t>
        </is>
      </c>
      <c r="D467" t="inlineStr">
        <is>
          <t>no</t>
        </is>
      </c>
      <c r="E467" t="inlineStr">
        <is>
          <t/>
        </is>
      </c>
      <c r="F467" t="inlineStr">
        <is>
          <t/>
        </is>
      </c>
      <c r="G467" t="inlineStr">
        <is>
          <t/>
        </is>
      </c>
      <c r="H467" t="inlineStr">
        <is>
          <t/>
        </is>
      </c>
      <c r="I467" t="inlineStr">
        <is>
          <t/>
        </is>
      </c>
      <c r="J467" t="inlineStr">
        <is>
          <t/>
        </is>
      </c>
      <c r="K467" t="inlineStr">
        <is>
          <t/>
        </is>
      </c>
      <c r="L467" t="inlineStr">
        <is>
          <t/>
        </is>
      </c>
      <c r="M467" t="inlineStr">
        <is>
          <t/>
        </is>
      </c>
      <c r="N467" s="2" t="inlineStr">
        <is>
          <t>tilgodehavende som følge af subrogation</t>
        </is>
      </c>
      <c r="O467" s="2" t="inlineStr">
        <is>
          <t>3</t>
        </is>
      </c>
      <c r="P467" s="2" t="inlineStr">
        <is>
          <t/>
        </is>
      </c>
      <c r="Q467" t="inlineStr">
        <is>
          <t/>
        </is>
      </c>
      <c r="R467" s="2" t="inlineStr">
        <is>
          <t>Forderung aus Ansprüchen aus Rückgriffsforderungen</t>
        </is>
      </c>
      <c r="S467" s="2" t="inlineStr">
        <is>
          <t>3</t>
        </is>
      </c>
      <c r="T467" s="2" t="inlineStr">
        <is>
          <t/>
        </is>
      </c>
      <c r="U467" t="inlineStr">
        <is>
          <t/>
        </is>
      </c>
      <c r="V467" s="2" t="inlineStr">
        <is>
          <t>απαιτήσεις λόγω υποκατάστασης</t>
        </is>
      </c>
      <c r="W467" s="2" t="inlineStr">
        <is>
          <t>3</t>
        </is>
      </c>
      <c r="X467" s="2" t="inlineStr">
        <is>
          <t/>
        </is>
      </c>
      <c r="Y467" t="inlineStr">
        <is>
          <t/>
        </is>
      </c>
      <c r="Z467" s="2" t="inlineStr">
        <is>
          <t>claim arising out of subrogation</t>
        </is>
      </c>
      <c r="AA467" s="2" t="inlineStr">
        <is>
          <t>3</t>
        </is>
      </c>
      <c r="AB467" s="2" t="inlineStr">
        <is>
          <t/>
        </is>
      </c>
      <c r="AC467" t="inlineStr">
        <is>
          <t/>
        </is>
      </c>
      <c r="AD467" s="2" t="inlineStr">
        <is>
          <t>crédito derivado de operaciones de subrogación</t>
        </is>
      </c>
      <c r="AE467" s="2" t="inlineStr">
        <is>
          <t>3</t>
        </is>
      </c>
      <c r="AF467" s="2" t="inlineStr">
        <is>
          <t/>
        </is>
      </c>
      <c r="AG467" t="inlineStr">
        <is>
          <t/>
        </is>
      </c>
      <c r="AH467" t="inlineStr">
        <is>
          <t/>
        </is>
      </c>
      <c r="AI467" t="inlineStr">
        <is>
          <t/>
        </is>
      </c>
      <c r="AJ467" t="inlineStr">
        <is>
          <t/>
        </is>
      </c>
      <c r="AK467" t="inlineStr">
        <is>
          <t/>
        </is>
      </c>
      <c r="AL467" t="inlineStr">
        <is>
          <t/>
        </is>
      </c>
      <c r="AM467" t="inlineStr">
        <is>
          <t/>
        </is>
      </c>
      <c r="AN467" t="inlineStr">
        <is>
          <t/>
        </is>
      </c>
      <c r="AO467" t="inlineStr">
        <is>
          <t/>
        </is>
      </c>
      <c r="AP467" s="2" t="inlineStr">
        <is>
          <t>créance par subrogation</t>
        </is>
      </c>
      <c r="AQ467" s="2" t="inlineStr">
        <is>
          <t>3</t>
        </is>
      </c>
      <c r="AR467" s="2" t="inlineStr">
        <is>
          <t/>
        </is>
      </c>
      <c r="AS467" t="inlineStr">
        <is>
          <t/>
        </is>
      </c>
      <c r="AT467" t="inlineStr">
        <is>
          <t/>
        </is>
      </c>
      <c r="AU467" t="inlineStr">
        <is>
          <t/>
        </is>
      </c>
      <c r="AV467" t="inlineStr">
        <is>
          <t/>
        </is>
      </c>
      <c r="AW467" t="inlineStr">
        <is>
          <t/>
        </is>
      </c>
      <c r="AX467" t="inlineStr">
        <is>
          <t/>
        </is>
      </c>
      <c r="AY467" t="inlineStr">
        <is>
          <t/>
        </is>
      </c>
      <c r="AZ467" t="inlineStr">
        <is>
          <t/>
        </is>
      </c>
      <c r="BA467" t="inlineStr">
        <is>
          <t/>
        </is>
      </c>
      <c r="BB467" t="inlineStr">
        <is>
          <t/>
        </is>
      </c>
      <c r="BC467" t="inlineStr">
        <is>
          <t/>
        </is>
      </c>
      <c r="BD467" t="inlineStr">
        <is>
          <t/>
        </is>
      </c>
      <c r="BE467" t="inlineStr">
        <is>
          <t/>
        </is>
      </c>
      <c r="BF467" s="2" t="inlineStr">
        <is>
          <t>credito per surrogazione</t>
        </is>
      </c>
      <c r="BG467" s="2" t="inlineStr">
        <is>
          <t>3</t>
        </is>
      </c>
      <c r="BH467" s="2" t="inlineStr">
        <is>
          <t/>
        </is>
      </c>
      <c r="BI467" t="inlineStr">
        <is>
          <t/>
        </is>
      </c>
      <c r="BJ467" t="inlineStr">
        <is>
          <t/>
        </is>
      </c>
      <c r="BK467" t="inlineStr">
        <is>
          <t/>
        </is>
      </c>
      <c r="BL467" t="inlineStr">
        <is>
          <t/>
        </is>
      </c>
      <c r="BM467" t="inlineStr">
        <is>
          <t/>
        </is>
      </c>
      <c r="BN467" t="inlineStr">
        <is>
          <t/>
        </is>
      </c>
      <c r="BO467" t="inlineStr">
        <is>
          <t/>
        </is>
      </c>
      <c r="BP467" t="inlineStr">
        <is>
          <t/>
        </is>
      </c>
      <c r="BQ467" t="inlineStr">
        <is>
          <t/>
        </is>
      </c>
      <c r="BR467" t="inlineStr">
        <is>
          <t/>
        </is>
      </c>
      <c r="BS467" t="inlineStr">
        <is>
          <t/>
        </is>
      </c>
      <c r="BT467" t="inlineStr">
        <is>
          <t/>
        </is>
      </c>
      <c r="BU467" t="inlineStr">
        <is>
          <t/>
        </is>
      </c>
      <c r="BV467" s="2" t="inlineStr">
        <is>
          <t>vorderingen uit hoofde van verhaal of subrogatie</t>
        </is>
      </c>
      <c r="BW467" s="2" t="inlineStr">
        <is>
          <t>3</t>
        </is>
      </c>
      <c r="BX467" s="2" t="inlineStr">
        <is>
          <t/>
        </is>
      </c>
      <c r="BY467" t="inlineStr">
        <is>
          <t/>
        </is>
      </c>
      <c r="BZ467" t="inlineStr">
        <is>
          <t/>
        </is>
      </c>
      <c r="CA467" t="inlineStr">
        <is>
          <t/>
        </is>
      </c>
      <c r="CB467" t="inlineStr">
        <is>
          <t/>
        </is>
      </c>
      <c r="CC467" t="inlineStr">
        <is>
          <t/>
        </is>
      </c>
      <c r="CD467" s="2" t="inlineStr">
        <is>
          <t>dívida a cobrar decorrente de sub-rogação</t>
        </is>
      </c>
      <c r="CE467" s="2" t="inlineStr">
        <is>
          <t>3</t>
        </is>
      </c>
      <c r="CF467" s="2" t="inlineStr">
        <is>
          <t/>
        </is>
      </c>
      <c r="CG467" t="inlineStr">
        <is>
          <t/>
        </is>
      </c>
      <c r="CH467" t="inlineStr">
        <is>
          <t/>
        </is>
      </c>
      <c r="CI467" t="inlineStr">
        <is>
          <t/>
        </is>
      </c>
      <c r="CJ467" t="inlineStr">
        <is>
          <t/>
        </is>
      </c>
      <c r="CK467" t="inlineStr">
        <is>
          <t/>
        </is>
      </c>
      <c r="CL467" t="inlineStr">
        <is>
          <t/>
        </is>
      </c>
      <c r="CM467" t="inlineStr">
        <is>
          <t/>
        </is>
      </c>
      <c r="CN467" t="inlineStr">
        <is>
          <t/>
        </is>
      </c>
      <c r="CO467" t="inlineStr">
        <is>
          <t/>
        </is>
      </c>
      <c r="CP467" t="inlineStr">
        <is>
          <t/>
        </is>
      </c>
      <c r="CQ467" t="inlineStr">
        <is>
          <t/>
        </is>
      </c>
      <c r="CR467" t="inlineStr">
        <is>
          <t/>
        </is>
      </c>
      <c r="CS467" t="inlineStr">
        <is>
          <t/>
        </is>
      </c>
      <c r="CT467" t="inlineStr">
        <is>
          <t/>
        </is>
      </c>
      <c r="CU467" t="inlineStr">
        <is>
          <t/>
        </is>
      </c>
      <c r="CV467" t="inlineStr">
        <is>
          <t/>
        </is>
      </c>
      <c r="CW467" t="inlineStr">
        <is>
          <t/>
        </is>
      </c>
    </row>
    <row r="468">
      <c r="A468" s="1" t="str">
        <f>HYPERLINK("https://iate.europa.eu/entry/result/919189/all", "919189")</f>
        <v>919189</v>
      </c>
      <c r="B468" t="inlineStr">
        <is>
          <t>BUSINESS AND COMPETITION</t>
        </is>
      </c>
      <c r="C468" t="inlineStr">
        <is>
          <t>BUSINESS AND COMPETITION|business organisation</t>
        </is>
      </c>
      <c r="D468" t="inlineStr">
        <is>
          <t>no</t>
        </is>
      </c>
      <c r="E468" t="inlineStr">
        <is>
          <t/>
        </is>
      </c>
      <c r="F468" t="inlineStr">
        <is>
          <t/>
        </is>
      </c>
      <c r="G468" t="inlineStr">
        <is>
          <t/>
        </is>
      </c>
      <c r="H468" t="inlineStr">
        <is>
          <t/>
        </is>
      </c>
      <c r="I468" t="inlineStr">
        <is>
          <t/>
        </is>
      </c>
      <c r="J468" t="inlineStr">
        <is>
          <t/>
        </is>
      </c>
      <c r="K468" t="inlineStr">
        <is>
          <t/>
        </is>
      </c>
      <c r="L468" t="inlineStr">
        <is>
          <t/>
        </is>
      </c>
      <c r="M468" t="inlineStr">
        <is>
          <t/>
        </is>
      </c>
      <c r="N468" t="inlineStr">
        <is>
          <t/>
        </is>
      </c>
      <c r="O468" t="inlineStr">
        <is>
          <t/>
        </is>
      </c>
      <c r="P468" t="inlineStr">
        <is>
          <t/>
        </is>
      </c>
      <c r="Q468" t="inlineStr">
        <is>
          <t/>
        </is>
      </c>
      <c r="R468" t="inlineStr">
        <is>
          <t/>
        </is>
      </c>
      <c r="S468" t="inlineStr">
        <is>
          <t/>
        </is>
      </c>
      <c r="T468" t="inlineStr">
        <is>
          <t/>
        </is>
      </c>
      <c r="U468" t="inlineStr">
        <is>
          <t/>
        </is>
      </c>
      <c r="V468" t="inlineStr">
        <is>
          <t/>
        </is>
      </c>
      <c r="W468" t="inlineStr">
        <is>
          <t/>
        </is>
      </c>
      <c r="X468" t="inlineStr">
        <is>
          <t/>
        </is>
      </c>
      <c r="Y468" t="inlineStr">
        <is>
          <t/>
        </is>
      </c>
      <c r="Z468" s="2" t="inlineStr">
        <is>
          <t>proprietor of the right in rem</t>
        </is>
      </c>
      <c r="AA468" s="2" t="inlineStr">
        <is>
          <t>1</t>
        </is>
      </c>
      <c r="AB468" s="2" t="inlineStr">
        <is>
          <t/>
        </is>
      </c>
      <c r="AC468" t="inlineStr">
        <is>
          <t/>
        </is>
      </c>
      <c r="AD468" t="inlineStr">
        <is>
          <t/>
        </is>
      </c>
      <c r="AE468" t="inlineStr">
        <is>
          <t/>
        </is>
      </c>
      <c r="AF468" t="inlineStr">
        <is>
          <t/>
        </is>
      </c>
      <c r="AG468" t="inlineStr">
        <is>
          <t/>
        </is>
      </c>
      <c r="AH468" t="inlineStr">
        <is>
          <t/>
        </is>
      </c>
      <c r="AI468" t="inlineStr">
        <is>
          <t/>
        </is>
      </c>
      <c r="AJ468" t="inlineStr">
        <is>
          <t/>
        </is>
      </c>
      <c r="AK468" t="inlineStr">
        <is>
          <t/>
        </is>
      </c>
      <c r="AL468" s="2" t="inlineStr">
        <is>
          <t>esineoikeuden haltija</t>
        </is>
      </c>
      <c r="AM468" s="2" t="inlineStr">
        <is>
          <t>2</t>
        </is>
      </c>
      <c r="AN468" s="2" t="inlineStr">
        <is>
          <t/>
        </is>
      </c>
      <c r="AO468" t="inlineStr">
        <is>
          <t/>
        </is>
      </c>
      <c r="AP468" s="2" t="inlineStr">
        <is>
          <t>titulaire du droit réel</t>
        </is>
      </c>
      <c r="AQ468" s="2" t="inlineStr">
        <is>
          <t>1</t>
        </is>
      </c>
      <c r="AR468" s="2" t="inlineStr">
        <is>
          <t/>
        </is>
      </c>
      <c r="AS468" t="inlineStr">
        <is>
          <t/>
        </is>
      </c>
      <c r="AT468" t="inlineStr">
        <is>
          <t/>
        </is>
      </c>
      <c r="AU468" t="inlineStr">
        <is>
          <t/>
        </is>
      </c>
      <c r="AV468" t="inlineStr">
        <is>
          <t/>
        </is>
      </c>
      <c r="AW468" t="inlineStr">
        <is>
          <t/>
        </is>
      </c>
      <c r="AX468" t="inlineStr">
        <is>
          <t/>
        </is>
      </c>
      <c r="AY468" t="inlineStr">
        <is>
          <t/>
        </is>
      </c>
      <c r="AZ468" t="inlineStr">
        <is>
          <t/>
        </is>
      </c>
      <c r="BA468" t="inlineStr">
        <is>
          <t/>
        </is>
      </c>
      <c r="BB468" t="inlineStr">
        <is>
          <t/>
        </is>
      </c>
      <c r="BC468" t="inlineStr">
        <is>
          <t/>
        </is>
      </c>
      <c r="BD468" t="inlineStr">
        <is>
          <t/>
        </is>
      </c>
      <c r="BE468" t="inlineStr">
        <is>
          <t/>
        </is>
      </c>
      <c r="BF468" s="2" t="inlineStr">
        <is>
          <t>titolare del diritto reale</t>
        </is>
      </c>
      <c r="BG468" s="2" t="inlineStr">
        <is>
          <t>1</t>
        </is>
      </c>
      <c r="BH468" s="2" t="inlineStr">
        <is>
          <t/>
        </is>
      </c>
      <c r="BI468" t="inlineStr">
        <is>
          <t/>
        </is>
      </c>
      <c r="BJ468" t="inlineStr">
        <is>
          <t/>
        </is>
      </c>
      <c r="BK468" t="inlineStr">
        <is>
          <t/>
        </is>
      </c>
      <c r="BL468" t="inlineStr">
        <is>
          <t/>
        </is>
      </c>
      <c r="BM468" t="inlineStr">
        <is>
          <t/>
        </is>
      </c>
      <c r="BN468" t="inlineStr">
        <is>
          <t/>
        </is>
      </c>
      <c r="BO468" t="inlineStr">
        <is>
          <t/>
        </is>
      </c>
      <c r="BP468" t="inlineStr">
        <is>
          <t/>
        </is>
      </c>
      <c r="BQ468" t="inlineStr">
        <is>
          <t/>
        </is>
      </c>
      <c r="BR468" t="inlineStr">
        <is>
          <t/>
        </is>
      </c>
      <c r="BS468" t="inlineStr">
        <is>
          <t/>
        </is>
      </c>
      <c r="BT468" t="inlineStr">
        <is>
          <t/>
        </is>
      </c>
      <c r="BU468" t="inlineStr">
        <is>
          <t/>
        </is>
      </c>
      <c r="BV468" t="inlineStr">
        <is>
          <t/>
        </is>
      </c>
      <c r="BW468" t="inlineStr">
        <is>
          <t/>
        </is>
      </c>
      <c r="BX468" t="inlineStr">
        <is>
          <t/>
        </is>
      </c>
      <c r="BY468" t="inlineStr">
        <is>
          <t/>
        </is>
      </c>
      <c r="BZ468" t="inlineStr">
        <is>
          <t/>
        </is>
      </c>
      <c r="CA468" t="inlineStr">
        <is>
          <t/>
        </is>
      </c>
      <c r="CB468" t="inlineStr">
        <is>
          <t/>
        </is>
      </c>
      <c r="CC468" t="inlineStr">
        <is>
          <t/>
        </is>
      </c>
      <c r="CD468" t="inlineStr">
        <is>
          <t/>
        </is>
      </c>
      <c r="CE468" t="inlineStr">
        <is>
          <t/>
        </is>
      </c>
      <c r="CF468" t="inlineStr">
        <is>
          <t/>
        </is>
      </c>
      <c r="CG468" t="inlineStr">
        <is>
          <t/>
        </is>
      </c>
      <c r="CH468" t="inlineStr">
        <is>
          <t/>
        </is>
      </c>
      <c r="CI468" t="inlineStr">
        <is>
          <t/>
        </is>
      </c>
      <c r="CJ468" t="inlineStr">
        <is>
          <t/>
        </is>
      </c>
      <c r="CK468" t="inlineStr">
        <is>
          <t/>
        </is>
      </c>
      <c r="CL468" t="inlineStr">
        <is>
          <t/>
        </is>
      </c>
      <c r="CM468" t="inlineStr">
        <is>
          <t/>
        </is>
      </c>
      <c r="CN468" t="inlineStr">
        <is>
          <t/>
        </is>
      </c>
      <c r="CO468" t="inlineStr">
        <is>
          <t/>
        </is>
      </c>
      <c r="CP468" t="inlineStr">
        <is>
          <t/>
        </is>
      </c>
      <c r="CQ468" t="inlineStr">
        <is>
          <t/>
        </is>
      </c>
      <c r="CR468" t="inlineStr">
        <is>
          <t/>
        </is>
      </c>
      <c r="CS468" t="inlineStr">
        <is>
          <t/>
        </is>
      </c>
      <c r="CT468" t="inlineStr">
        <is>
          <t/>
        </is>
      </c>
      <c r="CU468" t="inlineStr">
        <is>
          <t/>
        </is>
      </c>
      <c r="CV468" t="inlineStr">
        <is>
          <t/>
        </is>
      </c>
      <c r="CW468" t="inlineStr">
        <is>
          <t/>
        </is>
      </c>
    </row>
    <row r="469">
      <c r="A469" s="1" t="str">
        <f>HYPERLINK("https://iate.europa.eu/entry/result/849067/all", "849067")</f>
        <v>849067</v>
      </c>
      <c r="B469" t="inlineStr">
        <is>
          <t>BUSINESS AND COMPETITION</t>
        </is>
      </c>
      <c r="C469" t="inlineStr">
        <is>
          <t>BUSINESS AND COMPETITION|business organisation</t>
        </is>
      </c>
      <c r="D469" t="inlineStr">
        <is>
          <t>no</t>
        </is>
      </c>
      <c r="E469" t="inlineStr">
        <is>
          <t/>
        </is>
      </c>
      <c r="F469" t="inlineStr">
        <is>
          <t/>
        </is>
      </c>
      <c r="G469" t="inlineStr">
        <is>
          <t/>
        </is>
      </c>
      <c r="H469" t="inlineStr">
        <is>
          <t/>
        </is>
      </c>
      <c r="I469" t="inlineStr">
        <is>
          <t/>
        </is>
      </c>
      <c r="J469" t="inlineStr">
        <is>
          <t/>
        </is>
      </c>
      <c r="K469" t="inlineStr">
        <is>
          <t/>
        </is>
      </c>
      <c r="L469" t="inlineStr">
        <is>
          <t/>
        </is>
      </c>
      <c r="M469" t="inlineStr">
        <is>
          <t/>
        </is>
      </c>
      <c r="N469" t="inlineStr">
        <is>
          <t/>
        </is>
      </c>
      <c r="O469" t="inlineStr">
        <is>
          <t/>
        </is>
      </c>
      <c r="P469" t="inlineStr">
        <is>
          <t/>
        </is>
      </c>
      <c r="Q469" t="inlineStr">
        <is>
          <t/>
        </is>
      </c>
      <c r="R469" s="2" t="inlineStr">
        <is>
          <t>a) allgemeine Vorrechte|
b) allgemein bevorrechtigte Forderungen</t>
        </is>
      </c>
      <c r="S469" s="2" t="inlineStr">
        <is>
          <t>3|
3</t>
        </is>
      </c>
      <c r="T469" s="2" t="inlineStr">
        <is>
          <t xml:space="preserve">|
</t>
        </is>
      </c>
      <c r="U469" t="inlineStr">
        <is>
          <t>a) und b) bezeichnen das gleiche - nämlich Vorrechte, die sich nicht auf einen bestimmten Vermögensgegenstand beziehen, sondern eine allgemeine Kategorie von Gegenständen (beispielsweise das Gesamtvermögen oder alle beweglichen oder alle unbeweglichen Gegenstände) betreffen. In Deutschland gibt es keine allgemeinen Vorrechte, vielmehr sieht die Konkursordnung nur eine gewisse Rangordnung der Ansprüche vor.</t>
        </is>
      </c>
      <c r="V469" t="inlineStr">
        <is>
          <t/>
        </is>
      </c>
      <c r="W469" t="inlineStr">
        <is>
          <t/>
        </is>
      </c>
      <c r="X469" t="inlineStr">
        <is>
          <t/>
        </is>
      </c>
      <c r="Y469" t="inlineStr">
        <is>
          <t/>
        </is>
      </c>
      <c r="Z469" s="2" t="inlineStr">
        <is>
          <t>general preferential claims|
general rights of preference</t>
        </is>
      </c>
      <c r="AA469" s="2" t="inlineStr">
        <is>
          <t>1|
1</t>
        </is>
      </c>
      <c r="AB469" s="2" t="inlineStr">
        <is>
          <t xml:space="preserve">|
</t>
        </is>
      </c>
      <c r="AC469" t="inlineStr">
        <is>
          <t/>
        </is>
      </c>
      <c r="AD469" t="inlineStr">
        <is>
          <t/>
        </is>
      </c>
      <c r="AE469" t="inlineStr">
        <is>
          <t/>
        </is>
      </c>
      <c r="AF469" t="inlineStr">
        <is>
          <t/>
        </is>
      </c>
      <c r="AG469" t="inlineStr">
        <is>
          <t/>
        </is>
      </c>
      <c r="AH469" t="inlineStr">
        <is>
          <t/>
        </is>
      </c>
      <c r="AI469" t="inlineStr">
        <is>
          <t/>
        </is>
      </c>
      <c r="AJ469" t="inlineStr">
        <is>
          <t/>
        </is>
      </c>
      <c r="AK469" t="inlineStr">
        <is>
          <t/>
        </is>
      </c>
      <c r="AL469" t="inlineStr">
        <is>
          <t/>
        </is>
      </c>
      <c r="AM469" t="inlineStr">
        <is>
          <t/>
        </is>
      </c>
      <c r="AN469" t="inlineStr">
        <is>
          <t/>
        </is>
      </c>
      <c r="AO469" t="inlineStr">
        <is>
          <t/>
        </is>
      </c>
      <c r="AP469" s="2" t="inlineStr">
        <is>
          <t>privilèges généraux</t>
        </is>
      </c>
      <c r="AQ469" s="2" t="inlineStr">
        <is>
          <t>1</t>
        </is>
      </c>
      <c r="AR469" s="2" t="inlineStr">
        <is>
          <t/>
        </is>
      </c>
      <c r="AS469" t="inlineStr">
        <is>
          <t/>
        </is>
      </c>
      <c r="AT469" t="inlineStr">
        <is>
          <t/>
        </is>
      </c>
      <c r="AU469" t="inlineStr">
        <is>
          <t/>
        </is>
      </c>
      <c r="AV469" t="inlineStr">
        <is>
          <t/>
        </is>
      </c>
      <c r="AW469" t="inlineStr">
        <is>
          <t/>
        </is>
      </c>
      <c r="AX469" t="inlineStr">
        <is>
          <t/>
        </is>
      </c>
      <c r="AY469" t="inlineStr">
        <is>
          <t/>
        </is>
      </c>
      <c r="AZ469" t="inlineStr">
        <is>
          <t/>
        </is>
      </c>
      <c r="BA469" t="inlineStr">
        <is>
          <t/>
        </is>
      </c>
      <c r="BB469" t="inlineStr">
        <is>
          <t/>
        </is>
      </c>
      <c r="BC469" t="inlineStr">
        <is>
          <t/>
        </is>
      </c>
      <c r="BD469" t="inlineStr">
        <is>
          <t/>
        </is>
      </c>
      <c r="BE469" t="inlineStr">
        <is>
          <t/>
        </is>
      </c>
      <c r="BF469" t="inlineStr">
        <is>
          <t/>
        </is>
      </c>
      <c r="BG469" t="inlineStr">
        <is>
          <t/>
        </is>
      </c>
      <c r="BH469" t="inlineStr">
        <is>
          <t/>
        </is>
      </c>
      <c r="BI469" t="inlineStr">
        <is>
          <t/>
        </is>
      </c>
      <c r="BJ469" t="inlineStr">
        <is>
          <t/>
        </is>
      </c>
      <c r="BK469" t="inlineStr">
        <is>
          <t/>
        </is>
      </c>
      <c r="BL469" t="inlineStr">
        <is>
          <t/>
        </is>
      </c>
      <c r="BM469" t="inlineStr">
        <is>
          <t/>
        </is>
      </c>
      <c r="BN469" t="inlineStr">
        <is>
          <t/>
        </is>
      </c>
      <c r="BO469" t="inlineStr">
        <is>
          <t/>
        </is>
      </c>
      <c r="BP469" t="inlineStr">
        <is>
          <t/>
        </is>
      </c>
      <c r="BQ469" t="inlineStr">
        <is>
          <t/>
        </is>
      </c>
      <c r="BR469" t="inlineStr">
        <is>
          <t/>
        </is>
      </c>
      <c r="BS469" t="inlineStr">
        <is>
          <t/>
        </is>
      </c>
      <c r="BT469" t="inlineStr">
        <is>
          <t/>
        </is>
      </c>
      <c r="BU469" t="inlineStr">
        <is>
          <t/>
        </is>
      </c>
      <c r="BV469" s="2" t="inlineStr">
        <is>
          <t>algemene voorrechten</t>
        </is>
      </c>
      <c r="BW469" s="2" t="inlineStr">
        <is>
          <t>3</t>
        </is>
      </c>
      <c r="BX469" s="2" t="inlineStr">
        <is>
          <t/>
        </is>
      </c>
      <c r="BY469" t="inlineStr">
        <is>
          <t>Een schuldeiser met een algemeen voorrecht heeft bevoorrecht verhaal op alle, i.t.t. bepaalde goederen van de schuldenaar.</t>
        </is>
      </c>
      <c r="BZ469" t="inlineStr">
        <is>
          <t/>
        </is>
      </c>
      <c r="CA469" t="inlineStr">
        <is>
          <t/>
        </is>
      </c>
      <c r="CB469" t="inlineStr">
        <is>
          <t/>
        </is>
      </c>
      <c r="CC469" t="inlineStr">
        <is>
          <t/>
        </is>
      </c>
      <c r="CD469" t="inlineStr">
        <is>
          <t/>
        </is>
      </c>
      <c r="CE469" t="inlineStr">
        <is>
          <t/>
        </is>
      </c>
      <c r="CF469" t="inlineStr">
        <is>
          <t/>
        </is>
      </c>
      <c r="CG469" t="inlineStr">
        <is>
          <t/>
        </is>
      </c>
      <c r="CH469" t="inlineStr">
        <is>
          <t/>
        </is>
      </c>
      <c r="CI469" t="inlineStr">
        <is>
          <t/>
        </is>
      </c>
      <c r="CJ469" t="inlineStr">
        <is>
          <t/>
        </is>
      </c>
      <c r="CK469" t="inlineStr">
        <is>
          <t/>
        </is>
      </c>
      <c r="CL469" t="inlineStr">
        <is>
          <t/>
        </is>
      </c>
      <c r="CM469" t="inlineStr">
        <is>
          <t/>
        </is>
      </c>
      <c r="CN469" t="inlineStr">
        <is>
          <t/>
        </is>
      </c>
      <c r="CO469" t="inlineStr">
        <is>
          <t/>
        </is>
      </c>
      <c r="CP469" t="inlineStr">
        <is>
          <t/>
        </is>
      </c>
      <c r="CQ469" t="inlineStr">
        <is>
          <t/>
        </is>
      </c>
      <c r="CR469" t="inlineStr">
        <is>
          <t/>
        </is>
      </c>
      <c r="CS469" t="inlineStr">
        <is>
          <t/>
        </is>
      </c>
      <c r="CT469" t="inlineStr">
        <is>
          <t/>
        </is>
      </c>
      <c r="CU469" t="inlineStr">
        <is>
          <t/>
        </is>
      </c>
      <c r="CV469" t="inlineStr">
        <is>
          <t/>
        </is>
      </c>
      <c r="CW469" t="inlineStr">
        <is>
          <t/>
        </is>
      </c>
    </row>
    <row r="470">
      <c r="A470" s="1" t="str">
        <f>HYPERLINK("https://iate.europa.eu/entry/result/798457/all", "798457")</f>
        <v>798457</v>
      </c>
      <c r="B470" t="inlineStr">
        <is>
          <t>BUSINESS AND COMPETITION</t>
        </is>
      </c>
      <c r="C470" t="inlineStr">
        <is>
          <t>BUSINESS AND COMPETITION|business organisation</t>
        </is>
      </c>
      <c r="D470" t="inlineStr">
        <is>
          <t>no</t>
        </is>
      </c>
      <c r="E470" t="inlineStr">
        <is>
          <t/>
        </is>
      </c>
      <c r="F470" t="inlineStr">
        <is>
          <t/>
        </is>
      </c>
      <c r="G470" t="inlineStr">
        <is>
          <t/>
        </is>
      </c>
      <c r="H470" t="inlineStr">
        <is>
          <t/>
        </is>
      </c>
      <c r="I470" t="inlineStr">
        <is>
          <t/>
        </is>
      </c>
      <c r="J470" t="inlineStr">
        <is>
          <t/>
        </is>
      </c>
      <c r="K470" t="inlineStr">
        <is>
          <t/>
        </is>
      </c>
      <c r="L470" t="inlineStr">
        <is>
          <t/>
        </is>
      </c>
      <c r="M470" t="inlineStr">
        <is>
          <t/>
        </is>
      </c>
      <c r="N470" t="inlineStr">
        <is>
          <t/>
        </is>
      </c>
      <c r="O470" t="inlineStr">
        <is>
          <t/>
        </is>
      </c>
      <c r="P470" t="inlineStr">
        <is>
          <t/>
        </is>
      </c>
      <c r="Q470" t="inlineStr">
        <is>
          <t/>
        </is>
      </c>
      <c r="R470" s="2" t="inlineStr">
        <is>
          <t>Vermögen des Schuldners|
Schuldnervermögen|
Vermögensgegenstände des Schuldners</t>
        </is>
      </c>
      <c r="S470" s="2" t="inlineStr">
        <is>
          <t>4|
4|
3</t>
        </is>
      </c>
      <c r="T470" s="2" t="inlineStr">
        <is>
          <t xml:space="preserve">|
|
</t>
        </is>
      </c>
      <c r="U470" t="inlineStr">
        <is>
          <t/>
        </is>
      </c>
      <c r="V470" s="2" t="inlineStr">
        <is>
          <t>περιουσιακά στοιχεία του οφειλέτη</t>
        </is>
      </c>
      <c r="W470" s="2" t="inlineStr">
        <is>
          <t>3</t>
        </is>
      </c>
      <c r="X470" s="2" t="inlineStr">
        <is>
          <t/>
        </is>
      </c>
      <c r="Y470" t="inlineStr">
        <is>
          <t/>
        </is>
      </c>
      <c r="Z470" s="2" t="inlineStr">
        <is>
          <t>estate of the debtor</t>
        </is>
      </c>
      <c r="AA470" s="2" t="inlineStr">
        <is>
          <t>1</t>
        </is>
      </c>
      <c r="AB470" s="2" t="inlineStr">
        <is>
          <t/>
        </is>
      </c>
      <c r="AC470" t="inlineStr">
        <is>
          <t/>
        </is>
      </c>
      <c r="AD470" t="inlineStr">
        <is>
          <t/>
        </is>
      </c>
      <c r="AE470" t="inlineStr">
        <is>
          <t/>
        </is>
      </c>
      <c r="AF470" t="inlineStr">
        <is>
          <t/>
        </is>
      </c>
      <c r="AG470" t="inlineStr">
        <is>
          <t/>
        </is>
      </c>
      <c r="AH470" t="inlineStr">
        <is>
          <t/>
        </is>
      </c>
      <c r="AI470" t="inlineStr">
        <is>
          <t/>
        </is>
      </c>
      <c r="AJ470" t="inlineStr">
        <is>
          <t/>
        </is>
      </c>
      <c r="AK470" t="inlineStr">
        <is>
          <t/>
        </is>
      </c>
      <c r="AL470" t="inlineStr">
        <is>
          <t/>
        </is>
      </c>
      <c r="AM470" t="inlineStr">
        <is>
          <t/>
        </is>
      </c>
      <c r="AN470" t="inlineStr">
        <is>
          <t/>
        </is>
      </c>
      <c r="AO470" t="inlineStr">
        <is>
          <t/>
        </is>
      </c>
      <c r="AP470" s="2" t="inlineStr">
        <is>
          <t>patrimoine du débiteur|
biens du débiteur</t>
        </is>
      </c>
      <c r="AQ470" s="2" t="inlineStr">
        <is>
          <t>3|
1</t>
        </is>
      </c>
      <c r="AR470" s="2" t="inlineStr">
        <is>
          <t xml:space="preserve">|
</t>
        </is>
      </c>
      <c r="AS470" t="inlineStr">
        <is>
          <t/>
        </is>
      </c>
      <c r="AT470" t="inlineStr">
        <is>
          <t/>
        </is>
      </c>
      <c r="AU470" t="inlineStr">
        <is>
          <t/>
        </is>
      </c>
      <c r="AV470" t="inlineStr">
        <is>
          <t/>
        </is>
      </c>
      <c r="AW470" t="inlineStr">
        <is>
          <t/>
        </is>
      </c>
      <c r="AX470" t="inlineStr">
        <is>
          <t/>
        </is>
      </c>
      <c r="AY470" t="inlineStr">
        <is>
          <t/>
        </is>
      </c>
      <c r="AZ470" t="inlineStr">
        <is>
          <t/>
        </is>
      </c>
      <c r="BA470" t="inlineStr">
        <is>
          <t/>
        </is>
      </c>
      <c r="BB470" t="inlineStr">
        <is>
          <t/>
        </is>
      </c>
      <c r="BC470" t="inlineStr">
        <is>
          <t/>
        </is>
      </c>
      <c r="BD470" t="inlineStr">
        <is>
          <t/>
        </is>
      </c>
      <c r="BE470" t="inlineStr">
        <is>
          <t/>
        </is>
      </c>
      <c r="BF470" t="inlineStr">
        <is>
          <t/>
        </is>
      </c>
      <c r="BG470" t="inlineStr">
        <is>
          <t/>
        </is>
      </c>
      <c r="BH470" t="inlineStr">
        <is>
          <t/>
        </is>
      </c>
      <c r="BI470" t="inlineStr">
        <is>
          <t/>
        </is>
      </c>
      <c r="BJ470" t="inlineStr">
        <is>
          <t/>
        </is>
      </c>
      <c r="BK470" t="inlineStr">
        <is>
          <t/>
        </is>
      </c>
      <c r="BL470" t="inlineStr">
        <is>
          <t/>
        </is>
      </c>
      <c r="BM470" t="inlineStr">
        <is>
          <t/>
        </is>
      </c>
      <c r="BN470" t="inlineStr">
        <is>
          <t/>
        </is>
      </c>
      <c r="BO470" t="inlineStr">
        <is>
          <t/>
        </is>
      </c>
      <c r="BP470" t="inlineStr">
        <is>
          <t/>
        </is>
      </c>
      <c r="BQ470" t="inlineStr">
        <is>
          <t/>
        </is>
      </c>
      <c r="BR470" t="inlineStr">
        <is>
          <t/>
        </is>
      </c>
      <c r="BS470" t="inlineStr">
        <is>
          <t/>
        </is>
      </c>
      <c r="BT470" t="inlineStr">
        <is>
          <t/>
        </is>
      </c>
      <c r="BU470" t="inlineStr">
        <is>
          <t/>
        </is>
      </c>
      <c r="BV470" s="2" t="inlineStr">
        <is>
          <t>vermogen van de schuldenaar</t>
        </is>
      </c>
      <c r="BW470" s="2" t="inlineStr">
        <is>
          <t>2</t>
        </is>
      </c>
      <c r="BX470" s="2" t="inlineStr">
        <is>
          <t/>
        </is>
      </c>
      <c r="BY470" t="inlineStr">
        <is>
          <t/>
        </is>
      </c>
      <c r="BZ470" t="inlineStr">
        <is>
          <t/>
        </is>
      </c>
      <c r="CA470" t="inlineStr">
        <is>
          <t/>
        </is>
      </c>
      <c r="CB470" t="inlineStr">
        <is>
          <t/>
        </is>
      </c>
      <c r="CC470" t="inlineStr">
        <is>
          <t/>
        </is>
      </c>
      <c r="CD470" t="inlineStr">
        <is>
          <t/>
        </is>
      </c>
      <c r="CE470" t="inlineStr">
        <is>
          <t/>
        </is>
      </c>
      <c r="CF470" t="inlineStr">
        <is>
          <t/>
        </is>
      </c>
      <c r="CG470" t="inlineStr">
        <is>
          <t/>
        </is>
      </c>
      <c r="CH470" t="inlineStr">
        <is>
          <t/>
        </is>
      </c>
      <c r="CI470" t="inlineStr">
        <is>
          <t/>
        </is>
      </c>
      <c r="CJ470" t="inlineStr">
        <is>
          <t/>
        </is>
      </c>
      <c r="CK470" t="inlineStr">
        <is>
          <t/>
        </is>
      </c>
      <c r="CL470" t="inlineStr">
        <is>
          <t/>
        </is>
      </c>
      <c r="CM470" t="inlineStr">
        <is>
          <t/>
        </is>
      </c>
      <c r="CN470" t="inlineStr">
        <is>
          <t/>
        </is>
      </c>
      <c r="CO470" t="inlineStr">
        <is>
          <t/>
        </is>
      </c>
      <c r="CP470" t="inlineStr">
        <is>
          <t/>
        </is>
      </c>
      <c r="CQ470" t="inlineStr">
        <is>
          <t/>
        </is>
      </c>
      <c r="CR470" t="inlineStr">
        <is>
          <t/>
        </is>
      </c>
      <c r="CS470" t="inlineStr">
        <is>
          <t/>
        </is>
      </c>
      <c r="CT470" t="inlineStr">
        <is>
          <t/>
        </is>
      </c>
      <c r="CU470" t="inlineStr">
        <is>
          <t/>
        </is>
      </c>
      <c r="CV470" t="inlineStr">
        <is>
          <t/>
        </is>
      </c>
      <c r="CW470" t="inlineStr">
        <is>
          <t/>
        </is>
      </c>
    </row>
    <row r="471">
      <c r="A471" s="1" t="str">
        <f>HYPERLINK("https://iate.europa.eu/entry/result/3586566/all", "3586566")</f>
        <v>3586566</v>
      </c>
      <c r="B471" t="inlineStr">
        <is>
          <t>FINANCE;LAW</t>
        </is>
      </c>
      <c r="C471" t="inlineStr">
        <is>
          <t>FINANCE;LAW</t>
        </is>
      </c>
      <c r="D471" t="inlineStr">
        <is>
          <t>no</t>
        </is>
      </c>
      <c r="E471" t="inlineStr">
        <is>
          <t/>
        </is>
      </c>
      <c r="F471" s="2" t="inlineStr">
        <is>
          <t>принудителна ликвидация</t>
        </is>
      </c>
      <c r="G471" s="2" t="inlineStr">
        <is>
          <t>4</t>
        </is>
      </c>
      <c r="H471" s="2" t="inlineStr">
        <is>
          <t/>
        </is>
      </c>
      <c r="I471" t="inlineStr">
        <is>
          <t/>
        </is>
      </c>
      <c r="J471" t="inlineStr">
        <is>
          <t/>
        </is>
      </c>
      <c r="K471" t="inlineStr">
        <is>
          <t/>
        </is>
      </c>
      <c r="L471" t="inlineStr">
        <is>
          <t/>
        </is>
      </c>
      <c r="M471" t="inlineStr">
        <is>
          <t/>
        </is>
      </c>
      <c r="N471" t="inlineStr">
        <is>
          <t/>
        </is>
      </c>
      <c r="O471" t="inlineStr">
        <is>
          <t/>
        </is>
      </c>
      <c r="P471" t="inlineStr">
        <is>
          <t/>
        </is>
      </c>
      <c r="Q471" t="inlineStr">
        <is>
          <t/>
        </is>
      </c>
      <c r="R471" t="inlineStr">
        <is>
          <t/>
        </is>
      </c>
      <c r="S471" t="inlineStr">
        <is>
          <t/>
        </is>
      </c>
      <c r="T471" t="inlineStr">
        <is>
          <t/>
        </is>
      </c>
      <c r="U471" t="inlineStr">
        <is>
          <t/>
        </is>
      </c>
      <c r="V471" t="inlineStr">
        <is>
          <t/>
        </is>
      </c>
      <c r="W471" t="inlineStr">
        <is>
          <t/>
        </is>
      </c>
      <c r="X471" t="inlineStr">
        <is>
          <t/>
        </is>
      </c>
      <c r="Y471" t="inlineStr">
        <is>
          <t/>
        </is>
      </c>
      <c r="Z471" s="2" t="inlineStr">
        <is>
          <t>compulsory liquidation|
winding-up by the Court|
compulsory winding up</t>
        </is>
      </c>
      <c r="AA471" s="2" t="inlineStr">
        <is>
          <t>4|
4|
4</t>
        </is>
      </c>
      <c r="AB471" s="2" t="inlineStr">
        <is>
          <t xml:space="preserve">|
|
</t>
        </is>
      </c>
      <c r="AC471" t="inlineStr">
        <is>
          <t>Process by which the existence of a company is brought to an end by the High Court's decision, where it is just and equitable to do so. [UK]</t>
        </is>
      </c>
      <c r="AD471" s="2" t="inlineStr">
        <is>
          <t>liquidación forzosa</t>
        </is>
      </c>
      <c r="AE471" s="2" t="inlineStr">
        <is>
          <t>4</t>
        </is>
      </c>
      <c r="AF471" s="2" t="inlineStr">
        <is>
          <t/>
        </is>
      </c>
      <c r="AG471" t="inlineStr">
        <is>
          <t/>
        </is>
      </c>
      <c r="AH471" t="inlineStr">
        <is>
          <t/>
        </is>
      </c>
      <c r="AI471" t="inlineStr">
        <is>
          <t/>
        </is>
      </c>
      <c r="AJ471" t="inlineStr">
        <is>
          <t/>
        </is>
      </c>
      <c r="AK471" t="inlineStr">
        <is>
          <t/>
        </is>
      </c>
      <c r="AL471" t="inlineStr">
        <is>
          <t/>
        </is>
      </c>
      <c r="AM471" t="inlineStr">
        <is>
          <t/>
        </is>
      </c>
      <c r="AN471" t="inlineStr">
        <is>
          <t/>
        </is>
      </c>
      <c r="AO471" t="inlineStr">
        <is>
          <t/>
        </is>
      </c>
      <c r="AP471" s="2" t="inlineStr">
        <is>
          <t>liquidation forcée|
liquidation obligatoire</t>
        </is>
      </c>
      <c r="AQ471" s="2" t="inlineStr">
        <is>
          <t>4|
4</t>
        </is>
      </c>
      <c r="AR471" s="2" t="inlineStr">
        <is>
          <t xml:space="preserve">|
</t>
        </is>
      </c>
      <c r="AS471" t="inlineStr">
        <is>
          <t/>
        </is>
      </c>
      <c r="AT471" t="inlineStr">
        <is>
          <t/>
        </is>
      </c>
      <c r="AU471" t="inlineStr">
        <is>
          <t/>
        </is>
      </c>
      <c r="AV471" t="inlineStr">
        <is>
          <t/>
        </is>
      </c>
      <c r="AW471" t="inlineStr">
        <is>
          <t/>
        </is>
      </c>
      <c r="AX471" t="inlineStr">
        <is>
          <t/>
        </is>
      </c>
      <c r="AY471" t="inlineStr">
        <is>
          <t/>
        </is>
      </c>
      <c r="AZ471" t="inlineStr">
        <is>
          <t/>
        </is>
      </c>
      <c r="BA471" t="inlineStr">
        <is>
          <t/>
        </is>
      </c>
      <c r="BB471" t="inlineStr">
        <is>
          <t/>
        </is>
      </c>
      <c r="BC471" t="inlineStr">
        <is>
          <t/>
        </is>
      </c>
      <c r="BD471" t="inlineStr">
        <is>
          <t/>
        </is>
      </c>
      <c r="BE471" t="inlineStr">
        <is>
          <t/>
        </is>
      </c>
      <c r="BF471" t="inlineStr">
        <is>
          <t/>
        </is>
      </c>
      <c r="BG471" t="inlineStr">
        <is>
          <t/>
        </is>
      </c>
      <c r="BH471" t="inlineStr">
        <is>
          <t/>
        </is>
      </c>
      <c r="BI471" t="inlineStr">
        <is>
          <t/>
        </is>
      </c>
      <c r="BJ471" t="inlineStr">
        <is>
          <t/>
        </is>
      </c>
      <c r="BK471" t="inlineStr">
        <is>
          <t/>
        </is>
      </c>
      <c r="BL471" t="inlineStr">
        <is>
          <t/>
        </is>
      </c>
      <c r="BM471" t="inlineStr">
        <is>
          <t/>
        </is>
      </c>
      <c r="BN471" t="inlineStr">
        <is>
          <t/>
        </is>
      </c>
      <c r="BO471" t="inlineStr">
        <is>
          <t/>
        </is>
      </c>
      <c r="BP471" t="inlineStr">
        <is>
          <t/>
        </is>
      </c>
      <c r="BQ471" t="inlineStr">
        <is>
          <t/>
        </is>
      </c>
      <c r="BR471" t="inlineStr">
        <is>
          <t/>
        </is>
      </c>
      <c r="BS471" t="inlineStr">
        <is>
          <t/>
        </is>
      </c>
      <c r="BT471" t="inlineStr">
        <is>
          <t/>
        </is>
      </c>
      <c r="BU471" t="inlineStr">
        <is>
          <t/>
        </is>
      </c>
      <c r="BV471" t="inlineStr">
        <is>
          <t/>
        </is>
      </c>
      <c r="BW471" t="inlineStr">
        <is>
          <t/>
        </is>
      </c>
      <c r="BX471" t="inlineStr">
        <is>
          <t/>
        </is>
      </c>
      <c r="BY471" t="inlineStr">
        <is>
          <t/>
        </is>
      </c>
      <c r="BZ471" t="inlineStr">
        <is>
          <t/>
        </is>
      </c>
      <c r="CA471" t="inlineStr">
        <is>
          <t/>
        </is>
      </c>
      <c r="CB471" t="inlineStr">
        <is>
          <t/>
        </is>
      </c>
      <c r="CC471" t="inlineStr">
        <is>
          <t/>
        </is>
      </c>
      <c r="CD471" t="inlineStr">
        <is>
          <t/>
        </is>
      </c>
      <c r="CE471" t="inlineStr">
        <is>
          <t/>
        </is>
      </c>
      <c r="CF471" t="inlineStr">
        <is>
          <t/>
        </is>
      </c>
      <c r="CG471" t="inlineStr">
        <is>
          <t/>
        </is>
      </c>
      <c r="CH471" t="inlineStr">
        <is>
          <t/>
        </is>
      </c>
      <c r="CI471" t="inlineStr">
        <is>
          <t/>
        </is>
      </c>
      <c r="CJ471" t="inlineStr">
        <is>
          <t/>
        </is>
      </c>
      <c r="CK471" t="inlineStr">
        <is>
          <t/>
        </is>
      </c>
      <c r="CL471" t="inlineStr">
        <is>
          <t/>
        </is>
      </c>
      <c r="CM471" t="inlineStr">
        <is>
          <t/>
        </is>
      </c>
      <c r="CN471" t="inlineStr">
        <is>
          <t/>
        </is>
      </c>
      <c r="CO471" t="inlineStr">
        <is>
          <t/>
        </is>
      </c>
      <c r="CP471" t="inlineStr">
        <is>
          <t/>
        </is>
      </c>
      <c r="CQ471" t="inlineStr">
        <is>
          <t/>
        </is>
      </c>
      <c r="CR471" t="inlineStr">
        <is>
          <t/>
        </is>
      </c>
      <c r="CS471" t="inlineStr">
        <is>
          <t/>
        </is>
      </c>
      <c r="CT471" t="inlineStr">
        <is>
          <t/>
        </is>
      </c>
      <c r="CU471" t="inlineStr">
        <is>
          <t/>
        </is>
      </c>
      <c r="CV471" t="inlineStr">
        <is>
          <t/>
        </is>
      </c>
      <c r="CW471" t="inlineStr">
        <is>
          <t/>
        </is>
      </c>
    </row>
    <row r="472">
      <c r="A472" s="1" t="str">
        <f>HYPERLINK("https://iate.europa.eu/entry/result/1070728/all", "1070728")</f>
        <v>1070728</v>
      </c>
      <c r="B472" t="inlineStr">
        <is>
          <t>LAW</t>
        </is>
      </c>
      <c r="C472" t="inlineStr">
        <is>
          <t>LAW</t>
        </is>
      </c>
      <c r="D472" t="inlineStr">
        <is>
          <t>no</t>
        </is>
      </c>
      <c r="E472" t="inlineStr">
        <is>
          <t/>
        </is>
      </c>
      <c r="F472" t="inlineStr">
        <is>
          <t/>
        </is>
      </c>
      <c r="G472" t="inlineStr">
        <is>
          <t/>
        </is>
      </c>
      <c r="H472" t="inlineStr">
        <is>
          <t/>
        </is>
      </c>
      <c r="I472" t="inlineStr">
        <is>
          <t/>
        </is>
      </c>
      <c r="J472" s="2" t="inlineStr">
        <is>
          <t>dobrovolná likvidace</t>
        </is>
      </c>
      <c r="K472" s="2" t="inlineStr">
        <is>
          <t>3</t>
        </is>
      </c>
      <c r="L472" s="2" t="inlineStr">
        <is>
          <t/>
        </is>
      </c>
      <c r="M472" t="inlineStr">
        <is>
          <t>&lt;i&gt;likvidace&lt;/i&gt; [ &lt;a href="/entry/result/793085/all" id="ENTRY_TO_ENTRY_CONVERTER" target="_blank"&gt;IATE:793085&lt;/a&gt; ], o níž rozhodují společníci nebo orgán společnosti nebo k níž dochází po uplynutí doby, na kterou byla společnost založena, či po dosažení účelu, pro který byla založena</t>
        </is>
      </c>
      <c r="N472" s="2" t="inlineStr">
        <is>
          <t>frivillig likvidation</t>
        </is>
      </c>
      <c r="O472" s="2" t="inlineStr">
        <is>
          <t>3</t>
        </is>
      </c>
      <c r="P472" s="2" t="inlineStr">
        <is>
          <t/>
        </is>
      </c>
      <c r="Q472" t="inlineStr">
        <is>
          <t/>
        </is>
      </c>
      <c r="R472" s="2" t="inlineStr">
        <is>
          <t>freiwillige Liquidation</t>
        </is>
      </c>
      <c r="S472" s="2" t="inlineStr">
        <is>
          <t>3</t>
        </is>
      </c>
      <c r="T472" s="2" t="inlineStr">
        <is>
          <t/>
        </is>
      </c>
      <c r="U472" t="inlineStr">
        <is>
          <t>Verfahren zur Geschäftsauflösung, das angewandt wird, wenn die Auflösung nicht aufgrund des Widerrufs der Geschäftserlaubnis durch die Aufsichtsbehörde erfolgt</t>
        </is>
      </c>
      <c r="V472" s="2" t="inlineStr">
        <is>
          <t>εθελουσία εκκαθάρισις</t>
        </is>
      </c>
      <c r="W472" s="2" t="inlineStr">
        <is>
          <t>3</t>
        </is>
      </c>
      <c r="X472" s="2" t="inlineStr">
        <is>
          <t/>
        </is>
      </c>
      <c r="Y472" t="inlineStr">
        <is>
          <t/>
        </is>
      </c>
      <c r="Z472" s="2" t="inlineStr">
        <is>
          <t>voluntary liquidation|
voluntary winding up</t>
        </is>
      </c>
      <c r="AA472" s="2" t="inlineStr">
        <is>
          <t>3|
3</t>
        </is>
      </c>
      <c r="AB472" s="2" t="inlineStr">
        <is>
          <t xml:space="preserve">|
</t>
        </is>
      </c>
      <c r="AC472" t="inlineStr">
        <is>
          <t>the situation in which a company itself decides that it must close and sell its assets</t>
        </is>
      </c>
      <c r="AD472" s="2" t="inlineStr">
        <is>
          <t>liquidación voluntaria</t>
        </is>
      </c>
      <c r="AE472" s="2" t="inlineStr">
        <is>
          <t>3</t>
        </is>
      </c>
      <c r="AF472" s="2" t="inlineStr">
        <is>
          <t/>
        </is>
      </c>
      <c r="AG472" t="inlineStr">
        <is>
          <t/>
        </is>
      </c>
      <c r="AH472" t="inlineStr">
        <is>
          <t/>
        </is>
      </c>
      <c r="AI472" t="inlineStr">
        <is>
          <t/>
        </is>
      </c>
      <c r="AJ472" t="inlineStr">
        <is>
          <t/>
        </is>
      </c>
      <c r="AK472" t="inlineStr">
        <is>
          <t/>
        </is>
      </c>
      <c r="AL472" t="inlineStr">
        <is>
          <t/>
        </is>
      </c>
      <c r="AM472" t="inlineStr">
        <is>
          <t/>
        </is>
      </c>
      <c r="AN472" t="inlineStr">
        <is>
          <t/>
        </is>
      </c>
      <c r="AO472" t="inlineStr">
        <is>
          <t/>
        </is>
      </c>
      <c r="AP472" s="2" t="inlineStr">
        <is>
          <t>liquidation volontaire</t>
        </is>
      </c>
      <c r="AQ472" s="2" t="inlineStr">
        <is>
          <t>3</t>
        </is>
      </c>
      <c r="AR472" s="2" t="inlineStr">
        <is>
          <t/>
        </is>
      </c>
      <c r="AS472" t="inlineStr">
        <is>
          <t>procédure de liquidation qui intervient lorsque la dissolution de la société n'est pas causée par la révocation de l'autorisation de travailler prononcée par la Direction générale des assurances privées</t>
        </is>
      </c>
      <c r="AT472" t="inlineStr">
        <is>
          <t/>
        </is>
      </c>
      <c r="AU472" t="inlineStr">
        <is>
          <t/>
        </is>
      </c>
      <c r="AV472" t="inlineStr">
        <is>
          <t/>
        </is>
      </c>
      <c r="AW472" t="inlineStr">
        <is>
          <t/>
        </is>
      </c>
      <c r="AX472" t="inlineStr">
        <is>
          <t/>
        </is>
      </c>
      <c r="AY472" t="inlineStr">
        <is>
          <t/>
        </is>
      </c>
      <c r="AZ472" t="inlineStr">
        <is>
          <t/>
        </is>
      </c>
      <c r="BA472" t="inlineStr">
        <is>
          <t/>
        </is>
      </c>
      <c r="BB472" s="2" t="inlineStr">
        <is>
          <t>végelszámolás</t>
        </is>
      </c>
      <c r="BC472" s="2" t="inlineStr">
        <is>
          <t>4</t>
        </is>
      </c>
      <c r="BD472" s="2" t="inlineStr">
        <is>
          <t/>
        </is>
      </c>
      <c r="BE472" t="inlineStr">
        <is>
          <t>jogutód nélkül történő megszűnés esetén lefolytatandó eljárás</t>
        </is>
      </c>
      <c r="BF472" s="2" t="inlineStr">
        <is>
          <t>liquidazione volontaria</t>
        </is>
      </c>
      <c r="BG472" s="2" t="inlineStr">
        <is>
          <t>3</t>
        </is>
      </c>
      <c r="BH472" s="2" t="inlineStr">
        <is>
          <t/>
        </is>
      </c>
      <c r="BI472" t="inlineStr">
        <is>
          <t>procedura di scioglimento, che si applica quando la causa di esso non è dovuta ad una revoca dell'autorizzazione governativa da parte della Direzione generale delle assicurazioni private</t>
        </is>
      </c>
      <c r="BJ472" t="inlineStr">
        <is>
          <t/>
        </is>
      </c>
      <c r="BK472" t="inlineStr">
        <is>
          <t/>
        </is>
      </c>
      <c r="BL472" t="inlineStr">
        <is>
          <t/>
        </is>
      </c>
      <c r="BM472" t="inlineStr">
        <is>
          <t/>
        </is>
      </c>
      <c r="BN472" t="inlineStr">
        <is>
          <t/>
        </is>
      </c>
      <c r="BO472" t="inlineStr">
        <is>
          <t/>
        </is>
      </c>
      <c r="BP472" t="inlineStr">
        <is>
          <t/>
        </is>
      </c>
      <c r="BQ472" t="inlineStr">
        <is>
          <t/>
        </is>
      </c>
      <c r="BR472" t="inlineStr">
        <is>
          <t/>
        </is>
      </c>
      <c r="BS472" t="inlineStr">
        <is>
          <t/>
        </is>
      </c>
      <c r="BT472" t="inlineStr">
        <is>
          <t/>
        </is>
      </c>
      <c r="BU472" t="inlineStr">
        <is>
          <t/>
        </is>
      </c>
      <c r="BV472" s="2" t="inlineStr">
        <is>
          <t>vrijwillige liquidatie|
vrijwillige vereffening</t>
        </is>
      </c>
      <c r="BW472" s="2" t="inlineStr">
        <is>
          <t>3|
3</t>
        </is>
      </c>
      <c r="BX472" s="2" t="inlineStr">
        <is>
          <t xml:space="preserve">|
</t>
        </is>
      </c>
      <c r="BY472" t="inlineStr">
        <is>
          <t>situatie waarbij de leiding en aandeelhouders van een onderneming zelf beslissen de onderneming stop te zetten</t>
        </is>
      </c>
      <c r="BZ472" t="inlineStr">
        <is>
          <t/>
        </is>
      </c>
      <c r="CA472" t="inlineStr">
        <is>
          <t/>
        </is>
      </c>
      <c r="CB472" t="inlineStr">
        <is>
          <t/>
        </is>
      </c>
      <c r="CC472" t="inlineStr">
        <is>
          <t/>
        </is>
      </c>
      <c r="CD472" s="2" t="inlineStr">
        <is>
          <t>liquidação voluntária</t>
        </is>
      </c>
      <c r="CE472" s="2" t="inlineStr">
        <is>
          <t>3</t>
        </is>
      </c>
      <c r="CF472" s="2" t="inlineStr">
        <is>
          <t/>
        </is>
      </c>
      <c r="CG472" t="inlineStr">
        <is>
          <t/>
        </is>
      </c>
      <c r="CH472" t="inlineStr">
        <is>
          <t/>
        </is>
      </c>
      <c r="CI472" t="inlineStr">
        <is>
          <t/>
        </is>
      </c>
      <c r="CJ472" t="inlineStr">
        <is>
          <t/>
        </is>
      </c>
      <c r="CK472" t="inlineStr">
        <is>
          <t/>
        </is>
      </c>
      <c r="CL472" t="inlineStr">
        <is>
          <t/>
        </is>
      </c>
      <c r="CM472" t="inlineStr">
        <is>
          <t/>
        </is>
      </c>
      <c r="CN472" t="inlineStr">
        <is>
          <t/>
        </is>
      </c>
      <c r="CO472" t="inlineStr">
        <is>
          <t/>
        </is>
      </c>
      <c r="CP472" t="inlineStr">
        <is>
          <t/>
        </is>
      </c>
      <c r="CQ472" t="inlineStr">
        <is>
          <t/>
        </is>
      </c>
      <c r="CR472" t="inlineStr">
        <is>
          <t/>
        </is>
      </c>
      <c r="CS472" t="inlineStr">
        <is>
          <t/>
        </is>
      </c>
      <c r="CT472" s="2" t="inlineStr">
        <is>
          <t>frivillig likvidation</t>
        </is>
      </c>
      <c r="CU472" s="2" t="inlineStr">
        <is>
          <t>3</t>
        </is>
      </c>
      <c r="CV472" s="2" t="inlineStr">
        <is>
          <t/>
        </is>
      </c>
      <c r="CW472" t="inlineStr">
        <is>
          <t/>
        </is>
      </c>
    </row>
    <row r="473">
      <c r="A473" s="1" t="str">
        <f>HYPERLINK("https://iate.europa.eu/entry/result/1127144/all", "1127144")</f>
        <v>1127144</v>
      </c>
      <c r="B473" t="inlineStr">
        <is>
          <t>LAW;FINANCE</t>
        </is>
      </c>
      <c r="C473" t="inlineStr">
        <is>
          <t>LAW;FINANCE</t>
        </is>
      </c>
      <c r="D473" t="inlineStr">
        <is>
          <t>no</t>
        </is>
      </c>
      <c r="E473" t="inlineStr">
        <is>
          <t/>
        </is>
      </c>
      <c r="F473" t="inlineStr">
        <is>
          <t/>
        </is>
      </c>
      <c r="G473" t="inlineStr">
        <is>
          <t/>
        </is>
      </c>
      <c r="H473" t="inlineStr">
        <is>
          <t/>
        </is>
      </c>
      <c r="I473" t="inlineStr">
        <is>
          <t/>
        </is>
      </c>
      <c r="J473" t="inlineStr">
        <is>
          <t/>
        </is>
      </c>
      <c r="K473" t="inlineStr">
        <is>
          <t/>
        </is>
      </c>
      <c r="L473" t="inlineStr">
        <is>
          <t/>
        </is>
      </c>
      <c r="M473" t="inlineStr">
        <is>
          <t/>
        </is>
      </c>
      <c r="N473" s="2" t="inlineStr">
        <is>
          <t>uanvendelig</t>
        </is>
      </c>
      <c r="O473" s="2" t="inlineStr">
        <is>
          <t>3</t>
        </is>
      </c>
      <c r="P473" s="2" t="inlineStr">
        <is>
          <t/>
        </is>
      </c>
      <c r="Q473" t="inlineStr">
        <is>
          <t/>
        </is>
      </c>
      <c r="R473" t="inlineStr">
        <is>
          <t/>
        </is>
      </c>
      <c r="S473" t="inlineStr">
        <is>
          <t/>
        </is>
      </c>
      <c r="T473" t="inlineStr">
        <is>
          <t/>
        </is>
      </c>
      <c r="U473" t="inlineStr">
        <is>
          <t/>
        </is>
      </c>
      <c r="V473" s="2" t="inlineStr">
        <is>
          <t>μη εφαρμόσιμος</t>
        </is>
      </c>
      <c r="W473" s="2" t="inlineStr">
        <is>
          <t>3</t>
        </is>
      </c>
      <c r="X473" s="2" t="inlineStr">
        <is>
          <t/>
        </is>
      </c>
      <c r="Y473" t="inlineStr">
        <is>
          <t/>
        </is>
      </c>
      <c r="Z473" s="2" t="inlineStr">
        <is>
          <t>unenforceable</t>
        </is>
      </c>
      <c r="AA473" s="2" t="inlineStr">
        <is>
          <t>3</t>
        </is>
      </c>
      <c r="AB473" s="2" t="inlineStr">
        <is>
          <t/>
        </is>
      </c>
      <c r="AC473" t="inlineStr">
        <is>
          <t>valid, but incapable of being being enforced</t>
        </is>
      </c>
      <c r="AD473" s="2" t="inlineStr">
        <is>
          <t>inexigible</t>
        </is>
      </c>
      <c r="AE473" s="2" t="inlineStr">
        <is>
          <t>3</t>
        </is>
      </c>
      <c r="AF473" s="2" t="inlineStr">
        <is>
          <t/>
        </is>
      </c>
      <c r="AG473" t="inlineStr">
        <is>
          <t/>
        </is>
      </c>
      <c r="AH473" t="inlineStr">
        <is>
          <t/>
        </is>
      </c>
      <c r="AI473" t="inlineStr">
        <is>
          <t/>
        </is>
      </c>
      <c r="AJ473" t="inlineStr">
        <is>
          <t/>
        </is>
      </c>
      <c r="AK473" t="inlineStr">
        <is>
          <t/>
        </is>
      </c>
      <c r="AL473" t="inlineStr">
        <is>
          <t/>
        </is>
      </c>
      <c r="AM473" t="inlineStr">
        <is>
          <t/>
        </is>
      </c>
      <c r="AN473" t="inlineStr">
        <is>
          <t/>
        </is>
      </c>
      <c r="AO473" t="inlineStr">
        <is>
          <t/>
        </is>
      </c>
      <c r="AP473" s="2" t="inlineStr">
        <is>
          <t>non exécutoire|
non applicable|
inapplicable</t>
        </is>
      </c>
      <c r="AQ473" s="2" t="inlineStr">
        <is>
          <t>3|
3|
3</t>
        </is>
      </c>
      <c r="AR473" s="2" t="inlineStr">
        <is>
          <t xml:space="preserve">|
|
</t>
        </is>
      </c>
      <c r="AS473" t="inlineStr">
        <is>
          <t/>
        </is>
      </c>
      <c r="AT473" t="inlineStr">
        <is>
          <t/>
        </is>
      </c>
      <c r="AU473" t="inlineStr">
        <is>
          <t/>
        </is>
      </c>
      <c r="AV473" t="inlineStr">
        <is>
          <t/>
        </is>
      </c>
      <c r="AW473" t="inlineStr">
        <is>
          <t/>
        </is>
      </c>
      <c r="AX473" t="inlineStr">
        <is>
          <t/>
        </is>
      </c>
      <c r="AY473" t="inlineStr">
        <is>
          <t/>
        </is>
      </c>
      <c r="AZ473" t="inlineStr">
        <is>
          <t/>
        </is>
      </c>
      <c r="BA473" t="inlineStr">
        <is>
          <t/>
        </is>
      </c>
      <c r="BB473" t="inlineStr">
        <is>
          <t/>
        </is>
      </c>
      <c r="BC473" t="inlineStr">
        <is>
          <t/>
        </is>
      </c>
      <c r="BD473" t="inlineStr">
        <is>
          <t/>
        </is>
      </c>
      <c r="BE473" t="inlineStr">
        <is>
          <t/>
        </is>
      </c>
      <c r="BF473" t="inlineStr">
        <is>
          <t/>
        </is>
      </c>
      <c r="BG473" t="inlineStr">
        <is>
          <t/>
        </is>
      </c>
      <c r="BH473" t="inlineStr">
        <is>
          <t/>
        </is>
      </c>
      <c r="BI473" t="inlineStr">
        <is>
          <t/>
        </is>
      </c>
      <c r="BJ473" t="inlineStr">
        <is>
          <t/>
        </is>
      </c>
      <c r="BK473" t="inlineStr">
        <is>
          <t/>
        </is>
      </c>
      <c r="BL473" t="inlineStr">
        <is>
          <t/>
        </is>
      </c>
      <c r="BM473" t="inlineStr">
        <is>
          <t/>
        </is>
      </c>
      <c r="BN473" t="inlineStr">
        <is>
          <t/>
        </is>
      </c>
      <c r="BO473" t="inlineStr">
        <is>
          <t/>
        </is>
      </c>
      <c r="BP473" t="inlineStr">
        <is>
          <t/>
        </is>
      </c>
      <c r="BQ473" t="inlineStr">
        <is>
          <t/>
        </is>
      </c>
      <c r="BR473" t="inlineStr">
        <is>
          <t/>
        </is>
      </c>
      <c r="BS473" t="inlineStr">
        <is>
          <t/>
        </is>
      </c>
      <c r="BT473" t="inlineStr">
        <is>
          <t/>
        </is>
      </c>
      <c r="BU473" t="inlineStr">
        <is>
          <t/>
        </is>
      </c>
      <c r="BV473" t="inlineStr">
        <is>
          <t/>
        </is>
      </c>
      <c r="BW473" t="inlineStr">
        <is>
          <t/>
        </is>
      </c>
      <c r="BX473" t="inlineStr">
        <is>
          <t/>
        </is>
      </c>
      <c r="BY473" t="inlineStr">
        <is>
          <t/>
        </is>
      </c>
      <c r="BZ473" t="inlineStr">
        <is>
          <t/>
        </is>
      </c>
      <c r="CA473" t="inlineStr">
        <is>
          <t/>
        </is>
      </c>
      <c r="CB473" t="inlineStr">
        <is>
          <t/>
        </is>
      </c>
      <c r="CC473" t="inlineStr">
        <is>
          <t/>
        </is>
      </c>
      <c r="CD473" t="inlineStr">
        <is>
          <t/>
        </is>
      </c>
      <c r="CE473" t="inlineStr">
        <is>
          <t/>
        </is>
      </c>
      <c r="CF473" t="inlineStr">
        <is>
          <t/>
        </is>
      </c>
      <c r="CG473" t="inlineStr">
        <is>
          <t/>
        </is>
      </c>
      <c r="CH473" t="inlineStr">
        <is>
          <t/>
        </is>
      </c>
      <c r="CI473" t="inlineStr">
        <is>
          <t/>
        </is>
      </c>
      <c r="CJ473" t="inlineStr">
        <is>
          <t/>
        </is>
      </c>
      <c r="CK473" t="inlineStr">
        <is>
          <t/>
        </is>
      </c>
      <c r="CL473" t="inlineStr">
        <is>
          <t/>
        </is>
      </c>
      <c r="CM473" t="inlineStr">
        <is>
          <t/>
        </is>
      </c>
      <c r="CN473" t="inlineStr">
        <is>
          <t/>
        </is>
      </c>
      <c r="CO473" t="inlineStr">
        <is>
          <t/>
        </is>
      </c>
      <c r="CP473" t="inlineStr">
        <is>
          <t/>
        </is>
      </c>
      <c r="CQ473" t="inlineStr">
        <is>
          <t/>
        </is>
      </c>
      <c r="CR473" t="inlineStr">
        <is>
          <t/>
        </is>
      </c>
      <c r="CS473" t="inlineStr">
        <is>
          <t/>
        </is>
      </c>
      <c r="CT473" t="inlineStr">
        <is>
          <t/>
        </is>
      </c>
      <c r="CU473" t="inlineStr">
        <is>
          <t/>
        </is>
      </c>
      <c r="CV473" t="inlineStr">
        <is>
          <t/>
        </is>
      </c>
      <c r="CW473" t="inlineStr">
        <is>
          <t/>
        </is>
      </c>
    </row>
    <row r="474">
      <c r="A474" s="1" t="str">
        <f>HYPERLINK("https://iate.europa.eu/entry/result/761746/all", "761746")</f>
        <v>761746</v>
      </c>
      <c r="B474" t="inlineStr">
        <is>
          <t>SOCIAL QUESTIONS</t>
        </is>
      </c>
      <c r="C474" t="inlineStr">
        <is>
          <t>SOCIAL QUESTIONS|social affairs</t>
        </is>
      </c>
      <c r="D474" t="inlineStr">
        <is>
          <t>no</t>
        </is>
      </c>
      <c r="E474" t="inlineStr">
        <is>
          <t/>
        </is>
      </c>
      <c r="F474" t="inlineStr">
        <is>
          <t/>
        </is>
      </c>
      <c r="G474" t="inlineStr">
        <is>
          <t/>
        </is>
      </c>
      <c r="H474" t="inlineStr">
        <is>
          <t/>
        </is>
      </c>
      <c r="I474" t="inlineStr">
        <is>
          <t/>
        </is>
      </c>
      <c r="J474" t="inlineStr">
        <is>
          <t/>
        </is>
      </c>
      <c r="K474" t="inlineStr">
        <is>
          <t/>
        </is>
      </c>
      <c r="L474" t="inlineStr">
        <is>
          <t/>
        </is>
      </c>
      <c r="M474" t="inlineStr">
        <is>
          <t/>
        </is>
      </c>
      <c r="N474" t="inlineStr">
        <is>
          <t/>
        </is>
      </c>
      <c r="O474" t="inlineStr">
        <is>
          <t/>
        </is>
      </c>
      <c r="P474" t="inlineStr">
        <is>
          <t/>
        </is>
      </c>
      <c r="Q474" t="inlineStr">
        <is>
          <t/>
        </is>
      </c>
      <c r="R474" s="2" t="inlineStr">
        <is>
          <t>Anwartschaftsrecht</t>
        </is>
      </c>
      <c r="S474" s="2" t="inlineStr">
        <is>
          <t>1</t>
        </is>
      </c>
      <c r="T474" s="2" t="inlineStr">
        <is>
          <t/>
        </is>
      </c>
      <c r="U474" t="inlineStr">
        <is>
          <t/>
        </is>
      </c>
      <c r="V474" t="inlineStr">
        <is>
          <t/>
        </is>
      </c>
      <c r="W474" t="inlineStr">
        <is>
          <t/>
        </is>
      </c>
      <c r="X474" t="inlineStr">
        <is>
          <t/>
        </is>
      </c>
      <c r="Y474" t="inlineStr">
        <is>
          <t/>
        </is>
      </c>
      <c r="Z474" s="2" t="inlineStr">
        <is>
          <t>right conferring prospective entitlement|
entitlement in the process of being acquired</t>
        </is>
      </c>
      <c r="AA474" s="2" t="inlineStr">
        <is>
          <t>1|
1</t>
        </is>
      </c>
      <c r="AB474" s="2" t="inlineStr">
        <is>
          <t xml:space="preserve">|
</t>
        </is>
      </c>
      <c r="AC474" t="inlineStr">
        <is>
          <t/>
        </is>
      </c>
      <c r="AD474" t="inlineStr">
        <is>
          <t/>
        </is>
      </c>
      <c r="AE474" t="inlineStr">
        <is>
          <t/>
        </is>
      </c>
      <c r="AF474" t="inlineStr">
        <is>
          <t/>
        </is>
      </c>
      <c r="AG474" t="inlineStr">
        <is>
          <t/>
        </is>
      </c>
      <c r="AH474" t="inlineStr">
        <is>
          <t/>
        </is>
      </c>
      <c r="AI474" t="inlineStr">
        <is>
          <t/>
        </is>
      </c>
      <c r="AJ474" t="inlineStr">
        <is>
          <t/>
        </is>
      </c>
      <c r="AK474" t="inlineStr">
        <is>
          <t/>
        </is>
      </c>
      <c r="AL474" t="inlineStr">
        <is>
          <t/>
        </is>
      </c>
      <c r="AM474" t="inlineStr">
        <is>
          <t/>
        </is>
      </c>
      <c r="AN474" t="inlineStr">
        <is>
          <t/>
        </is>
      </c>
      <c r="AO474" t="inlineStr">
        <is>
          <t/>
        </is>
      </c>
      <c r="AP474" s="2" t="inlineStr">
        <is>
          <t>droit en cours d'acquisition</t>
        </is>
      </c>
      <c r="AQ474" s="2" t="inlineStr">
        <is>
          <t>2</t>
        </is>
      </c>
      <c r="AR474" s="2" t="inlineStr">
        <is>
          <t/>
        </is>
      </c>
      <c r="AS474" t="inlineStr">
        <is>
          <t/>
        </is>
      </c>
      <c r="AT474" t="inlineStr">
        <is>
          <t/>
        </is>
      </c>
      <c r="AU474" t="inlineStr">
        <is>
          <t/>
        </is>
      </c>
      <c r="AV474" t="inlineStr">
        <is>
          <t/>
        </is>
      </c>
      <c r="AW474" t="inlineStr">
        <is>
          <t/>
        </is>
      </c>
      <c r="AX474" t="inlineStr">
        <is>
          <t/>
        </is>
      </c>
      <c r="AY474" t="inlineStr">
        <is>
          <t/>
        </is>
      </c>
      <c r="AZ474" t="inlineStr">
        <is>
          <t/>
        </is>
      </c>
      <c r="BA474" t="inlineStr">
        <is>
          <t/>
        </is>
      </c>
      <c r="BB474" t="inlineStr">
        <is>
          <t/>
        </is>
      </c>
      <c r="BC474" t="inlineStr">
        <is>
          <t/>
        </is>
      </c>
      <c r="BD474" t="inlineStr">
        <is>
          <t/>
        </is>
      </c>
      <c r="BE474" t="inlineStr">
        <is>
          <t/>
        </is>
      </c>
      <c r="BF474" t="inlineStr">
        <is>
          <t/>
        </is>
      </c>
      <c r="BG474" t="inlineStr">
        <is>
          <t/>
        </is>
      </c>
      <c r="BH474" t="inlineStr">
        <is>
          <t/>
        </is>
      </c>
      <c r="BI474" t="inlineStr">
        <is>
          <t/>
        </is>
      </c>
      <c r="BJ474" t="inlineStr">
        <is>
          <t/>
        </is>
      </c>
      <c r="BK474" t="inlineStr">
        <is>
          <t/>
        </is>
      </c>
      <c r="BL474" t="inlineStr">
        <is>
          <t/>
        </is>
      </c>
      <c r="BM474" t="inlineStr">
        <is>
          <t/>
        </is>
      </c>
      <c r="BN474" t="inlineStr">
        <is>
          <t/>
        </is>
      </c>
      <c r="BO474" t="inlineStr">
        <is>
          <t/>
        </is>
      </c>
      <c r="BP474" t="inlineStr">
        <is>
          <t/>
        </is>
      </c>
      <c r="BQ474" t="inlineStr">
        <is>
          <t/>
        </is>
      </c>
      <c r="BR474" t="inlineStr">
        <is>
          <t/>
        </is>
      </c>
      <c r="BS474" t="inlineStr">
        <is>
          <t/>
        </is>
      </c>
      <c r="BT474" t="inlineStr">
        <is>
          <t/>
        </is>
      </c>
      <c r="BU474" t="inlineStr">
        <is>
          <t/>
        </is>
      </c>
      <c r="BV474" s="2" t="inlineStr">
        <is>
          <t>in opbouw zijnd recht</t>
        </is>
      </c>
      <c r="BW474" s="2" t="inlineStr">
        <is>
          <t>2</t>
        </is>
      </c>
      <c r="BX474" s="2" t="inlineStr">
        <is>
          <t/>
        </is>
      </c>
      <c r="BY474" t="inlineStr">
        <is>
          <t/>
        </is>
      </c>
      <c r="BZ474" t="inlineStr">
        <is>
          <t/>
        </is>
      </c>
      <c r="CA474" t="inlineStr">
        <is>
          <t/>
        </is>
      </c>
      <c r="CB474" t="inlineStr">
        <is>
          <t/>
        </is>
      </c>
      <c r="CC474" t="inlineStr">
        <is>
          <t/>
        </is>
      </c>
      <c r="CD474" t="inlineStr">
        <is>
          <t/>
        </is>
      </c>
      <c r="CE474" t="inlineStr">
        <is>
          <t/>
        </is>
      </c>
      <c r="CF474" t="inlineStr">
        <is>
          <t/>
        </is>
      </c>
      <c r="CG474" t="inlineStr">
        <is>
          <t/>
        </is>
      </c>
      <c r="CH474" t="inlineStr">
        <is>
          <t/>
        </is>
      </c>
      <c r="CI474" t="inlineStr">
        <is>
          <t/>
        </is>
      </c>
      <c r="CJ474" t="inlineStr">
        <is>
          <t/>
        </is>
      </c>
      <c r="CK474" t="inlineStr">
        <is>
          <t/>
        </is>
      </c>
      <c r="CL474" t="inlineStr">
        <is>
          <t/>
        </is>
      </c>
      <c r="CM474" t="inlineStr">
        <is>
          <t/>
        </is>
      </c>
      <c r="CN474" t="inlineStr">
        <is>
          <t/>
        </is>
      </c>
      <c r="CO474" t="inlineStr">
        <is>
          <t/>
        </is>
      </c>
      <c r="CP474" t="inlineStr">
        <is>
          <t/>
        </is>
      </c>
      <c r="CQ474" t="inlineStr">
        <is>
          <t/>
        </is>
      </c>
      <c r="CR474" t="inlineStr">
        <is>
          <t/>
        </is>
      </c>
      <c r="CS474" t="inlineStr">
        <is>
          <t/>
        </is>
      </c>
      <c r="CT474" t="inlineStr">
        <is>
          <t/>
        </is>
      </c>
      <c r="CU474" t="inlineStr">
        <is>
          <t/>
        </is>
      </c>
      <c r="CV474" t="inlineStr">
        <is>
          <t/>
        </is>
      </c>
      <c r="CW474" t="inlineStr">
        <is>
          <t/>
        </is>
      </c>
    </row>
    <row r="475">
      <c r="A475" s="1" t="str">
        <f>HYPERLINK("https://iate.europa.eu/entry/result/111446/all", "111446")</f>
        <v>111446</v>
      </c>
      <c r="B475" t="inlineStr">
        <is>
          <t>ECONOMICS;FINANCE</t>
        </is>
      </c>
      <c r="C475" t="inlineStr">
        <is>
          <t>ECONOMICS|economic structure;FINANCE|financial institutions and credit|financial institution</t>
        </is>
      </c>
      <c r="D475" t="inlineStr">
        <is>
          <t>no</t>
        </is>
      </c>
      <c r="E475" t="inlineStr">
        <is>
          <t/>
        </is>
      </c>
      <c r="F475" t="inlineStr">
        <is>
          <t/>
        </is>
      </c>
      <c r="G475" t="inlineStr">
        <is>
          <t/>
        </is>
      </c>
      <c r="H475" t="inlineStr">
        <is>
          <t/>
        </is>
      </c>
      <c r="I475" t="inlineStr">
        <is>
          <t/>
        </is>
      </c>
      <c r="J475" t="inlineStr">
        <is>
          <t/>
        </is>
      </c>
      <c r="K475" t="inlineStr">
        <is>
          <t/>
        </is>
      </c>
      <c r="L475" t="inlineStr">
        <is>
          <t/>
        </is>
      </c>
      <c r="M475" t="inlineStr">
        <is>
          <t/>
        </is>
      </c>
      <c r="N475" s="2" t="inlineStr">
        <is>
          <t>RTGS-system|
realtidsbruttoafviklingssystem</t>
        </is>
      </c>
      <c r="O475" s="2" t="inlineStr">
        <is>
          <t>3|
3</t>
        </is>
      </c>
      <c r="P475" s="2" t="inlineStr">
        <is>
          <t xml:space="preserve">|
</t>
        </is>
      </c>
      <c r="Q475" t="inlineStr">
        <is>
          <t>1.Et afviklingssystem, hvor betalingsinstrukser behandles, efterhånden som de opstår (uden netting), og afvikles i realtid (kontinuerligt).</t>
        </is>
      </c>
      <c r="R475" s="2" t="inlineStr">
        <is>
          <t>Brutto-Abwicklungssystem in Echtzeit</t>
        </is>
      </c>
      <c r="S475" s="2" t="inlineStr">
        <is>
          <t>3</t>
        </is>
      </c>
      <c r="T475" s="2" t="inlineStr">
        <is>
          <t/>
        </is>
      </c>
      <c r="U475" t="inlineStr">
        <is>
          <t>1.Abwicklungssystem, in dem jede Transaktion (kontinuierlich) in Echt-zeit verarbeitet und ausgeglichen wird (ohne Verrechnung (Netting)</t>
        </is>
      </c>
      <c r="V475" s="2" t="inlineStr">
        <is>
          <t>Σύστημα ΔΣΧ|
σε συνεχή χρόνο</t>
        </is>
      </c>
      <c r="W475" s="2" t="inlineStr">
        <is>
          <t>3|
3</t>
        </is>
      </c>
      <c r="X475" s="2" t="inlineStr">
        <is>
          <t xml:space="preserve">|
</t>
        </is>
      </c>
      <c r="Y475" t="inlineStr">
        <is>
          <t>1.σύστημα διακανονισμού το οποίο επεξεργάζεται και διακανονίζει εντολές μία προς μία ( συμψηφισμό ) σε πραγματικό χρόνο ( ).</t>
        </is>
      </c>
      <c r="Z475" s="2" t="inlineStr">
        <is>
          <t>RTGS system|
real-time gross settlement system|
real-time gross settlement</t>
        </is>
      </c>
      <c r="AA475" s="2" t="inlineStr">
        <is>
          <t>3|
3|
3</t>
        </is>
      </c>
      <c r="AB475" s="2" t="inlineStr">
        <is>
          <t xml:space="preserve">|
|
</t>
        </is>
      </c>
      <c r="AC475" t="inlineStr">
        <is>
          <t>1.a settlement system in which processing and settlement take place on an order-by-order basis (without netting) in real time (continuously).</t>
        </is>
      </c>
      <c r="AD475" s="2" t="inlineStr">
        <is>
          <t>Sistema de liquidación bruta en tiempo real|
SLBTR</t>
        </is>
      </c>
      <c r="AE475" s="2" t="inlineStr">
        <is>
          <t>3|
3</t>
        </is>
      </c>
      <c r="AF475" s="2" t="inlineStr">
        <is>
          <t xml:space="preserve">|
</t>
        </is>
      </c>
      <c r="AG475" t="inlineStr">
        <is>
          <t>1.sistema de liquidación en el que las órdenes de pago se procesan y liquidan una por una (sin compensación) en tiempo real (de forma continua).</t>
        </is>
      </c>
      <c r="AH475" t="inlineStr">
        <is>
          <t/>
        </is>
      </c>
      <c r="AI475" t="inlineStr">
        <is>
          <t/>
        </is>
      </c>
      <c r="AJ475" t="inlineStr">
        <is>
          <t/>
        </is>
      </c>
      <c r="AK475" t="inlineStr">
        <is>
          <t/>
        </is>
      </c>
      <c r="AL475" s="2" t="inlineStr">
        <is>
          <t>rtgs-järjestelmä|
reaaliaikainen bruttomaksujärjestelmä</t>
        </is>
      </c>
      <c r="AM475" s="2" t="inlineStr">
        <is>
          <t>3|
3</t>
        </is>
      </c>
      <c r="AN475" s="2" t="inlineStr">
        <is>
          <t xml:space="preserve">|
</t>
        </is>
      </c>
      <c r="AO475" t="inlineStr">
        <is>
          <t>1.Maksujärjestelmä, jossa maksumääräykset käsitellään ja maksut suoritetaan (nettouttamatta) toimeksianto kerrallaan reaaliaikaisesti (jatkuvasti).</t>
        </is>
      </c>
      <c r="AP475" s="2" t="inlineStr">
        <is>
          <t>Système RBTR|
système de règlement brut en temps réel</t>
        </is>
      </c>
      <c r="AQ475" s="2" t="inlineStr">
        <is>
          <t>3|
3</t>
        </is>
      </c>
      <c r="AR475" s="2" t="inlineStr">
        <is>
          <t xml:space="preserve">|
</t>
        </is>
      </c>
      <c r="AS475" t="inlineStr">
        <is>
          <t>1.système de règlement dans lequel traitement et règlement des transactions ont lieu ordre par ordre (sans compensation) en temps réel (en continu)</t>
        </is>
      </c>
      <c r="AT475" t="inlineStr">
        <is>
          <t/>
        </is>
      </c>
      <c r="AU475" t="inlineStr">
        <is>
          <t/>
        </is>
      </c>
      <c r="AV475" t="inlineStr">
        <is>
          <t/>
        </is>
      </c>
      <c r="AW475" t="inlineStr">
        <is>
          <t/>
        </is>
      </c>
      <c r="AX475" t="inlineStr">
        <is>
          <t/>
        </is>
      </c>
      <c r="AY475" t="inlineStr">
        <is>
          <t/>
        </is>
      </c>
      <c r="AZ475" t="inlineStr">
        <is>
          <t/>
        </is>
      </c>
      <c r="BA475" t="inlineStr">
        <is>
          <t/>
        </is>
      </c>
      <c r="BB475" t="inlineStr">
        <is>
          <t/>
        </is>
      </c>
      <c r="BC475" t="inlineStr">
        <is>
          <t/>
        </is>
      </c>
      <c r="BD475" t="inlineStr">
        <is>
          <t/>
        </is>
      </c>
      <c r="BE475" t="inlineStr">
        <is>
          <t/>
        </is>
      </c>
      <c r="BF475" s="2" t="inlineStr">
        <is>
          <t>Sistema di RTGS|
regolamento lordo in tempo reale</t>
        </is>
      </c>
      <c r="BG475" s="2" t="inlineStr">
        <is>
          <t>3|
3</t>
        </is>
      </c>
      <c r="BH475" s="2" t="inlineStr">
        <is>
          <t xml:space="preserve">|
</t>
        </is>
      </c>
      <c r="BI475" t="inlineStr">
        <is>
          <t>1.sistema di regolamento in cui lo scambio e il regolamento avvengono per singola transazione (vale a dire, senza compensazione) in tempo reale (in modo continuativo)</t>
        </is>
      </c>
      <c r="BJ475" t="inlineStr">
        <is>
          <t/>
        </is>
      </c>
      <c r="BK475" t="inlineStr">
        <is>
          <t/>
        </is>
      </c>
      <c r="BL475" t="inlineStr">
        <is>
          <t/>
        </is>
      </c>
      <c r="BM475" t="inlineStr">
        <is>
          <t/>
        </is>
      </c>
      <c r="BN475" t="inlineStr">
        <is>
          <t/>
        </is>
      </c>
      <c r="BO475" t="inlineStr">
        <is>
          <t/>
        </is>
      </c>
      <c r="BP475" t="inlineStr">
        <is>
          <t/>
        </is>
      </c>
      <c r="BQ475" t="inlineStr">
        <is>
          <t/>
        </is>
      </c>
      <c r="BR475" t="inlineStr">
        <is>
          <t/>
        </is>
      </c>
      <c r="BS475" t="inlineStr">
        <is>
          <t/>
        </is>
      </c>
      <c r="BT475" t="inlineStr">
        <is>
          <t/>
        </is>
      </c>
      <c r="BU475" t="inlineStr">
        <is>
          <t/>
        </is>
      </c>
      <c r="BV475" s="2" t="inlineStr">
        <is>
          <t>RTBV-systeem|
real-time bruto-vereveningssysteem</t>
        </is>
      </c>
      <c r="BW475" s="2" t="inlineStr">
        <is>
          <t>3|
3</t>
        </is>
      </c>
      <c r="BX475" s="2" t="inlineStr">
        <is>
          <t xml:space="preserve">|
</t>
        </is>
      </c>
      <c r="BY475" t="inlineStr">
        <is>
          <t>1.Een vereveningssysteem waarbij verwerking en verevening opdracht voor opdracht (zonder saldering) en continu plaatsvinden.</t>
        </is>
      </c>
      <c r="BZ475" t="inlineStr">
        <is>
          <t/>
        </is>
      </c>
      <c r="CA475" t="inlineStr">
        <is>
          <t/>
        </is>
      </c>
      <c r="CB475" t="inlineStr">
        <is>
          <t/>
        </is>
      </c>
      <c r="CC475" t="inlineStr">
        <is>
          <t/>
        </is>
      </c>
      <c r="CD475" s="2" t="inlineStr">
        <is>
          <t>sistema de liquidação por bruto em tempo real|
SLBTR</t>
        </is>
      </c>
      <c r="CE475" s="2" t="inlineStr">
        <is>
          <t>3|
3</t>
        </is>
      </c>
      <c r="CF475" s="2" t="inlineStr">
        <is>
          <t xml:space="preserve">|
</t>
        </is>
      </c>
      <c r="CG475" t="inlineStr">
        <is>
          <t>1.sistema de liquidação no qual o processamento e a liquidação são efectuados por ordem de chegada (sem compen-sação) em tempo real (em contínuo).</t>
        </is>
      </c>
      <c r="CH475" t="inlineStr">
        <is>
          <t/>
        </is>
      </c>
      <c r="CI475" t="inlineStr">
        <is>
          <t/>
        </is>
      </c>
      <c r="CJ475" t="inlineStr">
        <is>
          <t/>
        </is>
      </c>
      <c r="CK475" t="inlineStr">
        <is>
          <t/>
        </is>
      </c>
      <c r="CL475" t="inlineStr">
        <is>
          <t/>
        </is>
      </c>
      <c r="CM475" t="inlineStr">
        <is>
          <t/>
        </is>
      </c>
      <c r="CN475" t="inlineStr">
        <is>
          <t/>
        </is>
      </c>
      <c r="CO475" t="inlineStr">
        <is>
          <t/>
        </is>
      </c>
      <c r="CP475" t="inlineStr">
        <is>
          <t/>
        </is>
      </c>
      <c r="CQ475" t="inlineStr">
        <is>
          <t/>
        </is>
      </c>
      <c r="CR475" t="inlineStr">
        <is>
          <t/>
        </is>
      </c>
      <c r="CS475" t="inlineStr">
        <is>
          <t/>
        </is>
      </c>
      <c r="CT475" s="2" t="inlineStr">
        <is>
          <t>Bruttoavvecklingssystem i realtid</t>
        </is>
      </c>
      <c r="CU475" s="2" t="inlineStr">
        <is>
          <t>3</t>
        </is>
      </c>
      <c r="CV475" s="2" t="inlineStr">
        <is>
          <t/>
        </is>
      </c>
      <c r="CW475" t="inlineStr">
        <is>
          <t>1.ett avvecklingssystem där betalningar förmedlas och avvecklas i realtid (kontinuerligt) allteftersom uppdragen kommer in (utan nettning).</t>
        </is>
      </c>
    </row>
    <row r="476">
      <c r="A476" s="1" t="str">
        <f>HYPERLINK("https://iate.europa.eu/entry/result/1132695/all", "1132695")</f>
        <v>1132695</v>
      </c>
      <c r="B476" t="inlineStr">
        <is>
          <t>FINANCE;BUSINESS AND COMPETITION</t>
        </is>
      </c>
      <c r="C476" t="inlineStr">
        <is>
          <t>FINANCE;BUSINESS AND COMPETITION|accounting</t>
        </is>
      </c>
      <c r="D476" t="inlineStr">
        <is>
          <t>yes</t>
        </is>
      </c>
      <c r="E476" t="inlineStr">
        <is>
          <t/>
        </is>
      </c>
      <c r="F476" s="2" t="inlineStr">
        <is>
          <t>осребряване на имуществото</t>
        </is>
      </c>
      <c r="G476" s="2" t="inlineStr">
        <is>
          <t>4</t>
        </is>
      </c>
      <c r="H476" s="2" t="inlineStr">
        <is>
          <t/>
        </is>
      </c>
      <c r="I476" t="inlineStr">
        <is>
          <t/>
        </is>
      </c>
      <c r="J476" s="2" t="inlineStr">
        <is>
          <t>zpeněžení majetku|
zpeněžení aktiv|
realizace aktiv</t>
        </is>
      </c>
      <c r="K476" s="2" t="inlineStr">
        <is>
          <t>3|
3|
3</t>
        </is>
      </c>
      <c r="L476" s="2" t="inlineStr">
        <is>
          <t xml:space="preserve">|
|
</t>
        </is>
      </c>
      <c r="M476" t="inlineStr">
        <is>
          <t/>
        </is>
      </c>
      <c r="N476" s="2" t="inlineStr">
        <is>
          <t>realisering af aktiver</t>
        </is>
      </c>
      <c r="O476" s="2" t="inlineStr">
        <is>
          <t>3</t>
        </is>
      </c>
      <c r="P476" s="2" t="inlineStr">
        <is>
          <t/>
        </is>
      </c>
      <c r="Q476" t="inlineStr">
        <is>
          <t/>
        </is>
      </c>
      <c r="R476" s="2" t="inlineStr">
        <is>
          <t>Verwertung der Vermögenswerte</t>
        </is>
      </c>
      <c r="S476" s="2" t="inlineStr">
        <is>
          <t>3</t>
        </is>
      </c>
      <c r="T476" s="2" t="inlineStr">
        <is>
          <t/>
        </is>
      </c>
      <c r="U476" t="inlineStr">
        <is>
          <t/>
        </is>
      </c>
      <c r="V476" s="2" t="inlineStr">
        <is>
          <t>ρευστοποίηση ενεργητικού|
ρευστοποίηση περιουσιακού στοιχείου</t>
        </is>
      </c>
      <c r="W476" s="2" t="inlineStr">
        <is>
          <t>3|
3</t>
        </is>
      </c>
      <c r="X476" s="2" t="inlineStr">
        <is>
          <t xml:space="preserve">|
</t>
        </is>
      </c>
      <c r="Y476" t="inlineStr">
        <is>
          <t>η εκποίηση των στοιχείων του Ενεργητικού μιας επιχείρησης προκειμένου να τα μετατρέψει σε μετρητά</t>
        </is>
      </c>
      <c r="Z476" s="2" t="inlineStr">
        <is>
          <t>realisation of assets|
liquidation of assets|
realization of assets</t>
        </is>
      </c>
      <c r="AA476" s="2" t="inlineStr">
        <is>
          <t>3|
3|
1</t>
        </is>
      </c>
      <c r="AB476" s="2" t="inlineStr">
        <is>
          <t xml:space="preserve">|
|
</t>
        </is>
      </c>
      <c r="AC476" t="inlineStr">
        <is>
          <t>act of converting assets into cash</t>
        </is>
      </c>
      <c r="AD476" s="2" t="inlineStr">
        <is>
          <t>realización de activos|
liquidación de activos</t>
        </is>
      </c>
      <c r="AE476" s="2" t="inlineStr">
        <is>
          <t>3|
3</t>
        </is>
      </c>
      <c r="AF476" s="2" t="inlineStr">
        <is>
          <t xml:space="preserve">|
</t>
        </is>
      </c>
      <c r="AG476" t="inlineStr">
        <is>
          <t>Venta de activos (bienes, derechos y otros recursos de los que dispone una empresa, pudiendo ser, por ejemplo, muebles, construcciones, equipos informáticos o derechos de cobro por servicios prestados o venta de bienes a clientes) de una empresa, con frecuencia en el marco de una reestructuración o liquidación.</t>
        </is>
      </c>
      <c r="AH476" s="2" t="inlineStr">
        <is>
          <t>vara realiseerimine</t>
        </is>
      </c>
      <c r="AI476" s="2" t="inlineStr">
        <is>
          <t>3</t>
        </is>
      </c>
      <c r="AJ476" s="2" t="inlineStr">
        <is>
          <t/>
        </is>
      </c>
      <c r="AK476" t="inlineStr">
        <is>
          <t>kinnis- või vallasvara ja kaupade rahakstegemine, äramüümine</t>
        </is>
      </c>
      <c r="AL476" s="2" t="inlineStr">
        <is>
          <t>omaisuuden rahaksi muuttaminen|
omaisuuden realisointi</t>
        </is>
      </c>
      <c r="AM476" s="2" t="inlineStr">
        <is>
          <t>3|
3</t>
        </is>
      </c>
      <c r="AN476" s="2" t="inlineStr">
        <is>
          <t xml:space="preserve">|
</t>
        </is>
      </c>
      <c r="AO476" t="inlineStr">
        <is>
          <t/>
        </is>
      </c>
      <c r="AP476" s="2" t="inlineStr">
        <is>
          <t>réalisation des actifs|
réalisation de l'actif|
réaliser l'actif</t>
        </is>
      </c>
      <c r="AQ476" s="2" t="inlineStr">
        <is>
          <t>3|
3|
3</t>
        </is>
      </c>
      <c r="AR476" s="2" t="inlineStr">
        <is>
          <t xml:space="preserve">|
|
</t>
        </is>
      </c>
      <c r="AS476" t="inlineStr">
        <is>
          <t>conversion d'actifs en espèces par la vente</t>
        </is>
      </c>
      <c r="AT476" s="2" t="inlineStr">
        <is>
          <t>réadú sócmhainní</t>
        </is>
      </c>
      <c r="AU476" s="2" t="inlineStr">
        <is>
          <t>3</t>
        </is>
      </c>
      <c r="AV476" s="2" t="inlineStr">
        <is>
          <t/>
        </is>
      </c>
      <c r="AW476" t="inlineStr">
        <is>
          <t/>
        </is>
      </c>
      <c r="AX476" s="2" t="inlineStr">
        <is>
          <t>unovčenje imovine</t>
        </is>
      </c>
      <c r="AY476" s="2" t="inlineStr">
        <is>
          <t>3</t>
        </is>
      </c>
      <c r="AZ476" s="2" t="inlineStr">
        <is>
          <t/>
        </is>
      </c>
      <c r="BA476" t="inlineStr">
        <is>
          <t/>
        </is>
      </c>
      <c r="BB476" s="2" t="inlineStr">
        <is>
          <t>eszközértékesítés|
eszközök értékesítése|
eszköz likvidációja</t>
        </is>
      </c>
      <c r="BC476" s="2" t="inlineStr">
        <is>
          <t>4|
4|
3</t>
        </is>
      </c>
      <c r="BD476" s="2" t="inlineStr">
        <is>
          <t xml:space="preserve">|
|
</t>
        </is>
      </c>
      <c r="BE476" t="inlineStr">
        <is>
          <t>eszköz pénzre váltása</t>
        </is>
      </c>
      <c r="BF476" s="2" t="inlineStr">
        <is>
          <t>realizzazione delle attività|
realizzazione dell'attivo|
liquidazione delle attività</t>
        </is>
      </c>
      <c r="BG476" s="2" t="inlineStr">
        <is>
          <t>3|
3|
3</t>
        </is>
      </c>
      <c r="BH476" s="2" t="inlineStr">
        <is>
          <t xml:space="preserve">|
|
</t>
        </is>
      </c>
      <c r="BI476" t="inlineStr">
        <is>
          <t>conversione in denaro di titoli, beni e simili, iscritti in bilancio quali attività</t>
        </is>
      </c>
      <c r="BJ476" s="2" t="inlineStr">
        <is>
          <t>turto realizavimas</t>
        </is>
      </c>
      <c r="BK476" s="2" t="inlineStr">
        <is>
          <t>3</t>
        </is>
      </c>
      <c r="BL476" s="2" t="inlineStr">
        <is>
          <t/>
        </is>
      </c>
      <c r="BM476" t="inlineStr">
        <is>
          <t/>
        </is>
      </c>
      <c r="BN476" s="2" t="inlineStr">
        <is>
          <t>aktīvu realizācija</t>
        </is>
      </c>
      <c r="BO476" s="2" t="inlineStr">
        <is>
          <t>3</t>
        </is>
      </c>
      <c r="BP476" s="2" t="inlineStr">
        <is>
          <t/>
        </is>
      </c>
      <c r="BQ476" t="inlineStr">
        <is>
          <t/>
        </is>
      </c>
      <c r="BR476" s="2" t="inlineStr">
        <is>
          <t>realizzazzjoni tal-assi|
likwidazzjoni tal-assi</t>
        </is>
      </c>
      <c r="BS476" s="2" t="inlineStr">
        <is>
          <t>3|
3</t>
        </is>
      </c>
      <c r="BT476" s="2" t="inlineStr">
        <is>
          <t xml:space="preserve">|
</t>
        </is>
      </c>
      <c r="BU476" t="inlineStr">
        <is>
          <t>il-konverżjoni ta' assi fi flus kontanti</t>
        </is>
      </c>
      <c r="BV476" s="2" t="inlineStr">
        <is>
          <t>tegeldemaking van activa|
realisatie van activa</t>
        </is>
      </c>
      <c r="BW476" s="2" t="inlineStr">
        <is>
          <t>3|
3</t>
        </is>
      </c>
      <c r="BX476" s="2" t="inlineStr">
        <is>
          <t xml:space="preserve">|
</t>
        </is>
      </c>
      <c r="BY476" t="inlineStr">
        <is>
          <t>omzetten van activa tegen contant geld door verkoop van roerende en/of onroerende goederen, opeisen van fondsen, opeisen van de huurwaarborg of innen van schuldvorderingen</t>
        </is>
      </c>
      <c r="BZ476" s="2" t="inlineStr">
        <is>
          <t>upłynnienie aktywów</t>
        </is>
      </c>
      <c r="CA476" s="2" t="inlineStr">
        <is>
          <t>3</t>
        </is>
      </c>
      <c r="CB476" s="2" t="inlineStr">
        <is>
          <t/>
        </is>
      </c>
      <c r="CC476" t="inlineStr">
        <is>
          <t>zamiana aktywów na środki pieniężne</t>
        </is>
      </c>
      <c r="CD476" s="2" t="inlineStr">
        <is>
          <t>realização de ativos|
liquidação de ativos</t>
        </is>
      </c>
      <c r="CE476" s="2" t="inlineStr">
        <is>
          <t>3|
3</t>
        </is>
      </c>
      <c r="CF476" s="2" t="inlineStr">
        <is>
          <t xml:space="preserve">|
</t>
        </is>
      </c>
      <c r="CG476" t="inlineStr">
        <is>
          <t/>
        </is>
      </c>
      <c r="CH476" s="2" t="inlineStr">
        <is>
          <t>valorificare a activelor</t>
        </is>
      </c>
      <c r="CI476" s="2" t="inlineStr">
        <is>
          <t>3</t>
        </is>
      </c>
      <c r="CJ476" s="2" t="inlineStr">
        <is>
          <t/>
        </is>
      </c>
      <c r="CK476" t="inlineStr">
        <is>
          <t/>
        </is>
      </c>
      <c r="CL476" s="2" t="inlineStr">
        <is>
          <t>speňaženie aktív|
likvidácia aktív</t>
        </is>
      </c>
      <c r="CM476" s="2" t="inlineStr">
        <is>
          <t>3|
3</t>
        </is>
      </c>
      <c r="CN476" s="2" t="inlineStr">
        <is>
          <t xml:space="preserve">|
</t>
        </is>
      </c>
      <c r="CO476" t="inlineStr">
        <is>
          <t>premena aktív na peniaze</t>
        </is>
      </c>
      <c r="CP476" s="2" t="inlineStr">
        <is>
          <t>unovčenje sredstev|
unovčenje premoženja|
likvidacija sredstev</t>
        </is>
      </c>
      <c r="CQ476" s="2" t="inlineStr">
        <is>
          <t>3|
3|
3</t>
        </is>
      </c>
      <c r="CR476" s="2" t="inlineStr">
        <is>
          <t xml:space="preserve">|
|
</t>
        </is>
      </c>
      <c r="CS476" t="inlineStr">
        <is>
          <t/>
        </is>
      </c>
      <c r="CT476" s="2" t="inlineStr">
        <is>
          <t>realisering av tillgångar|
försäljning av tillgångar</t>
        </is>
      </c>
      <c r="CU476" s="2" t="inlineStr">
        <is>
          <t>3|
3</t>
        </is>
      </c>
      <c r="CV476" s="2" t="inlineStr">
        <is>
          <t xml:space="preserve">|
</t>
        </is>
      </c>
      <c r="CW476" t="inlineStr">
        <is>
          <t/>
        </is>
      </c>
    </row>
    <row r="477">
      <c r="A477" s="1" t="str">
        <f>HYPERLINK("https://iate.europa.eu/entry/result/1905752/all", "1905752")</f>
        <v>1905752</v>
      </c>
      <c r="B477" t="inlineStr">
        <is>
          <t>LAW</t>
        </is>
      </c>
      <c r="C477" t="inlineStr">
        <is>
          <t>LAW</t>
        </is>
      </c>
      <c r="D477" t="inlineStr">
        <is>
          <t>no</t>
        </is>
      </c>
      <c r="E477" t="inlineStr">
        <is>
          <t/>
        </is>
      </c>
      <c r="F477" t="inlineStr">
        <is>
          <t/>
        </is>
      </c>
      <c r="G477" t="inlineStr">
        <is>
          <t/>
        </is>
      </c>
      <c r="H477" t="inlineStr">
        <is>
          <t/>
        </is>
      </c>
      <c r="I477" t="inlineStr">
        <is>
          <t/>
        </is>
      </c>
      <c r="J477" t="inlineStr">
        <is>
          <t/>
        </is>
      </c>
      <c r="K477" t="inlineStr">
        <is>
          <t/>
        </is>
      </c>
      <c r="L477" t="inlineStr">
        <is>
          <t/>
        </is>
      </c>
      <c r="M477" t="inlineStr">
        <is>
          <t/>
        </is>
      </c>
      <c r="N477" s="2" t="inlineStr">
        <is>
          <t>mindretalsgarantier|
minoritetsbeskyttelse</t>
        </is>
      </c>
      <c r="O477" s="2" t="inlineStr">
        <is>
          <t>3|
3</t>
        </is>
      </c>
      <c r="P477" s="2" t="inlineStr">
        <is>
          <t xml:space="preserve">|
</t>
        </is>
      </c>
      <c r="Q477" t="inlineStr">
        <is>
          <t>regler i den danske grundlov, der bryder med hovedreglen om, at det altid er flertallet, der bestemmer</t>
        </is>
      </c>
      <c r="R477" t="inlineStr">
        <is>
          <t/>
        </is>
      </c>
      <c r="S477" t="inlineStr">
        <is>
          <t/>
        </is>
      </c>
      <c r="T477" t="inlineStr">
        <is>
          <t/>
        </is>
      </c>
      <c r="U477" t="inlineStr">
        <is>
          <t/>
        </is>
      </c>
      <c r="V477" t="inlineStr">
        <is>
          <t/>
        </is>
      </c>
      <c r="W477" t="inlineStr">
        <is>
          <t/>
        </is>
      </c>
      <c r="X477" t="inlineStr">
        <is>
          <t/>
        </is>
      </c>
      <c r="Y477" t="inlineStr">
        <is>
          <t/>
        </is>
      </c>
      <c r="Z477" s="2" t="inlineStr">
        <is>
          <t>procedural safeguards</t>
        </is>
      </c>
      <c r="AA477" s="2" t="inlineStr">
        <is>
          <t>3</t>
        </is>
      </c>
      <c r="AB477" s="2" t="inlineStr">
        <is>
          <t/>
        </is>
      </c>
      <c r="AC477" t="inlineStr">
        <is>
          <t>provisions in the Danish constitution giving a minority of the members of the Folketing the right to stall the law-making process so as to prevent hasty action and give an opportunity for second thoughts</t>
        </is>
      </c>
      <c r="AD477" t="inlineStr">
        <is>
          <t/>
        </is>
      </c>
      <c r="AE477" t="inlineStr">
        <is>
          <t/>
        </is>
      </c>
      <c r="AF477" t="inlineStr">
        <is>
          <t/>
        </is>
      </c>
      <c r="AG477" t="inlineStr">
        <is>
          <t/>
        </is>
      </c>
      <c r="AH477" t="inlineStr">
        <is>
          <t/>
        </is>
      </c>
      <c r="AI477" t="inlineStr">
        <is>
          <t/>
        </is>
      </c>
      <c r="AJ477" t="inlineStr">
        <is>
          <t/>
        </is>
      </c>
      <c r="AK477" t="inlineStr">
        <is>
          <t/>
        </is>
      </c>
      <c r="AL477" t="inlineStr">
        <is>
          <t/>
        </is>
      </c>
      <c r="AM477" t="inlineStr">
        <is>
          <t/>
        </is>
      </c>
      <c r="AN477" t="inlineStr">
        <is>
          <t/>
        </is>
      </c>
      <c r="AO477" t="inlineStr">
        <is>
          <t/>
        </is>
      </c>
      <c r="AP477" t="inlineStr">
        <is>
          <t/>
        </is>
      </c>
      <c r="AQ477" t="inlineStr">
        <is>
          <t/>
        </is>
      </c>
      <c r="AR477" t="inlineStr">
        <is>
          <t/>
        </is>
      </c>
      <c r="AS477" t="inlineStr">
        <is>
          <t/>
        </is>
      </c>
      <c r="AT477" t="inlineStr">
        <is>
          <t/>
        </is>
      </c>
      <c r="AU477" t="inlineStr">
        <is>
          <t/>
        </is>
      </c>
      <c r="AV477" t="inlineStr">
        <is>
          <t/>
        </is>
      </c>
      <c r="AW477" t="inlineStr">
        <is>
          <t/>
        </is>
      </c>
      <c r="AX477" t="inlineStr">
        <is>
          <t/>
        </is>
      </c>
      <c r="AY477" t="inlineStr">
        <is>
          <t/>
        </is>
      </c>
      <c r="AZ477" t="inlineStr">
        <is>
          <t/>
        </is>
      </c>
      <c r="BA477" t="inlineStr">
        <is>
          <t/>
        </is>
      </c>
      <c r="BB477" t="inlineStr">
        <is>
          <t/>
        </is>
      </c>
      <c r="BC477" t="inlineStr">
        <is>
          <t/>
        </is>
      </c>
      <c r="BD477" t="inlineStr">
        <is>
          <t/>
        </is>
      </c>
      <c r="BE477" t="inlineStr">
        <is>
          <t/>
        </is>
      </c>
      <c r="BF477" t="inlineStr">
        <is>
          <t/>
        </is>
      </c>
      <c r="BG477" t="inlineStr">
        <is>
          <t/>
        </is>
      </c>
      <c r="BH477" t="inlineStr">
        <is>
          <t/>
        </is>
      </c>
      <c r="BI477" t="inlineStr">
        <is>
          <t/>
        </is>
      </c>
      <c r="BJ477" t="inlineStr">
        <is>
          <t/>
        </is>
      </c>
      <c r="BK477" t="inlineStr">
        <is>
          <t/>
        </is>
      </c>
      <c r="BL477" t="inlineStr">
        <is>
          <t/>
        </is>
      </c>
      <c r="BM477" t="inlineStr">
        <is>
          <t/>
        </is>
      </c>
      <c r="BN477" t="inlineStr">
        <is>
          <t/>
        </is>
      </c>
      <c r="BO477" t="inlineStr">
        <is>
          <t/>
        </is>
      </c>
      <c r="BP477" t="inlineStr">
        <is>
          <t/>
        </is>
      </c>
      <c r="BQ477" t="inlineStr">
        <is>
          <t/>
        </is>
      </c>
      <c r="BR477" t="inlineStr">
        <is>
          <t/>
        </is>
      </c>
      <c r="BS477" t="inlineStr">
        <is>
          <t/>
        </is>
      </c>
      <c r="BT477" t="inlineStr">
        <is>
          <t/>
        </is>
      </c>
      <c r="BU477" t="inlineStr">
        <is>
          <t/>
        </is>
      </c>
      <c r="BV477" t="inlineStr">
        <is>
          <t/>
        </is>
      </c>
      <c r="BW477" t="inlineStr">
        <is>
          <t/>
        </is>
      </c>
      <c r="BX477" t="inlineStr">
        <is>
          <t/>
        </is>
      </c>
      <c r="BY477" t="inlineStr">
        <is>
          <t/>
        </is>
      </c>
      <c r="BZ477" t="inlineStr">
        <is>
          <t/>
        </is>
      </c>
      <c r="CA477" t="inlineStr">
        <is>
          <t/>
        </is>
      </c>
      <c r="CB477" t="inlineStr">
        <is>
          <t/>
        </is>
      </c>
      <c r="CC477" t="inlineStr">
        <is>
          <t/>
        </is>
      </c>
      <c r="CD477" t="inlineStr">
        <is>
          <t/>
        </is>
      </c>
      <c r="CE477" t="inlineStr">
        <is>
          <t/>
        </is>
      </c>
      <c r="CF477" t="inlineStr">
        <is>
          <t/>
        </is>
      </c>
      <c r="CG477" t="inlineStr">
        <is>
          <t/>
        </is>
      </c>
      <c r="CH477" t="inlineStr">
        <is>
          <t/>
        </is>
      </c>
      <c r="CI477" t="inlineStr">
        <is>
          <t/>
        </is>
      </c>
      <c r="CJ477" t="inlineStr">
        <is>
          <t/>
        </is>
      </c>
      <c r="CK477" t="inlineStr">
        <is>
          <t/>
        </is>
      </c>
      <c r="CL477" t="inlineStr">
        <is>
          <t/>
        </is>
      </c>
      <c r="CM477" t="inlineStr">
        <is>
          <t/>
        </is>
      </c>
      <c r="CN477" t="inlineStr">
        <is>
          <t/>
        </is>
      </c>
      <c r="CO477" t="inlineStr">
        <is>
          <t/>
        </is>
      </c>
      <c r="CP477" t="inlineStr">
        <is>
          <t/>
        </is>
      </c>
      <c r="CQ477" t="inlineStr">
        <is>
          <t/>
        </is>
      </c>
      <c r="CR477" t="inlineStr">
        <is>
          <t/>
        </is>
      </c>
      <c r="CS477" t="inlineStr">
        <is>
          <t/>
        </is>
      </c>
      <c r="CT477" t="inlineStr">
        <is>
          <t/>
        </is>
      </c>
      <c r="CU477" t="inlineStr">
        <is>
          <t/>
        </is>
      </c>
      <c r="CV477" t="inlineStr">
        <is>
          <t/>
        </is>
      </c>
      <c r="CW477" t="inlineStr">
        <is>
          <t/>
        </is>
      </c>
    </row>
    <row r="478">
      <c r="A478" s="1" t="str">
        <f>HYPERLINK("https://iate.europa.eu/entry/result/2250655/all", "2250655")</f>
        <v>2250655</v>
      </c>
      <c r="B478" t="inlineStr">
        <is>
          <t>FINANCE</t>
        </is>
      </c>
      <c r="C478" t="inlineStr">
        <is>
          <t>FINANCE|insurance</t>
        </is>
      </c>
      <c r="D478" t="inlineStr">
        <is>
          <t>yes</t>
        </is>
      </c>
      <c r="E478" t="inlineStr">
        <is>
          <t/>
        </is>
      </c>
      <c r="F478" s="2" t="inlineStr">
        <is>
          <t>привилегировано вземане</t>
        </is>
      </c>
      <c r="G478" s="2" t="inlineStr">
        <is>
          <t>4</t>
        </is>
      </c>
      <c r="H478" s="2" t="inlineStr">
        <is>
          <t/>
        </is>
      </c>
      <c r="I478" t="inlineStr">
        <is>
          <t/>
        </is>
      </c>
      <c r="J478" s="2" t="inlineStr">
        <is>
          <t>přednostní pohledávka</t>
        </is>
      </c>
      <c r="K478" s="2" t="inlineStr">
        <is>
          <t>4</t>
        </is>
      </c>
      <c r="L478" s="2" t="inlineStr">
        <is>
          <t/>
        </is>
      </c>
      <c r="M478" t="inlineStr">
        <is>
          <t>Přednostními pohledávkami jsoua) pohledávky výživného,b) pohledávky náhrady škody způsobené poškozenému ublížením na zdraví,c) pohledávky náhrady škody způsobené úmyslnými trestnými činy,d) pohledávky daní a poplatků,e) pohledávky náhrady přeplatků na dávkách nemocenského pojištění, důchodového pojištění a důchodového zabezpečení,f) pohledávky pojistného na sociální zabezpečení a příspěvku na státní politiku zaměstnanosti a pohledávky pojistného na veřejné zdravotní pojištění,g) pohledávky náhrady za příspěvek na výživu dítěte a příspěvek na úhradu potřeb dítěte svěřeného do pěstounské péče,h) pohledávky náhrady přeplatků na podpoře v nezaměstnanosti a podpoře při rekvalifikaci,i) pohledávky náhrady přeplatků na dávkách státní sociální podpory,j) pohledávky regresní náhrady podle zákona o nemocenském pojištění,k) pohledávky náhrady mzdy, platu nebo odměny a sníženého platu nebo snížené odměny, poskytované v období prvních 14 kalendářních dnů dočasné pracovní neschopnosti nebo karantény.</t>
        </is>
      </c>
      <c r="N478" s="2" t="inlineStr">
        <is>
          <t>privilegeret krav</t>
        </is>
      </c>
      <c r="O478" s="2" t="inlineStr">
        <is>
          <t>3</t>
        </is>
      </c>
      <c r="P478" s="2" t="inlineStr">
        <is>
          <t/>
        </is>
      </c>
      <c r="Q478" t="inlineStr">
        <is>
          <t/>
        </is>
      </c>
      <c r="R478" t="inlineStr">
        <is>
          <t/>
        </is>
      </c>
      <c r="S478" t="inlineStr">
        <is>
          <t/>
        </is>
      </c>
      <c r="T478" t="inlineStr">
        <is>
          <t/>
        </is>
      </c>
      <c r="U478" t="inlineStr">
        <is>
          <t/>
        </is>
      </c>
      <c r="V478" t="inlineStr">
        <is>
          <t/>
        </is>
      </c>
      <c r="W478" t="inlineStr">
        <is>
          <t/>
        </is>
      </c>
      <c r="X478" t="inlineStr">
        <is>
          <t/>
        </is>
      </c>
      <c r="Y478" t="inlineStr">
        <is>
          <t/>
        </is>
      </c>
      <c r="Z478" s="2" t="inlineStr">
        <is>
          <t>preferential claim|
preferential claims</t>
        </is>
      </c>
      <c r="AA478" s="2" t="inlineStr">
        <is>
          <t>3|
1</t>
        </is>
      </c>
      <c r="AB478" s="2" t="inlineStr">
        <is>
          <t xml:space="preserve">|
</t>
        </is>
      </c>
      <c r="AC478" t="inlineStr">
        <is>
          <t/>
        </is>
      </c>
      <c r="AD478" t="inlineStr">
        <is>
          <t/>
        </is>
      </c>
      <c r="AE478" t="inlineStr">
        <is>
          <t/>
        </is>
      </c>
      <c r="AF478" t="inlineStr">
        <is>
          <t/>
        </is>
      </c>
      <c r="AG478" t="inlineStr">
        <is>
          <t/>
        </is>
      </c>
      <c r="AH478" s="2" t="inlineStr">
        <is>
          <t>eelisnõue</t>
        </is>
      </c>
      <c r="AI478" s="2" t="inlineStr">
        <is>
          <t>4</t>
        </is>
      </c>
      <c r="AJ478" s="2" t="inlineStr">
        <is>
          <t/>
        </is>
      </c>
      <c r="AK478" t="inlineStr">
        <is>
          <t/>
        </is>
      </c>
      <c r="AL478" s="2" t="inlineStr">
        <is>
          <t>etuoikeutettu saatava</t>
        </is>
      </c>
      <c r="AM478" s="2" t="inlineStr">
        <is>
          <t>3</t>
        </is>
      </c>
      <c r="AN478" s="2" t="inlineStr">
        <is>
          <t/>
        </is>
      </c>
      <c r="AO478" t="inlineStr">
        <is>
          <t/>
        </is>
      </c>
      <c r="AP478" t="inlineStr">
        <is>
          <t/>
        </is>
      </c>
      <c r="AQ478" t="inlineStr">
        <is>
          <t/>
        </is>
      </c>
      <c r="AR478" t="inlineStr">
        <is>
          <t/>
        </is>
      </c>
      <c r="AS478" t="inlineStr">
        <is>
          <t/>
        </is>
      </c>
      <c r="AT478" s="2" t="inlineStr">
        <is>
          <t>éileamh fabhrach</t>
        </is>
      </c>
      <c r="AU478" s="2" t="inlineStr">
        <is>
          <t>3</t>
        </is>
      </c>
      <c r="AV478" s="2" t="inlineStr">
        <is>
          <t/>
        </is>
      </c>
      <c r="AW478" t="inlineStr">
        <is>
          <t/>
        </is>
      </c>
      <c r="AX478" t="inlineStr">
        <is>
          <t/>
        </is>
      </c>
      <c r="AY478" t="inlineStr">
        <is>
          <t/>
        </is>
      </c>
      <c r="AZ478" t="inlineStr">
        <is>
          <t/>
        </is>
      </c>
      <c r="BA478" t="inlineStr">
        <is>
          <t/>
        </is>
      </c>
      <c r="BB478" s="2" t="inlineStr">
        <is>
          <t>elsőbbséget élvező követelés</t>
        </is>
      </c>
      <c r="BC478" s="2" t="inlineStr">
        <is>
          <t>3</t>
        </is>
      </c>
      <c r="BD478" s="2" t="inlineStr">
        <is>
          <t/>
        </is>
      </c>
      <c r="BE478" t="inlineStr">
        <is>
          <t>A biztosítóval szembeni olyan igények, amelyek elsőbbséget élveznek a biztosítási kárigényekkel szemben: a munkavállalók munkaszerződésekből és munkaviszonyból származó követelései; államháztartási szervek adójellegű követelései; a szociális biztonsági rendszerek követelései; a dologi jog hatálya alá tartozó eszközökre vonatkozó követelések.</t>
        </is>
      </c>
      <c r="BF478" t="inlineStr">
        <is>
          <t/>
        </is>
      </c>
      <c r="BG478" t="inlineStr">
        <is>
          <t/>
        </is>
      </c>
      <c r="BH478" t="inlineStr">
        <is>
          <t/>
        </is>
      </c>
      <c r="BI478" t="inlineStr">
        <is>
          <t/>
        </is>
      </c>
      <c r="BJ478" s="2" t="inlineStr">
        <is>
          <t>pirmaeilė paskola|
pirmaeiliai reikalavimai</t>
        </is>
      </c>
      <c r="BK478" s="2" t="inlineStr">
        <is>
          <t>3|
2</t>
        </is>
      </c>
      <c r="BL478" s="2" t="inlineStr">
        <is>
          <t xml:space="preserve">|
</t>
        </is>
      </c>
      <c r="BM478" t="inlineStr">
        <is>
          <t>paskola, kuriai taikomos specialios garantijos ir kuri padengiama anksčiau lyginant su kitomis, vadinamomis subordinuotomis paskolomis</t>
        </is>
      </c>
      <c r="BN478" t="inlineStr">
        <is>
          <t/>
        </is>
      </c>
      <c r="BO478" t="inlineStr">
        <is>
          <t/>
        </is>
      </c>
      <c r="BP478" t="inlineStr">
        <is>
          <t/>
        </is>
      </c>
      <c r="BQ478" t="inlineStr">
        <is>
          <t/>
        </is>
      </c>
      <c r="BR478" s="2" t="inlineStr">
        <is>
          <t>pretensjoni preferenzjali</t>
        </is>
      </c>
      <c r="BS478" s="2" t="inlineStr">
        <is>
          <t>3</t>
        </is>
      </c>
      <c r="BT478" s="2" t="inlineStr">
        <is>
          <t/>
        </is>
      </c>
      <c r="BU478" t="inlineStr">
        <is>
          <t/>
        </is>
      </c>
      <c r="BV478" t="inlineStr">
        <is>
          <t/>
        </is>
      </c>
      <c r="BW478" t="inlineStr">
        <is>
          <t/>
        </is>
      </c>
      <c r="BX478" t="inlineStr">
        <is>
          <t/>
        </is>
      </c>
      <c r="BY478" t="inlineStr">
        <is>
          <t/>
        </is>
      </c>
      <c r="BZ478" s="2" t="inlineStr">
        <is>
          <t>roszczenie preferencyjne|
wierzytelność uprzywilejowana</t>
        </is>
      </c>
      <c r="CA478" s="2" t="inlineStr">
        <is>
          <t>3|
4</t>
        </is>
      </c>
      <c r="CB478" s="2" t="inlineStr">
        <is>
          <t>|
preferred</t>
        </is>
      </c>
      <c r="CC478" t="inlineStr">
        <is>
          <t/>
        </is>
      </c>
      <c r="CD478" s="2" t="inlineStr">
        <is>
          <t>crédito preferencial</t>
        </is>
      </c>
      <c r="CE478" s="2" t="inlineStr">
        <is>
          <t>3</t>
        </is>
      </c>
      <c r="CF478" s="2" t="inlineStr">
        <is>
          <t/>
        </is>
      </c>
      <c r="CG478" t="inlineStr">
        <is>
          <t/>
        </is>
      </c>
      <c r="CH478" s="2" t="inlineStr">
        <is>
          <t>creanță preferențială</t>
        </is>
      </c>
      <c r="CI478" s="2" t="inlineStr">
        <is>
          <t>3</t>
        </is>
      </c>
      <c r="CJ478" s="2" t="inlineStr">
        <is>
          <t/>
        </is>
      </c>
      <c r="CK478" t="inlineStr">
        <is>
          <t/>
        </is>
      </c>
      <c r="CL478" t="inlineStr">
        <is>
          <t/>
        </is>
      </c>
      <c r="CM478" t="inlineStr">
        <is>
          <t/>
        </is>
      </c>
      <c r="CN478" t="inlineStr">
        <is>
          <t/>
        </is>
      </c>
      <c r="CO478" t="inlineStr">
        <is>
          <t/>
        </is>
      </c>
      <c r="CP478" s="2" t="inlineStr">
        <is>
          <t>prednostni zahtevek</t>
        </is>
      </c>
      <c r="CQ478" s="2" t="inlineStr">
        <is>
          <t>3</t>
        </is>
      </c>
      <c r="CR478" s="2" t="inlineStr">
        <is>
          <t/>
        </is>
      </c>
      <c r="CS478" t="inlineStr">
        <is>
          <t/>
        </is>
      </c>
      <c r="CT478" s="2" t="inlineStr">
        <is>
          <t>förmånsberättigad fordran</t>
        </is>
      </c>
      <c r="CU478" s="2" t="inlineStr">
        <is>
          <t>3</t>
        </is>
      </c>
      <c r="CV478" s="2" t="inlineStr">
        <is>
          <t/>
        </is>
      </c>
      <c r="CW478" t="inlineStr">
        <is>
          <t/>
        </is>
      </c>
    </row>
    <row r="479">
      <c r="A479" s="1" t="str">
        <f>HYPERLINK("https://iate.europa.eu/entry/result/895205/all", "895205")</f>
        <v>895205</v>
      </c>
      <c r="B479" t="inlineStr">
        <is>
          <t>FINANCE</t>
        </is>
      </c>
      <c r="C479" t="inlineStr">
        <is>
          <t>FINANCE;FINANCE|financial institutions and credit</t>
        </is>
      </c>
      <c r="D479" t="inlineStr">
        <is>
          <t>no</t>
        </is>
      </c>
      <c r="E479" t="inlineStr">
        <is>
          <t/>
        </is>
      </c>
      <c r="F479" t="inlineStr">
        <is>
          <t/>
        </is>
      </c>
      <c r="G479" t="inlineStr">
        <is>
          <t/>
        </is>
      </c>
      <c r="H479" t="inlineStr">
        <is>
          <t/>
        </is>
      </c>
      <c r="I479" t="inlineStr">
        <is>
          <t/>
        </is>
      </c>
      <c r="J479" t="inlineStr">
        <is>
          <t/>
        </is>
      </c>
      <c r="K479" t="inlineStr">
        <is>
          <t/>
        </is>
      </c>
      <c r="L479" t="inlineStr">
        <is>
          <t/>
        </is>
      </c>
      <c r="M479" t="inlineStr">
        <is>
          <t/>
        </is>
      </c>
      <c r="N479" t="inlineStr">
        <is>
          <t/>
        </is>
      </c>
      <c r="O479" t="inlineStr">
        <is>
          <t/>
        </is>
      </c>
      <c r="P479" t="inlineStr">
        <is>
          <t/>
        </is>
      </c>
      <c r="Q479" t="inlineStr">
        <is>
          <t/>
        </is>
      </c>
      <c r="R479" t="inlineStr">
        <is>
          <t/>
        </is>
      </c>
      <c r="S479" t="inlineStr">
        <is>
          <t/>
        </is>
      </c>
      <c r="T479" t="inlineStr">
        <is>
          <t/>
        </is>
      </c>
      <c r="U479" t="inlineStr">
        <is>
          <t/>
        </is>
      </c>
      <c r="V479" t="inlineStr">
        <is>
          <t/>
        </is>
      </c>
      <c r="W479" t="inlineStr">
        <is>
          <t/>
        </is>
      </c>
      <c r="X479" t="inlineStr">
        <is>
          <t/>
        </is>
      </c>
      <c r="Y479" t="inlineStr">
        <is>
          <t/>
        </is>
      </c>
      <c r="Z479" s="2" t="inlineStr">
        <is>
          <t>payment netting</t>
        </is>
      </c>
      <c r="AA479" s="2" t="inlineStr">
        <is>
          <t>3</t>
        </is>
      </c>
      <c r="AB479" s="2" t="inlineStr">
        <is>
          <t/>
        </is>
      </c>
      <c r="AC479" t="inlineStr">
        <is>
          <t>"payment netting" means the conversion into one net claim or one net obligation of claims and obligations resulting from payment orders which an institution either issues to one or more other institutions or receives from one or more other institutions, with the result that only the net claim can be demanded or the net obligation be owed</t>
        </is>
      </c>
      <c r="AD479" t="inlineStr">
        <is>
          <t/>
        </is>
      </c>
      <c r="AE479" t="inlineStr">
        <is>
          <t/>
        </is>
      </c>
      <c r="AF479" t="inlineStr">
        <is>
          <t/>
        </is>
      </c>
      <c r="AG479" t="inlineStr">
        <is>
          <t/>
        </is>
      </c>
      <c r="AH479" t="inlineStr">
        <is>
          <t/>
        </is>
      </c>
      <c r="AI479" t="inlineStr">
        <is>
          <t/>
        </is>
      </c>
      <c r="AJ479" t="inlineStr">
        <is>
          <t/>
        </is>
      </c>
      <c r="AK479" t="inlineStr">
        <is>
          <t/>
        </is>
      </c>
      <c r="AL479" t="inlineStr">
        <is>
          <t/>
        </is>
      </c>
      <c r="AM479" t="inlineStr">
        <is>
          <t/>
        </is>
      </c>
      <c r="AN479" t="inlineStr">
        <is>
          <t/>
        </is>
      </c>
      <c r="AO479" t="inlineStr">
        <is>
          <t/>
        </is>
      </c>
      <c r="AP479" s="2" t="inlineStr">
        <is>
          <t>netting de paiements</t>
        </is>
      </c>
      <c r="AQ479" s="2" t="inlineStr">
        <is>
          <t>1</t>
        </is>
      </c>
      <c r="AR479" s="2" t="inlineStr">
        <is>
          <t/>
        </is>
      </c>
      <c r="AS479" t="inlineStr">
        <is>
          <t>Conversion des créances et des obligations découlant d'ordres de paiement donnés ou reçus par un établissement en une créance (ou une obligation) nette unique. Seule la créance nette est alors exigible (ou l'obligation nette due) par cet établissement.</t>
        </is>
      </c>
      <c r="AT479" t="inlineStr">
        <is>
          <t/>
        </is>
      </c>
      <c r="AU479" t="inlineStr">
        <is>
          <t/>
        </is>
      </c>
      <c r="AV479" t="inlineStr">
        <is>
          <t/>
        </is>
      </c>
      <c r="AW479" t="inlineStr">
        <is>
          <t/>
        </is>
      </c>
      <c r="AX479" t="inlineStr">
        <is>
          <t/>
        </is>
      </c>
      <c r="AY479" t="inlineStr">
        <is>
          <t/>
        </is>
      </c>
      <c r="AZ479" t="inlineStr">
        <is>
          <t/>
        </is>
      </c>
      <c r="BA479" t="inlineStr">
        <is>
          <t/>
        </is>
      </c>
      <c r="BB479" t="inlineStr">
        <is>
          <t/>
        </is>
      </c>
      <c r="BC479" t="inlineStr">
        <is>
          <t/>
        </is>
      </c>
      <c r="BD479" t="inlineStr">
        <is>
          <t/>
        </is>
      </c>
      <c r="BE479" t="inlineStr">
        <is>
          <t/>
        </is>
      </c>
      <c r="BF479" s="2" t="inlineStr">
        <is>
          <t>netting dei pagamenti</t>
        </is>
      </c>
      <c r="BG479" s="2" t="inlineStr">
        <is>
          <t>2</t>
        </is>
      </c>
      <c r="BH479" s="2" t="inlineStr">
        <is>
          <t/>
        </is>
      </c>
      <c r="BI479" t="inlineStr">
        <is>
          <t>Conversione in un'unica obbligazione netta a favore o a carico di un ente delle obbligazioni a favore o a carico di tale ente derivanti dalal ricezione da uno o più enti o dall'emissione ad uno o più enti di ordini di pagamento, per effetto della quale possa essere richiesto il soddisfacimento dell'unica obbligazione in parola.</t>
        </is>
      </c>
      <c r="BJ479" t="inlineStr">
        <is>
          <t/>
        </is>
      </c>
      <c r="BK479" t="inlineStr">
        <is>
          <t/>
        </is>
      </c>
      <c r="BL479" t="inlineStr">
        <is>
          <t/>
        </is>
      </c>
      <c r="BM479" t="inlineStr">
        <is>
          <t/>
        </is>
      </c>
      <c r="BN479" t="inlineStr">
        <is>
          <t/>
        </is>
      </c>
      <c r="BO479" t="inlineStr">
        <is>
          <t/>
        </is>
      </c>
      <c r="BP479" t="inlineStr">
        <is>
          <t/>
        </is>
      </c>
      <c r="BQ479" t="inlineStr">
        <is>
          <t/>
        </is>
      </c>
      <c r="BR479" t="inlineStr">
        <is>
          <t/>
        </is>
      </c>
      <c r="BS479" t="inlineStr">
        <is>
          <t/>
        </is>
      </c>
      <c r="BT479" t="inlineStr">
        <is>
          <t/>
        </is>
      </c>
      <c r="BU479" t="inlineStr">
        <is>
          <t/>
        </is>
      </c>
      <c r="BV479" t="inlineStr">
        <is>
          <t/>
        </is>
      </c>
      <c r="BW479" t="inlineStr">
        <is>
          <t/>
        </is>
      </c>
      <c r="BX479" t="inlineStr">
        <is>
          <t/>
        </is>
      </c>
      <c r="BY479" t="inlineStr">
        <is>
          <t/>
        </is>
      </c>
      <c r="BZ479" t="inlineStr">
        <is>
          <t/>
        </is>
      </c>
      <c r="CA479" t="inlineStr">
        <is>
          <t/>
        </is>
      </c>
      <c r="CB479" t="inlineStr">
        <is>
          <t/>
        </is>
      </c>
      <c r="CC479" t="inlineStr">
        <is>
          <t/>
        </is>
      </c>
      <c r="CD479" s="2" t="inlineStr">
        <is>
          <t>compensação de pagamentos</t>
        </is>
      </c>
      <c r="CE479" s="2" t="inlineStr">
        <is>
          <t>1</t>
        </is>
      </c>
      <c r="CF479" s="2" t="inlineStr">
        <is>
          <t/>
        </is>
      </c>
      <c r="CG479" t="inlineStr">
        <is>
          <t/>
        </is>
      </c>
      <c r="CH479" t="inlineStr">
        <is>
          <t/>
        </is>
      </c>
      <c r="CI479" t="inlineStr">
        <is>
          <t/>
        </is>
      </c>
      <c r="CJ479" t="inlineStr">
        <is>
          <t/>
        </is>
      </c>
      <c r="CK479" t="inlineStr">
        <is>
          <t/>
        </is>
      </c>
      <c r="CL479" s="2" t="inlineStr">
        <is>
          <t>započítanie platieb</t>
        </is>
      </c>
      <c r="CM479" s="2" t="inlineStr">
        <is>
          <t>3</t>
        </is>
      </c>
      <c r="CN479" s="2" t="inlineStr">
        <is>
          <t/>
        </is>
      </c>
      <c r="CO479" t="inlineStr">
        <is>
          <t/>
        </is>
      </c>
      <c r="CP479" t="inlineStr">
        <is>
          <t/>
        </is>
      </c>
      <c r="CQ479" t="inlineStr">
        <is>
          <t/>
        </is>
      </c>
      <c r="CR479" t="inlineStr">
        <is>
          <t/>
        </is>
      </c>
      <c r="CS479" t="inlineStr">
        <is>
          <t/>
        </is>
      </c>
      <c r="CT479" t="inlineStr">
        <is>
          <t/>
        </is>
      </c>
      <c r="CU479" t="inlineStr">
        <is>
          <t/>
        </is>
      </c>
      <c r="CV479" t="inlineStr">
        <is>
          <t/>
        </is>
      </c>
      <c r="CW479" t="inlineStr">
        <is>
          <t/>
        </is>
      </c>
    </row>
    <row r="480">
      <c r="A480" s="1" t="str">
        <f>HYPERLINK("https://iate.europa.eu/entry/result/916286/all", "916286")</f>
        <v>916286</v>
      </c>
      <c r="B480" t="inlineStr">
        <is>
          <t>ECONOMICS</t>
        </is>
      </c>
      <c r="C480" t="inlineStr">
        <is>
          <t>ECONOMICS</t>
        </is>
      </c>
      <c r="D480" t="inlineStr">
        <is>
          <t>no</t>
        </is>
      </c>
      <c r="E480" t="inlineStr">
        <is>
          <t/>
        </is>
      </c>
      <c r="F480" t="inlineStr">
        <is>
          <t/>
        </is>
      </c>
      <c r="G480" t="inlineStr">
        <is>
          <t/>
        </is>
      </c>
      <c r="H480" t="inlineStr">
        <is>
          <t/>
        </is>
      </c>
      <c r="I480" t="inlineStr">
        <is>
          <t/>
        </is>
      </c>
      <c r="J480" t="inlineStr">
        <is>
          <t/>
        </is>
      </c>
      <c r="K480" t="inlineStr">
        <is>
          <t/>
        </is>
      </c>
      <c r="L480" t="inlineStr">
        <is>
          <t/>
        </is>
      </c>
      <c r="M480" t="inlineStr">
        <is>
          <t/>
        </is>
      </c>
      <c r="N480" t="inlineStr">
        <is>
          <t/>
        </is>
      </c>
      <c r="O480" t="inlineStr">
        <is>
          <t/>
        </is>
      </c>
      <c r="P480" t="inlineStr">
        <is>
          <t/>
        </is>
      </c>
      <c r="Q480" t="inlineStr">
        <is>
          <t/>
        </is>
      </c>
      <c r="R480" s="2" t="inlineStr">
        <is>
          <t>geldpolitische Operation</t>
        </is>
      </c>
      <c r="S480" s="2" t="inlineStr">
        <is>
          <t>3</t>
        </is>
      </c>
      <c r="T480" s="2" t="inlineStr">
        <is>
          <t/>
        </is>
      </c>
      <c r="U480" t="inlineStr">
        <is>
          <t/>
        </is>
      </c>
      <c r="V480" t="inlineStr">
        <is>
          <t/>
        </is>
      </c>
      <c r="W480" t="inlineStr">
        <is>
          <t/>
        </is>
      </c>
      <c r="X480" t="inlineStr">
        <is>
          <t/>
        </is>
      </c>
      <c r="Y480" t="inlineStr">
        <is>
          <t/>
        </is>
      </c>
      <c r="Z480" s="2" t="inlineStr">
        <is>
          <t>monetary policy operation</t>
        </is>
      </c>
      <c r="AA480" s="2" t="inlineStr">
        <is>
          <t>1</t>
        </is>
      </c>
      <c r="AB480" s="2" t="inlineStr">
        <is>
          <t/>
        </is>
      </c>
      <c r="AC480" t="inlineStr">
        <is>
          <t/>
        </is>
      </c>
      <c r="AD480" s="2" t="inlineStr">
        <is>
          <t>operación de política monetaria</t>
        </is>
      </c>
      <c r="AE480" s="2" t="inlineStr">
        <is>
          <t>3</t>
        </is>
      </c>
      <c r="AF480" s="2" t="inlineStr">
        <is>
          <t/>
        </is>
      </c>
      <c r="AG480" t="inlineStr">
        <is>
          <t/>
        </is>
      </c>
      <c r="AH480" t="inlineStr">
        <is>
          <t/>
        </is>
      </c>
      <c r="AI480" t="inlineStr">
        <is>
          <t/>
        </is>
      </c>
      <c r="AJ480" t="inlineStr">
        <is>
          <t/>
        </is>
      </c>
      <c r="AK480" t="inlineStr">
        <is>
          <t/>
        </is>
      </c>
      <c r="AL480" s="2" t="inlineStr">
        <is>
          <t>rahapoliittinen operaatio</t>
        </is>
      </c>
      <c r="AM480" s="2" t="inlineStr">
        <is>
          <t>2</t>
        </is>
      </c>
      <c r="AN480" s="2" t="inlineStr">
        <is>
          <t/>
        </is>
      </c>
      <c r="AO480" t="inlineStr">
        <is>
          <t>"eurojärjestelmän avomarkkinaoperaatio, maksuvalmiusluoton myöntäminen tai yön yli -talletusten vastaanottaminen"</t>
        </is>
      </c>
      <c r="AP480" s="2" t="inlineStr">
        <is>
          <t>opération de politique monétaire</t>
        </is>
      </c>
      <c r="AQ480" s="2" t="inlineStr">
        <is>
          <t>1</t>
        </is>
      </c>
      <c r="AR480" s="2" t="inlineStr">
        <is>
          <t/>
        </is>
      </c>
      <c r="AS480" t="inlineStr">
        <is>
          <t/>
        </is>
      </c>
      <c r="AT480" t="inlineStr">
        <is>
          <t/>
        </is>
      </c>
      <c r="AU480" t="inlineStr">
        <is>
          <t/>
        </is>
      </c>
      <c r="AV480" t="inlineStr">
        <is>
          <t/>
        </is>
      </c>
      <c r="AW480" t="inlineStr">
        <is>
          <t/>
        </is>
      </c>
      <c r="AX480" t="inlineStr">
        <is>
          <t/>
        </is>
      </c>
      <c r="AY480" t="inlineStr">
        <is>
          <t/>
        </is>
      </c>
      <c r="AZ480" t="inlineStr">
        <is>
          <t/>
        </is>
      </c>
      <c r="BA480" t="inlineStr">
        <is>
          <t/>
        </is>
      </c>
      <c r="BB480" t="inlineStr">
        <is>
          <t/>
        </is>
      </c>
      <c r="BC480" t="inlineStr">
        <is>
          <t/>
        </is>
      </c>
      <c r="BD480" t="inlineStr">
        <is>
          <t/>
        </is>
      </c>
      <c r="BE480" t="inlineStr">
        <is>
          <t/>
        </is>
      </c>
      <c r="BF480" s="2" t="inlineStr">
        <is>
          <t>operazione di politica monetaria</t>
        </is>
      </c>
      <c r="BG480" s="2" t="inlineStr">
        <is>
          <t>1</t>
        </is>
      </c>
      <c r="BH480" s="2" t="inlineStr">
        <is>
          <t/>
        </is>
      </c>
      <c r="BI480" t="inlineStr">
        <is>
          <t/>
        </is>
      </c>
      <c r="BJ480" t="inlineStr">
        <is>
          <t/>
        </is>
      </c>
      <c r="BK480" t="inlineStr">
        <is>
          <t/>
        </is>
      </c>
      <c r="BL480" t="inlineStr">
        <is>
          <t/>
        </is>
      </c>
      <c r="BM480" t="inlineStr">
        <is>
          <t/>
        </is>
      </c>
      <c r="BN480" t="inlineStr">
        <is>
          <t/>
        </is>
      </c>
      <c r="BO480" t="inlineStr">
        <is>
          <t/>
        </is>
      </c>
      <c r="BP480" t="inlineStr">
        <is>
          <t/>
        </is>
      </c>
      <c r="BQ480" t="inlineStr">
        <is>
          <t/>
        </is>
      </c>
      <c r="BR480" t="inlineStr">
        <is>
          <t/>
        </is>
      </c>
      <c r="BS480" t="inlineStr">
        <is>
          <t/>
        </is>
      </c>
      <c r="BT480" t="inlineStr">
        <is>
          <t/>
        </is>
      </c>
      <c r="BU480" t="inlineStr">
        <is>
          <t/>
        </is>
      </c>
      <c r="BV480" s="2" t="inlineStr">
        <is>
          <t>monetairebeleidsoperatie</t>
        </is>
      </c>
      <c r="BW480" s="2" t="inlineStr">
        <is>
          <t>3</t>
        </is>
      </c>
      <c r="BX480" s="2" t="inlineStr">
        <is>
          <t/>
        </is>
      </c>
      <c r="BY480" t="inlineStr">
        <is>
          <t/>
        </is>
      </c>
      <c r="BZ480" t="inlineStr">
        <is>
          <t/>
        </is>
      </c>
      <c r="CA480" t="inlineStr">
        <is>
          <t/>
        </is>
      </c>
      <c r="CB480" t="inlineStr">
        <is>
          <t/>
        </is>
      </c>
      <c r="CC480" t="inlineStr">
        <is>
          <t/>
        </is>
      </c>
      <c r="CD480" t="inlineStr">
        <is>
          <t/>
        </is>
      </c>
      <c r="CE480" t="inlineStr">
        <is>
          <t/>
        </is>
      </c>
      <c r="CF480" t="inlineStr">
        <is>
          <t/>
        </is>
      </c>
      <c r="CG480" t="inlineStr">
        <is>
          <t/>
        </is>
      </c>
      <c r="CH480" t="inlineStr">
        <is>
          <t/>
        </is>
      </c>
      <c r="CI480" t="inlineStr">
        <is>
          <t/>
        </is>
      </c>
      <c r="CJ480" t="inlineStr">
        <is>
          <t/>
        </is>
      </c>
      <c r="CK480" t="inlineStr">
        <is>
          <t/>
        </is>
      </c>
      <c r="CL480" s="2" t="inlineStr">
        <is>
          <t>operácia menovej politiky</t>
        </is>
      </c>
      <c r="CM480" s="2" t="inlineStr">
        <is>
          <t>3</t>
        </is>
      </c>
      <c r="CN480" s="2" t="inlineStr">
        <is>
          <t/>
        </is>
      </c>
      <c r="CO480" t="inlineStr">
        <is>
          <t/>
        </is>
      </c>
      <c r="CP480" t="inlineStr">
        <is>
          <t/>
        </is>
      </c>
      <c r="CQ480" t="inlineStr">
        <is>
          <t/>
        </is>
      </c>
      <c r="CR480" t="inlineStr">
        <is>
          <t/>
        </is>
      </c>
      <c r="CS480" t="inlineStr">
        <is>
          <t/>
        </is>
      </c>
      <c r="CT480" t="inlineStr">
        <is>
          <t/>
        </is>
      </c>
      <c r="CU480" t="inlineStr">
        <is>
          <t/>
        </is>
      </c>
      <c r="CV480" t="inlineStr">
        <is>
          <t/>
        </is>
      </c>
      <c r="CW480" t="inlineStr">
        <is>
          <t/>
        </is>
      </c>
    </row>
    <row r="481">
      <c r="A481" s="1" t="str">
        <f>HYPERLINK("https://iate.europa.eu/entry/result/1125806/all", "1125806")</f>
        <v>1125806</v>
      </c>
      <c r="B481" t="inlineStr">
        <is>
          <t>FINANCE</t>
        </is>
      </c>
      <c r="C481" t="inlineStr">
        <is>
          <t>FINANCE|financial institutions and credit|financial institution;FINANCE|financial institutions and credit|financial services</t>
        </is>
      </c>
      <c r="D481" t="inlineStr">
        <is>
          <t>yes</t>
        </is>
      </c>
      <c r="E481" t="inlineStr">
        <is>
          <t/>
        </is>
      </c>
      <c r="F481" s="2" t="inlineStr">
        <is>
          <t>платежна система за големи плащания|
LVPS</t>
        </is>
      </c>
      <c r="G481" s="2" t="inlineStr">
        <is>
          <t>3|
3</t>
        </is>
      </c>
      <c r="H481" s="2" t="inlineStr">
        <is>
          <t xml:space="preserve">|
</t>
        </is>
      </c>
      <c r="I481" t="inlineStr">
        <is>
          <t>платежна система, чиято основна цел е обработване, клиринг или сетълмент на отделни платежни операции с висока степен на приоритет и неотложност и предимно в голям размер</t>
        </is>
      </c>
      <c r="J481" s="2" t="inlineStr">
        <is>
          <t>platební systém pro velké platby|
platební systém velkých plateb|
LVPS</t>
        </is>
      </c>
      <c r="K481" s="2" t="inlineStr">
        <is>
          <t>3|
3|
3</t>
        </is>
      </c>
      <c r="L481" s="2" t="inlineStr">
        <is>
          <t xml:space="preserve">|
|
</t>
        </is>
      </c>
      <c r="M481" t="inlineStr">
        <is>
          <t>platební systém, jehož hlavním účelem je zpracovávat, zúčtovávat nebo vypořádávat jednotlivé platební transakce, které mají vysokou prioritu a naléhavost a především velkou hodnotu</t>
        </is>
      </c>
      <c r="N481" s="2" t="inlineStr">
        <is>
          <t>betalingssystem for store beløb</t>
        </is>
      </c>
      <c r="O481" s="2" t="inlineStr">
        <is>
          <t>3</t>
        </is>
      </c>
      <c r="P481" s="2" t="inlineStr">
        <is>
          <t/>
        </is>
      </c>
      <c r="Q481" t="inlineStr">
        <is>
          <t>&lt;a href="https://iate.europa.eu/entry/result/916273/da" target="_blank"&gt;betalingssystem&lt;/a&gt;, hvis hovedformål er at behandle, cleare eller afvikle enkeltstående betalingstransaktioner, der har høj prioritet og haster meget, og som primært vedrører store beløb</t>
        </is>
      </c>
      <c r="R481" s="2" t="inlineStr">
        <is>
          <t>Großbetragszahlungssystem</t>
        </is>
      </c>
      <c r="S481" s="2" t="inlineStr">
        <is>
          <t>3</t>
        </is>
      </c>
      <c r="T481" s="2" t="inlineStr">
        <is>
          <t/>
        </is>
      </c>
      <c r="U481" t="inlineStr">
        <is>
          <t>Zahlungssystem, dessen Hauptzweck die Verarbeitung, das Clearing und/oder die Abwicklung von einzelnen Zahlungen hoher Priorität und Dringlichkeit und mit vornehmlich hohen Beträgen ist</t>
        </is>
      </c>
      <c r="V481" s="2" t="inlineStr">
        <is>
          <t>σύστημα πληρωμής μεγάλων ποσών</t>
        </is>
      </c>
      <c r="W481" s="2" t="inlineStr">
        <is>
          <t>3</t>
        </is>
      </c>
      <c r="X481" s="2" t="inlineStr">
        <is>
          <t/>
        </is>
      </c>
      <c r="Y481" t="inlineStr">
        <is>
          <t>σύστημα πληρωμών του οποίου ο βασικός προορισμός είναι η επεξεργασία, η εκκαθάριση ή ο διακανονισμός μεμονωμένων πράξεων πληρωμής με υψηλή προτεραιότητα και επείγοντα χαρακτήρα, και πρωτίστως μεγάλου ποσού</t>
        </is>
      </c>
      <c r="Z481" s="2" t="inlineStr">
        <is>
          <t>large-value payment system|
LVPS</t>
        </is>
      </c>
      <c r="AA481" s="2" t="inlineStr">
        <is>
          <t>3|
3</t>
        </is>
      </c>
      <c r="AB481" s="2" t="inlineStr">
        <is>
          <t xml:space="preserve">|
</t>
        </is>
      </c>
      <c r="AC481" t="inlineStr">
        <is>
          <t>payment system the main purpose of which is to process, clear or settle single payment transactions of high priority and urgency, and primarily of large amount</t>
        </is>
      </c>
      <c r="AD481" s="2" t="inlineStr">
        <is>
          <t>sistema de pago para grandes importes</t>
        </is>
      </c>
      <c r="AE481" s="2" t="inlineStr">
        <is>
          <t>3</t>
        </is>
      </c>
      <c r="AF481" s="2" t="inlineStr">
        <is>
          <t/>
        </is>
      </c>
      <c r="AG481" t="inlineStr">
        <is>
          <t>Sistema de pago cuya finalidad principal es procesar, compensar o liquidar operaciones de pago individuales de alta prioridad y urgencia y fundamentalmente de elevado importe.</t>
        </is>
      </c>
      <c r="AH481" s="2" t="inlineStr">
        <is>
          <t>suurmaksete arveldussüsteem</t>
        </is>
      </c>
      <c r="AI481" s="2" t="inlineStr">
        <is>
          <t>3</t>
        </is>
      </c>
      <c r="AJ481" s="2" t="inlineStr">
        <is>
          <t/>
        </is>
      </c>
      <c r="AK481" t="inlineStr">
        <is>
          <t>maksesüsteem, mille peamine eesmärk on esmatähtsate, kiireloomuliste ja 
eelkõige suuresummaliste &lt;a href="https://iate.europa.eu/entry/result/2229481/et" target="_blank"&gt;ühekordsete maksetehingute&lt;/a&gt; töötlemine, 
tasaarveldamine või arveldamine</t>
        </is>
      </c>
      <c r="AL481" s="2" t="inlineStr">
        <is>
          <t>suuria maksuja välittävä maksujärjestelmä|
suurten euromääräisten maksujen järjestelmä</t>
        </is>
      </c>
      <c r="AM481" s="2" t="inlineStr">
        <is>
          <t>3|
3</t>
        </is>
      </c>
      <c r="AN481" s="2" t="inlineStr">
        <is>
          <t xml:space="preserve">|
</t>
        </is>
      </c>
      <c r="AO481" t="inlineStr">
        <is>
          <t>maksujärjestelmä, jonka päätarkoituksena on erittäin kiireellisten ja lähinnä määrältään suurien yksittäisten maksutapahtumien käsitteleminen, selvittäminen tai suorittaminen</t>
        </is>
      </c>
      <c r="AP481" s="2" t="inlineStr">
        <is>
          <t>système de paiement de montant élevé</t>
        </is>
      </c>
      <c r="AQ481" s="2" t="inlineStr">
        <is>
          <t>3</t>
        </is>
      </c>
      <c r="AR481" s="2" t="inlineStr">
        <is>
          <t/>
        </is>
      </c>
      <c r="AS481" t="inlineStr">
        <is>
          <t>système de paiement dont la finalité principale consiste à traiter, compenser ou régler les opérations de paiement uniques très prioritaires et urgentes, et principalement de montant élevé</t>
        </is>
      </c>
      <c r="AT481" t="inlineStr">
        <is>
          <t/>
        </is>
      </c>
      <c r="AU481" t="inlineStr">
        <is>
          <t/>
        </is>
      </c>
      <c r="AV481" t="inlineStr">
        <is>
          <t/>
        </is>
      </c>
      <c r="AW481" t="inlineStr">
        <is>
          <t/>
        </is>
      </c>
      <c r="AX481" s="2" t="inlineStr">
        <is>
          <t>sustav velikih plaćanja</t>
        </is>
      </c>
      <c r="AY481" s="2" t="inlineStr">
        <is>
          <t>3</t>
        </is>
      </c>
      <c r="AZ481" s="2" t="inlineStr">
        <is>
          <t/>
        </is>
      </c>
      <c r="BA481" t="inlineStr">
        <is>
          <t>platni sustav čija je glavna svrha obrada, obračun ili namira pojedinačnih platnih transakcija visokog prioriteta i žurnosti, te prvenstveno velikih iznosa</t>
        </is>
      </c>
      <c r="BB481" s="2" t="inlineStr">
        <is>
          <t>nagy értékű fizetési rendszer|
LVPS</t>
        </is>
      </c>
      <c r="BC481" s="2" t="inlineStr">
        <is>
          <t>3|
2</t>
        </is>
      </c>
      <c r="BD481" s="2" t="inlineStr">
        <is>
          <t xml:space="preserve">|
</t>
        </is>
      </c>
      <c r="BE481" t="inlineStr">
        <is>
          <t>olyan fizetési rendszer, amely fő célja magas prioritású, sürgős és elsősorban nagy összegű egyedi fizetési műveletek feldolgozása, elszámolása vagy kiegyenlítése</t>
        </is>
      </c>
      <c r="BF481" s="2" t="inlineStr">
        <is>
          <t>sistema di pagamento di importo rilevante</t>
        </is>
      </c>
      <c r="BG481" s="2" t="inlineStr">
        <is>
          <t>3</t>
        </is>
      </c>
      <c r="BH481" s="2" t="inlineStr">
        <is>
          <t/>
        </is>
      </c>
      <c r="BI481" t="inlineStr">
        <is>
          <t>sistema di pagamento il cui scopo principale è il trattamento, la compensazione o il regolamento di singole operazioni di pagamento altamente prioritarie e urgenti, e principalmente di ammontare elevato</t>
        </is>
      </c>
      <c r="BJ481" s="2" t="inlineStr">
        <is>
          <t>didelės vertės mokėjimų sistema</t>
        </is>
      </c>
      <c r="BK481" s="2" t="inlineStr">
        <is>
          <t>3</t>
        </is>
      </c>
      <c r="BL481" s="2" t="inlineStr">
        <is>
          <t/>
        </is>
      </c>
      <c r="BM481" t="inlineStr">
        <is>
          <t>mokėjimo sistema, kurios pagrindinis tikslas – apdoroti, vykdyti tarpuskaitą arba atlikti atskirų labai svarbių, skubių ir, visų pirma, su didelėmis sumomis susijusių mokėjimų operacijas</t>
        </is>
      </c>
      <c r="BN481" s="2" t="inlineStr">
        <is>
          <t>liela apjoma maksājumu sistēma</t>
        </is>
      </c>
      <c r="BO481" s="2" t="inlineStr">
        <is>
          <t>3</t>
        </is>
      </c>
      <c r="BP481" s="2" t="inlineStr">
        <is>
          <t/>
        </is>
      </c>
      <c r="BQ481" t="inlineStr">
        <is>
          <t>maksājumu sistēma, kuras galvenais mērķis ir apstrādāt, savstarpēji ieskaitīt atsevišķus augstas prioritātes un steidzamus maksājuma darījumus, kuri galvenokārt aptver lielas summas, vai veikt norēķinus par šādiem maksājuma darījumiem</t>
        </is>
      </c>
      <c r="BR481" s="2" t="inlineStr">
        <is>
          <t>sistema ta’ pagament ta’ valur għoli</t>
        </is>
      </c>
      <c r="BS481" s="2" t="inlineStr">
        <is>
          <t>3</t>
        </is>
      </c>
      <c r="BT481" s="2" t="inlineStr">
        <is>
          <t/>
        </is>
      </c>
      <c r="BU481" t="inlineStr">
        <is>
          <t>sistema ta’ pagament li l-għan ewlieni tagħha jkun li tipproċessa, tikklerja jew tissalda tranżazzjonijiet individwali ta’ pagament ta’ prijorità għolja u ta’ urġenza kbira, u primarjament ta’ kwantità kbira</t>
        </is>
      </c>
      <c r="BV481" s="2" t="inlineStr">
        <is>
          <t>betalingssysteem voor grote bedragen</t>
        </is>
      </c>
      <c r="BW481" s="2" t="inlineStr">
        <is>
          <t>3</t>
        </is>
      </c>
      <c r="BX481" s="2" t="inlineStr">
        <is>
          <t/>
        </is>
      </c>
      <c r="BY481" t="inlineStr">
        <is>
          <t>&lt;a href="https://iate.europa.eu/entry/result/893856/nl" target="_blank"&gt;betalingssysteem&lt;/a&gt; met als hoofddoel de verwerking, clearing of afwikkeling van enkelvoudige betalingstransacties van hoge prioriteit en urgentie en van voornamelijk grote bedragen</t>
        </is>
      </c>
      <c r="BZ481" s="2" t="inlineStr">
        <is>
          <t>system płatności wysokokwotowych</t>
        </is>
      </c>
      <c r="CA481" s="2" t="inlineStr">
        <is>
          <t>3</t>
        </is>
      </c>
      <c r="CB481" s="2" t="inlineStr">
        <is>
          <t/>
        </is>
      </c>
      <c r="CC481" t="inlineStr">
        <is>
          <t>systemy płatności, których głównym przeznaczeniem jest przetwarzanie, rozliczanie lub rozrachunek pojedynczych transakcji płatniczych o wysokim priorytecie, pilnych i przede wszystkim o dużej wartości</t>
        </is>
      </c>
      <c r="CD481" s="2" t="inlineStr">
        <is>
          <t>sistema de pagamento de grandes transações</t>
        </is>
      </c>
      <c r="CE481" s="2" t="inlineStr">
        <is>
          <t>3</t>
        </is>
      </c>
      <c r="CF481" s="2" t="inlineStr">
        <is>
          <t/>
        </is>
      </c>
      <c r="CG481" t="inlineStr">
        <is>
          <t>Sistema de pagamentos que tem por finalidade principal processar, compensar e liquidar operações de pagamento individuais de alta prioridade e urgência e predominantemente de grande montante.</t>
        </is>
      </c>
      <c r="CH481" s="2" t="inlineStr">
        <is>
          <t>sistem de plăți de mare valoare</t>
        </is>
      </c>
      <c r="CI481" s="2" t="inlineStr">
        <is>
          <t>3</t>
        </is>
      </c>
      <c r="CJ481" s="2" t="inlineStr">
        <is>
          <t/>
        </is>
      </c>
      <c r="CK481" t="inlineStr">
        <is>
          <t>sistem de plăți care are ca principal obiectiv procesarea, compensarea sau decontarea operațiunilor unice de plată prioritare și urgente, în principal, de valoare mare</t>
        </is>
      </c>
      <c r="CL481" s="2" t="inlineStr">
        <is>
          <t>platobný systém platieb vysokej hodnoty|
LVPS</t>
        </is>
      </c>
      <c r="CM481" s="2" t="inlineStr">
        <is>
          <t>3|
3</t>
        </is>
      </c>
      <c r="CN481" s="2" t="inlineStr">
        <is>
          <t xml:space="preserve">|
</t>
        </is>
      </c>
      <c r="CO481" t="inlineStr">
        <is>
          <t>platobný systém, ktorého hlavným účelom je spracovávať, klírovať alebo vyrovnávať jednotlivé platobné transakcie, ktoré majú vysokú prioritu a naliehavosť a zahŕňajú predovšetkým platby vysokej hodnoty</t>
        </is>
      </c>
      <c r="CP481" s="2" t="inlineStr">
        <is>
          <t>sistem za plačila velikih vrednosti</t>
        </is>
      </c>
      <c r="CQ481" s="2" t="inlineStr">
        <is>
          <t>3</t>
        </is>
      </c>
      <c r="CR481" s="2" t="inlineStr">
        <is>
          <t/>
        </is>
      </c>
      <c r="CS481" t="inlineStr">
        <is>
          <t>plačilni sistem, katerega glavni namen je obdelava, kliring ali poravnava posamičnih plačilnih transakcij, ki imajo visoko prioriteto, so nujni in večinoma velikih vrednosti</t>
        </is>
      </c>
      <c r="CT481" s="2" t="inlineStr">
        <is>
          <t>system för betalning av större belopp</t>
        </is>
      </c>
      <c r="CU481" s="2" t="inlineStr">
        <is>
          <t>3</t>
        </is>
      </c>
      <c r="CV481" s="2" t="inlineStr">
        <is>
          <t/>
        </is>
      </c>
      <c r="CW481" t="inlineStr">
        <is>
          <t>betalningssystem vars huvudsyfte är hantering, clearing eller avveckling av enstaka brådskande betalningstransaktioner med hög prioritet och vanligtvis stora belopp</t>
        </is>
      </c>
    </row>
    <row r="482">
      <c r="A482" s="1" t="str">
        <f>HYPERLINK("https://iate.europa.eu/entry/result/1104245/all", "1104245")</f>
        <v>1104245</v>
      </c>
      <c r="B482" t="inlineStr">
        <is>
          <t>FINANCE</t>
        </is>
      </c>
      <c r="C482" t="inlineStr">
        <is>
          <t>FINANCE|financial institutions and credit|credit</t>
        </is>
      </c>
      <c r="D482" t="inlineStr">
        <is>
          <t>yes</t>
        </is>
      </c>
      <c r="E482" t="inlineStr">
        <is>
          <t/>
        </is>
      </c>
      <c r="F482" s="2" t="inlineStr">
        <is>
          <t>междинен заем|
мостов заем|
временен кредит|
мостов кредит</t>
        </is>
      </c>
      <c r="G482" s="2" t="inlineStr">
        <is>
          <t>3|
3|
3|
3</t>
        </is>
      </c>
      <c r="H482" s="2" t="inlineStr">
        <is>
          <t xml:space="preserve">|
|
|
</t>
        </is>
      </c>
      <c r="I482" t="inlineStr">
        <is>
          <t>временен заем, който се ползва до получаването на друго финансиране</t>
        </is>
      </c>
      <c r="J482" s="2" t="inlineStr">
        <is>
          <t>překlenovací úvěr</t>
        </is>
      </c>
      <c r="K482" s="2" t="inlineStr">
        <is>
          <t>3</t>
        </is>
      </c>
      <c r="L482" s="2" t="inlineStr">
        <is>
          <t/>
        </is>
      </c>
      <c r="M482" t="inlineStr">
        <is>
          <t>meziúvěry, které umožňují „překlenout“ dobu do přidělení řádného úvěru</t>
        </is>
      </c>
      <c r="N482" s="2" t="inlineStr">
        <is>
          <t>foreløbigt lån|
mellemfinansiering|
midlertidig finansiering|
overgangslån|
midlertidigt lån|
overgangsbevilling</t>
        </is>
      </c>
      <c r="O482" s="2" t="inlineStr">
        <is>
          <t>3|
3|
3|
3|
3|
3</t>
        </is>
      </c>
      <c r="P482" s="2" t="inlineStr">
        <is>
          <t xml:space="preserve">|
|
|
|
|
</t>
        </is>
      </c>
      <c r="Q482" t="inlineStr">
        <is>
          <t>midlertidig finansiering indtil endelig finansiering kan arrangeres</t>
        </is>
      </c>
      <c r="R482" s="2" t="inlineStr">
        <is>
          <t>Zwischenfinanzierung|
Brückenfinanzierung</t>
        </is>
      </c>
      <c r="S482" s="2" t="inlineStr">
        <is>
          <t>3|
3</t>
        </is>
      </c>
      <c r="T482" s="2" t="inlineStr">
        <is>
          <t xml:space="preserve">|
</t>
        </is>
      </c>
      <c r="U482" t="inlineStr">
        <is>
          <t>Aufnahme von kurzfristigen Mitteln bis zur Ablösung durch langfristiges Fremdkapital oder Eigenkapital</t>
        </is>
      </c>
      <c r="V482" s="2" t="inlineStr">
        <is>
          <t>ενδιάμεση πίστωση|
δάνειο διασύνδεσης|
ενδιάμεσο δάνειο</t>
        </is>
      </c>
      <c r="W482" s="2" t="inlineStr">
        <is>
          <t>3|
3|
3</t>
        </is>
      </c>
      <c r="X482" s="2" t="inlineStr">
        <is>
          <t xml:space="preserve">|
|
</t>
        </is>
      </c>
      <c r="Y482" t="inlineStr">
        <is>
          <t/>
        </is>
      </c>
      <c r="Z482" s="2" t="inlineStr">
        <is>
          <t>bridging loan|
interim financing|
gap financing|
swing loan|
bridging finance|
bridge loan|
bridging credit|
asset bridging|
bridge loan</t>
        </is>
      </c>
      <c r="AA482" s="2" t="inlineStr">
        <is>
          <t>3|
1|
1|
1|
1|
1|
3|
1|
3</t>
        </is>
      </c>
      <c r="AB482" s="2" t="inlineStr">
        <is>
          <t xml:space="preserve">preferred|
|
|
|
|
|
|
|
</t>
        </is>
      </c>
      <c r="AC482" t="inlineStr">
        <is>
          <t>sum of money lent by a bank to cover an interval between two transactions, typically the buying of one house and the selling of another</t>
        </is>
      </c>
      <c r="AD482" s="2" t="inlineStr">
        <is>
          <t>crédito transitorio|
préstamo puente</t>
        </is>
      </c>
      <c r="AE482" s="2" t="inlineStr">
        <is>
          <t>3|
3</t>
        </is>
      </c>
      <c r="AF482" s="2" t="inlineStr">
        <is>
          <t xml:space="preserve">|
</t>
        </is>
      </c>
      <c r="AG482" t="inlineStr">
        <is>
          <t>Cédito obtenido como financiación temporal y con la garantía de un ingreso futuro del prestatario o deudor.</t>
        </is>
      </c>
      <c r="AH482" s="2" t="inlineStr">
        <is>
          <t>üleminekulaen</t>
        </is>
      </c>
      <c r="AI482" s="2" t="inlineStr">
        <is>
          <t>2</t>
        </is>
      </c>
      <c r="AJ482" s="2" t="inlineStr">
        <is>
          <t/>
        </is>
      </c>
      <c r="AK482" t="inlineStr">
        <is>
          <t/>
        </is>
      </c>
      <c r="AL482" s="2" t="inlineStr">
        <is>
          <t>siltarahoitus|
väliaikainen rahoitus|
siltalaina</t>
        </is>
      </c>
      <c r="AM482" s="2" t="inlineStr">
        <is>
          <t>3|
3|
2</t>
        </is>
      </c>
      <c r="AN482" s="2" t="inlineStr">
        <is>
          <t xml:space="preserve">|
|
</t>
        </is>
      </c>
      <c r="AO482" t="inlineStr">
        <is>
          <t>lyhytaikainen laina, jota käytetään kunnes yrityksen tulorakenne on vakiintunut</t>
        </is>
      </c>
      <c r="AP482" s="2" t="inlineStr">
        <is>
          <t>crédit relais|
prêt-relais|
financement intermédiaire|
arrangement de soudure|
crédit de soudure</t>
        </is>
      </c>
      <c r="AQ482" s="2" t="inlineStr">
        <is>
          <t>3|
2|
1|
3|
3</t>
        </is>
      </c>
      <c r="AR482" s="2" t="inlineStr">
        <is>
          <t xml:space="preserve">|
|
|
|
</t>
        </is>
      </c>
      <c r="AS482" t="inlineStr">
        <is>
          <t>crédit dont le capital est dû au terme du contrat et dont l'objet est de financer l'apport que constitue la vente d'un premier bien, en attendant que celle-ci se réalise</t>
        </is>
      </c>
      <c r="AT482" s="2" t="inlineStr">
        <is>
          <t>iasacht idirlinne</t>
        </is>
      </c>
      <c r="AU482" s="2" t="inlineStr">
        <is>
          <t>3</t>
        </is>
      </c>
      <c r="AV482" s="2" t="inlineStr">
        <is>
          <t/>
        </is>
      </c>
      <c r="AW482" t="inlineStr">
        <is>
          <t/>
        </is>
      </c>
      <c r="AX482" t="inlineStr">
        <is>
          <t/>
        </is>
      </c>
      <c r="AY482" t="inlineStr">
        <is>
          <t/>
        </is>
      </c>
      <c r="AZ482" t="inlineStr">
        <is>
          <t/>
        </is>
      </c>
      <c r="BA482" t="inlineStr">
        <is>
          <t/>
        </is>
      </c>
      <c r="BB482" s="2" t="inlineStr">
        <is>
          <t>áthidaló hitel|
áthidaló kölcsön</t>
        </is>
      </c>
      <c r="BC482" s="2" t="inlineStr">
        <is>
          <t>4|
4</t>
        </is>
      </c>
      <c r="BD482" s="2" t="inlineStr">
        <is>
          <t xml:space="preserve">|
</t>
        </is>
      </c>
      <c r="BE482" t="inlineStr">
        <is>
          <t>átmeneti megoldást nyújtó, rövid lejáratú hitel</t>
        </is>
      </c>
      <c r="BF482" s="2" t="inlineStr">
        <is>
          <t>prestito ponte</t>
        </is>
      </c>
      <c r="BG482" s="2" t="inlineStr">
        <is>
          <t>3</t>
        </is>
      </c>
      <c r="BH482" s="2" t="inlineStr">
        <is>
          <t/>
        </is>
      </c>
      <c r="BI482" t="inlineStr">
        <is>
          <t>prestito concesso per un breve periodo di tempo in attesa di essere sostituito con la ricezione di altri fondi, di solito un finanziamento permanente a lungo termine</t>
        </is>
      </c>
      <c r="BJ482" s="2" t="inlineStr">
        <is>
          <t>tarpinė paskola</t>
        </is>
      </c>
      <c r="BK482" s="2" t="inlineStr">
        <is>
          <t>3</t>
        </is>
      </c>
      <c r="BL482" s="2" t="inlineStr">
        <is>
          <t/>
        </is>
      </c>
      <c r="BM482" t="inlineStr">
        <is>
          <t/>
        </is>
      </c>
      <c r="BN482" s="2" t="inlineStr">
        <is>
          <t>pagaidu aizdevums|
pārejas laika finansējums</t>
        </is>
      </c>
      <c r="BO482" s="2" t="inlineStr">
        <is>
          <t>3|
2</t>
        </is>
      </c>
      <c r="BP482" s="2" t="inlineStr">
        <is>
          <t xml:space="preserve">preferred|
</t>
        </is>
      </c>
      <c r="BQ482" t="inlineStr">
        <is>
          <t/>
        </is>
      </c>
      <c r="BR482" s="2" t="inlineStr">
        <is>
          <t>selfa tranżitorja</t>
        </is>
      </c>
      <c r="BS482" s="2" t="inlineStr">
        <is>
          <t>3</t>
        </is>
      </c>
      <c r="BT482" s="2" t="inlineStr">
        <is>
          <t/>
        </is>
      </c>
      <c r="BU482" t="inlineStr">
        <is>
          <t>tip ta' selfa fuq terminu qasir li tipikament tittieħed għal perjodu minn ġimagħtejn sa tliet snin sa ma jiġi konkluż arranġament ta' finanzjament ikbar jew fuq terminu itwal</t>
        </is>
      </c>
      <c r="BV482" s="2" t="inlineStr">
        <is>
          <t>overbruggingskrediet|
brugkrediet|
bruglening</t>
        </is>
      </c>
      <c r="BW482" s="2" t="inlineStr">
        <is>
          <t>3|
3|
2</t>
        </is>
      </c>
      <c r="BX482" s="2" t="inlineStr">
        <is>
          <t xml:space="preserve">|
|
</t>
        </is>
      </c>
      <c r="BY482" t="inlineStr">
        <is>
          <t>kortetermijnlening die in bijzondere omstandigheden ter beschikking wordt gesteld tot een definitieve financiering is geregeld</t>
        </is>
      </c>
      <c r="BZ482" s="2" t="inlineStr">
        <is>
          <t>kredyt pomostowy</t>
        </is>
      </c>
      <c r="CA482" s="2" t="inlineStr">
        <is>
          <t>2</t>
        </is>
      </c>
      <c r="CB482" s="2" t="inlineStr">
        <is>
          <t/>
        </is>
      </c>
      <c r="CC482" t="inlineStr">
        <is>
          <t>pożyczka krótkoterminowa w oczekiwaniu na wpływ właściwej kwoty</t>
        </is>
      </c>
      <c r="CD482" s="2" t="inlineStr">
        <is>
          <t>empréstimo intercalar|
financiamento intercalar|
crédito intercalar</t>
        </is>
      </c>
      <c r="CE482" s="2" t="inlineStr">
        <is>
          <t>3|
3|
3</t>
        </is>
      </c>
      <c r="CF482" s="2" t="inlineStr">
        <is>
          <t xml:space="preserve">|
|
</t>
        </is>
      </c>
      <c r="CG482" t="inlineStr">
        <is>
          <t/>
        </is>
      </c>
      <c r="CH482" s="2" t="inlineStr">
        <is>
          <t>credit-punte</t>
        </is>
      </c>
      <c r="CI482" s="2" t="inlineStr">
        <is>
          <t>3</t>
        </is>
      </c>
      <c r="CJ482" s="2" t="inlineStr">
        <is>
          <t/>
        </is>
      </c>
      <c r="CK482" t="inlineStr">
        <is>
          <t>un contract de credit, fie încheiat pe durată nelimitată, fie care trebuie rambursat în 12 luni, utilizat de consumator drept soluție de finanțare temporară în momentul tranzacționării unui alt contract financiar pentru bunul imobil respectiv</t>
        </is>
      </c>
      <c r="CL482" s="2" t="inlineStr">
        <is>
          <t>preklenovací úver</t>
        </is>
      </c>
      <c r="CM482" s="2" t="inlineStr">
        <is>
          <t>3</t>
        </is>
      </c>
      <c r="CN482" s="2" t="inlineStr">
        <is>
          <t/>
        </is>
      </c>
      <c r="CO482" t="inlineStr">
        <is>
          <t>úver, ktorý slúži na preklenutie časového nesúladu medzi tokom peňažných prostriedkov</t>
        </is>
      </c>
      <c r="CP482" s="2" t="inlineStr">
        <is>
          <t>premostitveno posojilo|
premostitveni kredit</t>
        </is>
      </c>
      <c r="CQ482" s="2" t="inlineStr">
        <is>
          <t>3|
3</t>
        </is>
      </c>
      <c r="CR482" s="2" t="inlineStr">
        <is>
          <t xml:space="preserve">|
</t>
        </is>
      </c>
      <c r="CS482" t="inlineStr">
        <is>
          <t/>
        </is>
      </c>
      <c r="CT482" s="2" t="inlineStr">
        <is>
          <t>överbryggningskredit|
bryggfinansiering</t>
        </is>
      </c>
      <c r="CU482" s="2" t="inlineStr">
        <is>
          <t>3|
3</t>
        </is>
      </c>
      <c r="CV482" s="2" t="inlineStr">
        <is>
          <t xml:space="preserve">|
</t>
        </is>
      </c>
      <c r="CW482" t="inlineStr">
        <is>
          <t>en tillfällig finansieringslösning i avvaktan på den slutliga lösningen</t>
        </is>
      </c>
    </row>
    <row r="483">
      <c r="A483" s="1" t="str">
        <f>HYPERLINK("https://iate.europa.eu/entry/result/3557500/all", "3557500")</f>
        <v>3557500</v>
      </c>
      <c r="B483" t="inlineStr">
        <is>
          <t>FINANCE</t>
        </is>
      </c>
      <c r="C483" t="inlineStr">
        <is>
          <t>FINANCE</t>
        </is>
      </c>
      <c r="D483" t="inlineStr">
        <is>
          <t>no</t>
        </is>
      </c>
      <c r="E483" t="inlineStr">
        <is>
          <t/>
        </is>
      </c>
      <c r="F483" t="inlineStr">
        <is>
          <t/>
        </is>
      </c>
      <c r="G483" t="inlineStr">
        <is>
          <t/>
        </is>
      </c>
      <c r="H483" t="inlineStr">
        <is>
          <t/>
        </is>
      </c>
      <c r="I483" t="inlineStr">
        <is>
          <t/>
        </is>
      </c>
      <c r="J483" t="inlineStr">
        <is>
          <t/>
        </is>
      </c>
      <c r="K483" t="inlineStr">
        <is>
          <t/>
        </is>
      </c>
      <c r="L483" t="inlineStr">
        <is>
          <t/>
        </is>
      </c>
      <c r="M483" t="inlineStr">
        <is>
          <t/>
        </is>
      </c>
      <c r="N483" t="inlineStr">
        <is>
          <t/>
        </is>
      </c>
      <c r="O483" t="inlineStr">
        <is>
          <t/>
        </is>
      </c>
      <c r="P483" t="inlineStr">
        <is>
          <t/>
        </is>
      </c>
      <c r="Q483" t="inlineStr">
        <is>
          <t/>
        </is>
      </c>
      <c r="R483" t="inlineStr">
        <is>
          <t/>
        </is>
      </c>
      <c r="S483" t="inlineStr">
        <is>
          <t/>
        </is>
      </c>
      <c r="T483" t="inlineStr">
        <is>
          <t/>
        </is>
      </c>
      <c r="U483" t="inlineStr">
        <is>
          <t/>
        </is>
      </c>
      <c r="V483" t="inlineStr">
        <is>
          <t/>
        </is>
      </c>
      <c r="W483" t="inlineStr">
        <is>
          <t/>
        </is>
      </c>
      <c r="X483" t="inlineStr">
        <is>
          <t/>
        </is>
      </c>
      <c r="Y483" t="inlineStr">
        <is>
          <t/>
        </is>
      </c>
      <c r="Z483" s="2" t="inlineStr">
        <is>
          <t>holdout creditor</t>
        </is>
      </c>
      <c r="AA483" s="2" t="inlineStr">
        <is>
          <t>2</t>
        </is>
      </c>
      <c r="AB483" s="2" t="inlineStr">
        <is>
          <t/>
        </is>
      </c>
      <c r="AC483" t="inlineStr">
        <is>
          <t>a creditor (a person or organisation to whom money is owed) that refuses the official plan to reorganise a bankrupt company</t>
        </is>
      </c>
      <c r="AD483" s="2" t="inlineStr">
        <is>
          <t>acreedor recalcitrante</t>
        </is>
      </c>
      <c r="AE483" s="2" t="inlineStr">
        <is>
          <t>2</t>
        </is>
      </c>
      <c r="AF483" s="2" t="inlineStr">
        <is>
          <t/>
        </is>
      </c>
      <c r="AG483" t="inlineStr">
        <is>
          <t>Acreedor (persona o entidad) que no acepta un plan oficial de reestructuración o condonación parcial de la deuda de una empresa o un estado.</t>
        </is>
      </c>
      <c r="AH483" t="inlineStr">
        <is>
          <t/>
        </is>
      </c>
      <c r="AI483" t="inlineStr">
        <is>
          <t/>
        </is>
      </c>
      <c r="AJ483" t="inlineStr">
        <is>
          <t/>
        </is>
      </c>
      <c r="AK483" t="inlineStr">
        <is>
          <t/>
        </is>
      </c>
      <c r="AL483" t="inlineStr">
        <is>
          <t/>
        </is>
      </c>
      <c r="AM483" t="inlineStr">
        <is>
          <t/>
        </is>
      </c>
      <c r="AN483" t="inlineStr">
        <is>
          <t/>
        </is>
      </c>
      <c r="AO483" t="inlineStr">
        <is>
          <t/>
        </is>
      </c>
      <c r="AP483" s="2" t="inlineStr">
        <is>
          <t>créancier dissident|
créancier récalcitrant|
créancier irréductible</t>
        </is>
      </c>
      <c r="AQ483" s="2" t="inlineStr">
        <is>
          <t>3|
3|
2</t>
        </is>
      </c>
      <c r="AR483" s="2" t="inlineStr">
        <is>
          <t xml:space="preserve">|
|
</t>
        </is>
      </c>
      <c r="AS483" t="inlineStr">
        <is>
          <t/>
        </is>
      </c>
      <c r="AT483" s="2" t="inlineStr">
        <is>
          <t>creidiúnaí dobhogtha</t>
        </is>
      </c>
      <c r="AU483" s="2" t="inlineStr">
        <is>
          <t>3</t>
        </is>
      </c>
      <c r="AV483" s="2" t="inlineStr">
        <is>
          <t/>
        </is>
      </c>
      <c r="AW483" t="inlineStr">
        <is>
          <t/>
        </is>
      </c>
      <c r="AX483" t="inlineStr">
        <is>
          <t/>
        </is>
      </c>
      <c r="AY483" t="inlineStr">
        <is>
          <t/>
        </is>
      </c>
      <c r="AZ483" t="inlineStr">
        <is>
          <t/>
        </is>
      </c>
      <c r="BA483" t="inlineStr">
        <is>
          <t/>
        </is>
      </c>
      <c r="BB483" t="inlineStr">
        <is>
          <t/>
        </is>
      </c>
      <c r="BC483" t="inlineStr">
        <is>
          <t/>
        </is>
      </c>
      <c r="BD483" t="inlineStr">
        <is>
          <t/>
        </is>
      </c>
      <c r="BE483" t="inlineStr">
        <is>
          <t/>
        </is>
      </c>
      <c r="BF483" t="inlineStr">
        <is>
          <t/>
        </is>
      </c>
      <c r="BG483" t="inlineStr">
        <is>
          <t/>
        </is>
      </c>
      <c r="BH483" t="inlineStr">
        <is>
          <t/>
        </is>
      </c>
      <c r="BI483" t="inlineStr">
        <is>
          <t/>
        </is>
      </c>
      <c r="BJ483" t="inlineStr">
        <is>
          <t/>
        </is>
      </c>
      <c r="BK483" t="inlineStr">
        <is>
          <t/>
        </is>
      </c>
      <c r="BL483" t="inlineStr">
        <is>
          <t/>
        </is>
      </c>
      <c r="BM483" t="inlineStr">
        <is>
          <t/>
        </is>
      </c>
      <c r="BN483" t="inlineStr">
        <is>
          <t/>
        </is>
      </c>
      <c r="BO483" t="inlineStr">
        <is>
          <t/>
        </is>
      </c>
      <c r="BP483" t="inlineStr">
        <is>
          <t/>
        </is>
      </c>
      <c r="BQ483" t="inlineStr">
        <is>
          <t/>
        </is>
      </c>
      <c r="BR483" t="inlineStr">
        <is>
          <t/>
        </is>
      </c>
      <c r="BS483" t="inlineStr">
        <is>
          <t/>
        </is>
      </c>
      <c r="BT483" t="inlineStr">
        <is>
          <t/>
        </is>
      </c>
      <c r="BU483" t="inlineStr">
        <is>
          <t/>
        </is>
      </c>
      <c r="BV483" t="inlineStr">
        <is>
          <t/>
        </is>
      </c>
      <c r="BW483" t="inlineStr">
        <is>
          <t/>
        </is>
      </c>
      <c r="BX483" t="inlineStr">
        <is>
          <t/>
        </is>
      </c>
      <c r="BY483" t="inlineStr">
        <is>
          <t/>
        </is>
      </c>
      <c r="BZ483" t="inlineStr">
        <is>
          <t/>
        </is>
      </c>
      <c r="CA483" t="inlineStr">
        <is>
          <t/>
        </is>
      </c>
      <c r="CB483" t="inlineStr">
        <is>
          <t/>
        </is>
      </c>
      <c r="CC483" t="inlineStr">
        <is>
          <t/>
        </is>
      </c>
      <c r="CD483" t="inlineStr">
        <is>
          <t/>
        </is>
      </c>
      <c r="CE483" t="inlineStr">
        <is>
          <t/>
        </is>
      </c>
      <c r="CF483" t="inlineStr">
        <is>
          <t/>
        </is>
      </c>
      <c r="CG483" t="inlineStr">
        <is>
          <t/>
        </is>
      </c>
      <c r="CH483" t="inlineStr">
        <is>
          <t/>
        </is>
      </c>
      <c r="CI483" t="inlineStr">
        <is>
          <t/>
        </is>
      </c>
      <c r="CJ483" t="inlineStr">
        <is>
          <t/>
        </is>
      </c>
      <c r="CK483" t="inlineStr">
        <is>
          <t/>
        </is>
      </c>
      <c r="CL483" t="inlineStr">
        <is>
          <t/>
        </is>
      </c>
      <c r="CM483" t="inlineStr">
        <is>
          <t/>
        </is>
      </c>
      <c r="CN483" t="inlineStr">
        <is>
          <t/>
        </is>
      </c>
      <c r="CO483" t="inlineStr">
        <is>
          <t/>
        </is>
      </c>
      <c r="CP483" t="inlineStr">
        <is>
          <t/>
        </is>
      </c>
      <c r="CQ483" t="inlineStr">
        <is>
          <t/>
        </is>
      </c>
      <c r="CR483" t="inlineStr">
        <is>
          <t/>
        </is>
      </c>
      <c r="CS483" t="inlineStr">
        <is>
          <t/>
        </is>
      </c>
      <c r="CT483" t="inlineStr">
        <is>
          <t/>
        </is>
      </c>
      <c r="CU483" t="inlineStr">
        <is>
          <t/>
        </is>
      </c>
      <c r="CV483" t="inlineStr">
        <is>
          <t/>
        </is>
      </c>
      <c r="CW483" t="inlineStr">
        <is>
          <t/>
        </is>
      </c>
    </row>
    <row r="484">
      <c r="A484" s="1" t="str">
        <f>HYPERLINK("https://iate.europa.eu/entry/result/1116884/all", "1116884")</f>
        <v>1116884</v>
      </c>
      <c r="B484" t="inlineStr">
        <is>
          <t>FINANCE</t>
        </is>
      </c>
      <c r="C484" t="inlineStr">
        <is>
          <t>FINANCE</t>
        </is>
      </c>
      <c r="D484" t="inlineStr">
        <is>
          <t>no</t>
        </is>
      </c>
      <c r="E484" t="inlineStr">
        <is>
          <t/>
        </is>
      </c>
      <c r="F484" t="inlineStr">
        <is>
          <t/>
        </is>
      </c>
      <c r="G484" t="inlineStr">
        <is>
          <t/>
        </is>
      </c>
      <c r="H484" t="inlineStr">
        <is>
          <t/>
        </is>
      </c>
      <c r="I484" t="inlineStr">
        <is>
          <t/>
        </is>
      </c>
      <c r="J484" t="inlineStr">
        <is>
          <t/>
        </is>
      </c>
      <c r="K484" t="inlineStr">
        <is>
          <t/>
        </is>
      </c>
      <c r="L484" t="inlineStr">
        <is>
          <t/>
        </is>
      </c>
      <c r="M484" t="inlineStr">
        <is>
          <t/>
        </is>
      </c>
      <c r="N484" s="2" t="inlineStr">
        <is>
          <t>garantiinstitution</t>
        </is>
      </c>
      <c r="O484" s="2" t="inlineStr">
        <is>
          <t>3</t>
        </is>
      </c>
      <c r="P484" s="2" t="inlineStr">
        <is>
          <t/>
        </is>
      </c>
      <c r="Q484" t="inlineStr">
        <is>
          <t/>
        </is>
      </c>
      <c r="R484" s="2" t="inlineStr">
        <is>
          <t>Garantieeinrichtung</t>
        </is>
      </c>
      <c r="S484" s="2" t="inlineStr">
        <is>
          <t>3</t>
        </is>
      </c>
      <c r="T484" s="2" t="inlineStr">
        <is>
          <t/>
        </is>
      </c>
      <c r="U484" t="inlineStr">
        <is>
          <t/>
        </is>
      </c>
      <c r="V484" s="2" t="inlineStr">
        <is>
          <t>οργανισμός εγγύησης</t>
        </is>
      </c>
      <c r="W484" s="2" t="inlineStr">
        <is>
          <t>3</t>
        </is>
      </c>
      <c r="X484" s="2" t="inlineStr">
        <is>
          <t/>
        </is>
      </c>
      <c r="Y484" t="inlineStr">
        <is>
          <t/>
        </is>
      </c>
      <c r="Z484" s="2" t="inlineStr">
        <is>
          <t>guarantee institution</t>
        </is>
      </c>
      <c r="AA484" s="2" t="inlineStr">
        <is>
          <t>3</t>
        </is>
      </c>
      <c r="AB484" s="2" t="inlineStr">
        <is>
          <t/>
        </is>
      </c>
      <c r="AC484" t="inlineStr">
        <is>
          <t/>
        </is>
      </c>
      <c r="AD484" t="inlineStr">
        <is>
          <t/>
        </is>
      </c>
      <c r="AE484" t="inlineStr">
        <is>
          <t/>
        </is>
      </c>
      <c r="AF484" t="inlineStr">
        <is>
          <t/>
        </is>
      </c>
      <c r="AG484" t="inlineStr">
        <is>
          <t/>
        </is>
      </c>
      <c r="AH484" t="inlineStr">
        <is>
          <t/>
        </is>
      </c>
      <c r="AI484" t="inlineStr">
        <is>
          <t/>
        </is>
      </c>
      <c r="AJ484" t="inlineStr">
        <is>
          <t/>
        </is>
      </c>
      <c r="AK484" t="inlineStr">
        <is>
          <t/>
        </is>
      </c>
      <c r="AL484" t="inlineStr">
        <is>
          <t/>
        </is>
      </c>
      <c r="AM484" t="inlineStr">
        <is>
          <t/>
        </is>
      </c>
      <c r="AN484" t="inlineStr">
        <is>
          <t/>
        </is>
      </c>
      <c r="AO484" t="inlineStr">
        <is>
          <t/>
        </is>
      </c>
      <c r="AP484" s="2" t="inlineStr">
        <is>
          <t>institution de garantie</t>
        </is>
      </c>
      <c r="AQ484" s="2" t="inlineStr">
        <is>
          <t>3</t>
        </is>
      </c>
      <c r="AR484" s="2" t="inlineStr">
        <is>
          <t/>
        </is>
      </c>
      <c r="AS484" t="inlineStr">
        <is>
          <t/>
        </is>
      </c>
      <c r="AT484" t="inlineStr">
        <is>
          <t/>
        </is>
      </c>
      <c r="AU484" t="inlineStr">
        <is>
          <t/>
        </is>
      </c>
      <c r="AV484" t="inlineStr">
        <is>
          <t/>
        </is>
      </c>
      <c r="AW484" t="inlineStr">
        <is>
          <t/>
        </is>
      </c>
      <c r="AX484" t="inlineStr">
        <is>
          <t/>
        </is>
      </c>
      <c r="AY484" t="inlineStr">
        <is>
          <t/>
        </is>
      </c>
      <c r="AZ484" t="inlineStr">
        <is>
          <t/>
        </is>
      </c>
      <c r="BA484" t="inlineStr">
        <is>
          <t/>
        </is>
      </c>
      <c r="BB484" t="inlineStr">
        <is>
          <t/>
        </is>
      </c>
      <c r="BC484" t="inlineStr">
        <is>
          <t/>
        </is>
      </c>
      <c r="BD484" t="inlineStr">
        <is>
          <t/>
        </is>
      </c>
      <c r="BE484" t="inlineStr">
        <is>
          <t/>
        </is>
      </c>
      <c r="BF484" s="2" t="inlineStr">
        <is>
          <t>organismo di garanzia</t>
        </is>
      </c>
      <c r="BG484" s="2" t="inlineStr">
        <is>
          <t>3</t>
        </is>
      </c>
      <c r="BH484" s="2" t="inlineStr">
        <is>
          <t/>
        </is>
      </c>
      <c r="BI484" t="inlineStr">
        <is>
          <t/>
        </is>
      </c>
      <c r="BJ484" t="inlineStr">
        <is>
          <t/>
        </is>
      </c>
      <c r="BK484" t="inlineStr">
        <is>
          <t/>
        </is>
      </c>
      <c r="BL484" t="inlineStr">
        <is>
          <t/>
        </is>
      </c>
      <c r="BM484" t="inlineStr">
        <is>
          <t/>
        </is>
      </c>
      <c r="BN484" t="inlineStr">
        <is>
          <t/>
        </is>
      </c>
      <c r="BO484" t="inlineStr">
        <is>
          <t/>
        </is>
      </c>
      <c r="BP484" t="inlineStr">
        <is>
          <t/>
        </is>
      </c>
      <c r="BQ484" t="inlineStr">
        <is>
          <t/>
        </is>
      </c>
      <c r="BR484" t="inlineStr">
        <is>
          <t/>
        </is>
      </c>
      <c r="BS484" t="inlineStr">
        <is>
          <t/>
        </is>
      </c>
      <c r="BT484" t="inlineStr">
        <is>
          <t/>
        </is>
      </c>
      <c r="BU484" t="inlineStr">
        <is>
          <t/>
        </is>
      </c>
      <c r="BV484" s="2" t="inlineStr">
        <is>
          <t>waarborgfonds</t>
        </is>
      </c>
      <c r="BW484" s="2" t="inlineStr">
        <is>
          <t>3</t>
        </is>
      </c>
      <c r="BX484" s="2" t="inlineStr">
        <is>
          <t/>
        </is>
      </c>
      <c r="BY484" t="inlineStr">
        <is>
          <t/>
        </is>
      </c>
      <c r="BZ484" t="inlineStr">
        <is>
          <t/>
        </is>
      </c>
      <c r="CA484" t="inlineStr">
        <is>
          <t/>
        </is>
      </c>
      <c r="CB484" t="inlineStr">
        <is>
          <t/>
        </is>
      </c>
      <c r="CC484" t="inlineStr">
        <is>
          <t/>
        </is>
      </c>
      <c r="CD484" t="inlineStr">
        <is>
          <t/>
        </is>
      </c>
      <c r="CE484" t="inlineStr">
        <is>
          <t/>
        </is>
      </c>
      <c r="CF484" t="inlineStr">
        <is>
          <t/>
        </is>
      </c>
      <c r="CG484" t="inlineStr">
        <is>
          <t/>
        </is>
      </c>
      <c r="CH484" t="inlineStr">
        <is>
          <t/>
        </is>
      </c>
      <c r="CI484" t="inlineStr">
        <is>
          <t/>
        </is>
      </c>
      <c r="CJ484" t="inlineStr">
        <is>
          <t/>
        </is>
      </c>
      <c r="CK484" t="inlineStr">
        <is>
          <t/>
        </is>
      </c>
      <c r="CL484" t="inlineStr">
        <is>
          <t/>
        </is>
      </c>
      <c r="CM484" t="inlineStr">
        <is>
          <t/>
        </is>
      </c>
      <c r="CN484" t="inlineStr">
        <is>
          <t/>
        </is>
      </c>
      <c r="CO484" t="inlineStr">
        <is>
          <t/>
        </is>
      </c>
      <c r="CP484" t="inlineStr">
        <is>
          <t/>
        </is>
      </c>
      <c r="CQ484" t="inlineStr">
        <is>
          <t/>
        </is>
      </c>
      <c r="CR484" t="inlineStr">
        <is>
          <t/>
        </is>
      </c>
      <c r="CS484" t="inlineStr">
        <is>
          <t/>
        </is>
      </c>
      <c r="CT484" t="inlineStr">
        <is>
          <t/>
        </is>
      </c>
      <c r="CU484" t="inlineStr">
        <is>
          <t/>
        </is>
      </c>
      <c r="CV484" t="inlineStr">
        <is>
          <t/>
        </is>
      </c>
      <c r="CW484" t="inlineStr">
        <is>
          <t/>
        </is>
      </c>
    </row>
    <row r="485">
      <c r="A485" s="1" t="str">
        <f>HYPERLINK("https://iate.europa.eu/entry/result/74878/all", "74878")</f>
        <v>74878</v>
      </c>
      <c r="B485" t="inlineStr">
        <is>
          <t>LAW</t>
        </is>
      </c>
      <c r="C485" t="inlineStr">
        <is>
          <t>LAW</t>
        </is>
      </c>
      <c r="D485" t="inlineStr">
        <is>
          <t>no</t>
        </is>
      </c>
      <c r="E485" t="inlineStr">
        <is>
          <t/>
        </is>
      </c>
      <c r="F485" s="2" t="inlineStr">
        <is>
          <t>увреждащо действие</t>
        </is>
      </c>
      <c r="G485" s="2" t="inlineStr">
        <is>
          <t>3</t>
        </is>
      </c>
      <c r="H485" s="2" t="inlineStr">
        <is>
          <t/>
        </is>
      </c>
      <c r="I485" t="inlineStr">
        <is>
          <t/>
        </is>
      </c>
      <c r="J485" t="inlineStr">
        <is>
          <t/>
        </is>
      </c>
      <c r="K485" t="inlineStr">
        <is>
          <t/>
        </is>
      </c>
      <c r="L485" t="inlineStr">
        <is>
          <t/>
        </is>
      </c>
      <c r="M485" t="inlineStr">
        <is>
          <t/>
        </is>
      </c>
      <c r="N485" t="inlineStr">
        <is>
          <t/>
        </is>
      </c>
      <c r="O485" t="inlineStr">
        <is>
          <t/>
        </is>
      </c>
      <c r="P485" t="inlineStr">
        <is>
          <t/>
        </is>
      </c>
      <c r="Q485" t="inlineStr">
        <is>
          <t/>
        </is>
      </c>
      <c r="R485" t="inlineStr">
        <is>
          <t/>
        </is>
      </c>
      <c r="S485" t="inlineStr">
        <is>
          <t/>
        </is>
      </c>
      <c r="T485" t="inlineStr">
        <is>
          <t/>
        </is>
      </c>
      <c r="U485" t="inlineStr">
        <is>
          <t/>
        </is>
      </c>
      <c r="V485" t="inlineStr">
        <is>
          <t/>
        </is>
      </c>
      <c r="W485" t="inlineStr">
        <is>
          <t/>
        </is>
      </c>
      <c r="X485" t="inlineStr">
        <is>
          <t/>
        </is>
      </c>
      <c r="Y485" t="inlineStr">
        <is>
          <t/>
        </is>
      </c>
      <c r="Z485" s="2" t="inlineStr">
        <is>
          <t>wrongful conduct|
detrimental act|
injurious act</t>
        </is>
      </c>
      <c r="AA485" s="2" t="inlineStr">
        <is>
          <t>3|
1|
3</t>
        </is>
      </c>
      <c r="AB485" s="2" t="inlineStr">
        <is>
          <t xml:space="preserve">|
|
</t>
        </is>
      </c>
      <c r="AC485" t="inlineStr">
        <is>
          <t/>
        </is>
      </c>
      <c r="AD485" t="inlineStr">
        <is>
          <t/>
        </is>
      </c>
      <c r="AE485" t="inlineStr">
        <is>
          <t/>
        </is>
      </c>
      <c r="AF485" t="inlineStr">
        <is>
          <t/>
        </is>
      </c>
      <c r="AG485" t="inlineStr">
        <is>
          <t/>
        </is>
      </c>
      <c r="AH485" t="inlineStr">
        <is>
          <t/>
        </is>
      </c>
      <c r="AI485" t="inlineStr">
        <is>
          <t/>
        </is>
      </c>
      <c r="AJ485" t="inlineStr">
        <is>
          <t/>
        </is>
      </c>
      <c r="AK485" t="inlineStr">
        <is>
          <t/>
        </is>
      </c>
      <c r="AL485" t="inlineStr">
        <is>
          <t/>
        </is>
      </c>
      <c r="AM485" t="inlineStr">
        <is>
          <t/>
        </is>
      </c>
      <c r="AN485" t="inlineStr">
        <is>
          <t/>
        </is>
      </c>
      <c r="AO485" t="inlineStr">
        <is>
          <t/>
        </is>
      </c>
      <c r="AP485" s="2" t="inlineStr">
        <is>
          <t>acte préjudiciable|
comportement fautif|
acte dommageable</t>
        </is>
      </c>
      <c r="AQ485" s="2" t="inlineStr">
        <is>
          <t>3|
3|
3</t>
        </is>
      </c>
      <c r="AR485" s="2" t="inlineStr">
        <is>
          <t xml:space="preserve">|
|
</t>
        </is>
      </c>
      <c r="AS485" t="inlineStr">
        <is>
          <t/>
        </is>
      </c>
      <c r="AT485" t="inlineStr">
        <is>
          <t/>
        </is>
      </c>
      <c r="AU485" t="inlineStr">
        <is>
          <t/>
        </is>
      </c>
      <c r="AV485" t="inlineStr">
        <is>
          <t/>
        </is>
      </c>
      <c r="AW485" t="inlineStr">
        <is>
          <t/>
        </is>
      </c>
      <c r="AX485" t="inlineStr">
        <is>
          <t/>
        </is>
      </c>
      <c r="AY485" t="inlineStr">
        <is>
          <t/>
        </is>
      </c>
      <c r="AZ485" t="inlineStr">
        <is>
          <t/>
        </is>
      </c>
      <c r="BA485" t="inlineStr">
        <is>
          <t/>
        </is>
      </c>
      <c r="BB485" t="inlineStr">
        <is>
          <t/>
        </is>
      </c>
      <c r="BC485" t="inlineStr">
        <is>
          <t/>
        </is>
      </c>
      <c r="BD485" t="inlineStr">
        <is>
          <t/>
        </is>
      </c>
      <c r="BE485" t="inlineStr">
        <is>
          <t/>
        </is>
      </c>
      <c r="BF485" t="inlineStr">
        <is>
          <t/>
        </is>
      </c>
      <c r="BG485" t="inlineStr">
        <is>
          <t/>
        </is>
      </c>
      <c r="BH485" t="inlineStr">
        <is>
          <t/>
        </is>
      </c>
      <c r="BI485" t="inlineStr">
        <is>
          <t/>
        </is>
      </c>
      <c r="BJ485" t="inlineStr">
        <is>
          <t/>
        </is>
      </c>
      <c r="BK485" t="inlineStr">
        <is>
          <t/>
        </is>
      </c>
      <c r="BL485" t="inlineStr">
        <is>
          <t/>
        </is>
      </c>
      <c r="BM485" t="inlineStr">
        <is>
          <t/>
        </is>
      </c>
      <c r="BN485" t="inlineStr">
        <is>
          <t/>
        </is>
      </c>
      <c r="BO485" t="inlineStr">
        <is>
          <t/>
        </is>
      </c>
      <c r="BP485" t="inlineStr">
        <is>
          <t/>
        </is>
      </c>
      <c r="BQ485" t="inlineStr">
        <is>
          <t/>
        </is>
      </c>
      <c r="BR485" t="inlineStr">
        <is>
          <t/>
        </is>
      </c>
      <c r="BS485" t="inlineStr">
        <is>
          <t/>
        </is>
      </c>
      <c r="BT485" t="inlineStr">
        <is>
          <t/>
        </is>
      </c>
      <c r="BU485" t="inlineStr">
        <is>
          <t/>
        </is>
      </c>
      <c r="BV485" t="inlineStr">
        <is>
          <t/>
        </is>
      </c>
      <c r="BW485" t="inlineStr">
        <is>
          <t/>
        </is>
      </c>
      <c r="BX485" t="inlineStr">
        <is>
          <t/>
        </is>
      </c>
      <c r="BY485" t="inlineStr">
        <is>
          <t/>
        </is>
      </c>
      <c r="BZ485" t="inlineStr">
        <is>
          <t/>
        </is>
      </c>
      <c r="CA485" t="inlineStr">
        <is>
          <t/>
        </is>
      </c>
      <c r="CB485" t="inlineStr">
        <is>
          <t/>
        </is>
      </c>
      <c r="CC485" t="inlineStr">
        <is>
          <t/>
        </is>
      </c>
      <c r="CD485" s="2" t="inlineStr">
        <is>
          <t>ato prejudicial</t>
        </is>
      </c>
      <c r="CE485" s="2" t="inlineStr">
        <is>
          <t>3</t>
        </is>
      </c>
      <c r="CF485" s="2" t="inlineStr">
        <is>
          <t/>
        </is>
      </c>
      <c r="CG485" t="inlineStr">
        <is>
          <t/>
        </is>
      </c>
      <c r="CH485" t="inlineStr">
        <is>
          <t/>
        </is>
      </c>
      <c r="CI485" t="inlineStr">
        <is>
          <t/>
        </is>
      </c>
      <c r="CJ485" t="inlineStr">
        <is>
          <t/>
        </is>
      </c>
      <c r="CK485" t="inlineStr">
        <is>
          <t/>
        </is>
      </c>
      <c r="CL485" t="inlineStr">
        <is>
          <t/>
        </is>
      </c>
      <c r="CM485" t="inlineStr">
        <is>
          <t/>
        </is>
      </c>
      <c r="CN485" t="inlineStr">
        <is>
          <t/>
        </is>
      </c>
      <c r="CO485" t="inlineStr">
        <is>
          <t/>
        </is>
      </c>
      <c r="CP485" t="inlineStr">
        <is>
          <t/>
        </is>
      </c>
      <c r="CQ485" t="inlineStr">
        <is>
          <t/>
        </is>
      </c>
      <c r="CR485" t="inlineStr">
        <is>
          <t/>
        </is>
      </c>
      <c r="CS485" t="inlineStr">
        <is>
          <t/>
        </is>
      </c>
      <c r="CT485" t="inlineStr">
        <is>
          <t/>
        </is>
      </c>
      <c r="CU485" t="inlineStr">
        <is>
          <t/>
        </is>
      </c>
      <c r="CV485" t="inlineStr">
        <is>
          <t/>
        </is>
      </c>
      <c r="CW485" t="inlineStr">
        <is>
          <t/>
        </is>
      </c>
    </row>
    <row r="486">
      <c r="A486" s="1" t="str">
        <f>HYPERLINK("https://iate.europa.eu/entry/result/1104215/all", "1104215")</f>
        <v>1104215</v>
      </c>
      <c r="B486" t="inlineStr">
        <is>
          <t>FINANCE</t>
        </is>
      </c>
      <c r="C486" t="inlineStr">
        <is>
          <t>FINANCE</t>
        </is>
      </c>
      <c r="D486" t="inlineStr">
        <is>
          <t>no</t>
        </is>
      </c>
      <c r="E486" t="inlineStr">
        <is>
          <t/>
        </is>
      </c>
      <c r="F486" t="inlineStr">
        <is>
          <t/>
        </is>
      </c>
      <c r="G486" t="inlineStr">
        <is>
          <t/>
        </is>
      </c>
      <c r="H486" t="inlineStr">
        <is>
          <t/>
        </is>
      </c>
      <c r="I486" t="inlineStr">
        <is>
          <t/>
        </is>
      </c>
      <c r="J486" t="inlineStr">
        <is>
          <t/>
        </is>
      </c>
      <c r="K486" t="inlineStr">
        <is>
          <t/>
        </is>
      </c>
      <c r="L486" t="inlineStr">
        <is>
          <t/>
        </is>
      </c>
      <c r="M486" t="inlineStr">
        <is>
          <t/>
        </is>
      </c>
      <c r="N486" s="2" t="inlineStr">
        <is>
          <t>kreditorstilling</t>
        </is>
      </c>
      <c r="O486" s="2" t="inlineStr">
        <is>
          <t>3</t>
        </is>
      </c>
      <c r="P486" s="2" t="inlineStr">
        <is>
          <t/>
        </is>
      </c>
      <c r="Q486" t="inlineStr">
        <is>
          <t/>
        </is>
      </c>
      <c r="R486" s="2" t="inlineStr">
        <is>
          <t>Glaeubigerposition</t>
        </is>
      </c>
      <c r="S486" s="2" t="inlineStr">
        <is>
          <t>3</t>
        </is>
      </c>
      <c r="T486" s="2" t="inlineStr">
        <is>
          <t/>
        </is>
      </c>
      <c r="U486" t="inlineStr">
        <is>
          <t/>
        </is>
      </c>
      <c r="V486" s="2" t="inlineStr">
        <is>
          <t>πιστωτική θέση</t>
        </is>
      </c>
      <c r="W486" s="2" t="inlineStr">
        <is>
          <t>3</t>
        </is>
      </c>
      <c r="X486" s="2" t="inlineStr">
        <is>
          <t/>
        </is>
      </c>
      <c r="Y486" t="inlineStr">
        <is>
          <t/>
        </is>
      </c>
      <c r="Z486" s="2" t="inlineStr">
        <is>
          <t>credit position|
creditor position</t>
        </is>
      </c>
      <c r="AA486" s="2" t="inlineStr">
        <is>
          <t>3|
3</t>
        </is>
      </c>
      <c r="AB486" s="2" t="inlineStr">
        <is>
          <t xml:space="preserve">|
</t>
        </is>
      </c>
      <c r="AC486" t="inlineStr">
        <is>
          <t/>
        </is>
      </c>
      <c r="AD486" s="2" t="inlineStr">
        <is>
          <t>posición acreedora</t>
        </is>
      </c>
      <c r="AE486" s="2" t="inlineStr">
        <is>
          <t>3</t>
        </is>
      </c>
      <c r="AF486" s="2" t="inlineStr">
        <is>
          <t/>
        </is>
      </c>
      <c r="AG486" t="inlineStr">
        <is>
          <t/>
        </is>
      </c>
      <c r="AH486" t="inlineStr">
        <is>
          <t/>
        </is>
      </c>
      <c r="AI486" t="inlineStr">
        <is>
          <t/>
        </is>
      </c>
      <c r="AJ486" t="inlineStr">
        <is>
          <t/>
        </is>
      </c>
      <c r="AK486" t="inlineStr">
        <is>
          <t/>
        </is>
      </c>
      <c r="AL486" t="inlineStr">
        <is>
          <t/>
        </is>
      </c>
      <c r="AM486" t="inlineStr">
        <is>
          <t/>
        </is>
      </c>
      <c r="AN486" t="inlineStr">
        <is>
          <t/>
        </is>
      </c>
      <c r="AO486" t="inlineStr">
        <is>
          <t/>
        </is>
      </c>
      <c r="AP486" s="2" t="inlineStr">
        <is>
          <t>position créditrice</t>
        </is>
      </c>
      <c r="AQ486" s="2" t="inlineStr">
        <is>
          <t>3</t>
        </is>
      </c>
      <c r="AR486" s="2" t="inlineStr">
        <is>
          <t/>
        </is>
      </c>
      <c r="AS486" t="inlineStr">
        <is>
          <t/>
        </is>
      </c>
      <c r="AT486" t="inlineStr">
        <is>
          <t/>
        </is>
      </c>
      <c r="AU486" t="inlineStr">
        <is>
          <t/>
        </is>
      </c>
      <c r="AV486" t="inlineStr">
        <is>
          <t/>
        </is>
      </c>
      <c r="AW486" t="inlineStr">
        <is>
          <t/>
        </is>
      </c>
      <c r="AX486" t="inlineStr">
        <is>
          <t/>
        </is>
      </c>
      <c r="AY486" t="inlineStr">
        <is>
          <t/>
        </is>
      </c>
      <c r="AZ486" t="inlineStr">
        <is>
          <t/>
        </is>
      </c>
      <c r="BA486" t="inlineStr">
        <is>
          <t/>
        </is>
      </c>
      <c r="BB486" t="inlineStr">
        <is>
          <t/>
        </is>
      </c>
      <c r="BC486" t="inlineStr">
        <is>
          <t/>
        </is>
      </c>
      <c r="BD486" t="inlineStr">
        <is>
          <t/>
        </is>
      </c>
      <c r="BE486" t="inlineStr">
        <is>
          <t/>
        </is>
      </c>
      <c r="BF486" s="2" t="inlineStr">
        <is>
          <t>posizione creditrice|
posizione creditoria</t>
        </is>
      </c>
      <c r="BG486" s="2" t="inlineStr">
        <is>
          <t>3|
3</t>
        </is>
      </c>
      <c r="BH486" s="2" t="inlineStr">
        <is>
          <t xml:space="preserve">|
</t>
        </is>
      </c>
      <c r="BI486" t="inlineStr">
        <is>
          <t/>
        </is>
      </c>
      <c r="BJ486" t="inlineStr">
        <is>
          <t/>
        </is>
      </c>
      <c r="BK486" t="inlineStr">
        <is>
          <t/>
        </is>
      </c>
      <c r="BL486" t="inlineStr">
        <is>
          <t/>
        </is>
      </c>
      <c r="BM486" t="inlineStr">
        <is>
          <t/>
        </is>
      </c>
      <c r="BN486" t="inlineStr">
        <is>
          <t/>
        </is>
      </c>
      <c r="BO486" t="inlineStr">
        <is>
          <t/>
        </is>
      </c>
      <c r="BP486" t="inlineStr">
        <is>
          <t/>
        </is>
      </c>
      <c r="BQ486" t="inlineStr">
        <is>
          <t/>
        </is>
      </c>
      <c r="BR486" t="inlineStr">
        <is>
          <t/>
        </is>
      </c>
      <c r="BS486" t="inlineStr">
        <is>
          <t/>
        </is>
      </c>
      <c r="BT486" t="inlineStr">
        <is>
          <t/>
        </is>
      </c>
      <c r="BU486" t="inlineStr">
        <is>
          <t/>
        </is>
      </c>
      <c r="BV486" s="2" t="inlineStr">
        <is>
          <t>crediteurpositie</t>
        </is>
      </c>
      <c r="BW486" s="2" t="inlineStr">
        <is>
          <t>3</t>
        </is>
      </c>
      <c r="BX486" s="2" t="inlineStr">
        <is>
          <t/>
        </is>
      </c>
      <c r="BY486" t="inlineStr">
        <is>
          <t/>
        </is>
      </c>
      <c r="BZ486" t="inlineStr">
        <is>
          <t/>
        </is>
      </c>
      <c r="CA486" t="inlineStr">
        <is>
          <t/>
        </is>
      </c>
      <c r="CB486" t="inlineStr">
        <is>
          <t/>
        </is>
      </c>
      <c r="CC486" t="inlineStr">
        <is>
          <t/>
        </is>
      </c>
      <c r="CD486" s="2" t="inlineStr">
        <is>
          <t>situação creditícia|
situação de crédito</t>
        </is>
      </c>
      <c r="CE486" s="2" t="inlineStr">
        <is>
          <t>3|
3</t>
        </is>
      </c>
      <c r="CF486" s="2" t="inlineStr">
        <is>
          <t xml:space="preserve">|
</t>
        </is>
      </c>
      <c r="CG486" t="inlineStr">
        <is>
          <t/>
        </is>
      </c>
      <c r="CH486" t="inlineStr">
        <is>
          <t/>
        </is>
      </c>
      <c r="CI486" t="inlineStr">
        <is>
          <t/>
        </is>
      </c>
      <c r="CJ486" t="inlineStr">
        <is>
          <t/>
        </is>
      </c>
      <c r="CK486" t="inlineStr">
        <is>
          <t/>
        </is>
      </c>
      <c r="CL486" t="inlineStr">
        <is>
          <t/>
        </is>
      </c>
      <c r="CM486" t="inlineStr">
        <is>
          <t/>
        </is>
      </c>
      <c r="CN486" t="inlineStr">
        <is>
          <t/>
        </is>
      </c>
      <c r="CO486" t="inlineStr">
        <is>
          <t/>
        </is>
      </c>
      <c r="CP486" t="inlineStr">
        <is>
          <t/>
        </is>
      </c>
      <c r="CQ486" t="inlineStr">
        <is>
          <t/>
        </is>
      </c>
      <c r="CR486" t="inlineStr">
        <is>
          <t/>
        </is>
      </c>
      <c r="CS486" t="inlineStr">
        <is>
          <t/>
        </is>
      </c>
      <c r="CT486" t="inlineStr">
        <is>
          <t/>
        </is>
      </c>
      <c r="CU486" t="inlineStr">
        <is>
          <t/>
        </is>
      </c>
      <c r="CV486" t="inlineStr">
        <is>
          <t/>
        </is>
      </c>
      <c r="CW486" t="inlineStr">
        <is>
          <t/>
        </is>
      </c>
    </row>
    <row r="487">
      <c r="A487" s="1" t="str">
        <f>HYPERLINK("https://iate.europa.eu/entry/result/147823/all", "147823")</f>
        <v>147823</v>
      </c>
      <c r="B487" t="inlineStr">
        <is>
          <t>FINANCE</t>
        </is>
      </c>
      <c r="C487" t="inlineStr">
        <is>
          <t>FINANCE</t>
        </is>
      </c>
      <c r="D487" t="inlineStr">
        <is>
          <t>no</t>
        </is>
      </c>
      <c r="E487" t="inlineStr">
        <is>
          <t/>
        </is>
      </c>
      <c r="F487" t="inlineStr">
        <is>
          <t/>
        </is>
      </c>
      <c r="G487" t="inlineStr">
        <is>
          <t/>
        </is>
      </c>
      <c r="H487" t="inlineStr">
        <is>
          <t/>
        </is>
      </c>
      <c r="I487" t="inlineStr">
        <is>
          <t/>
        </is>
      </c>
      <c r="J487" t="inlineStr">
        <is>
          <t/>
        </is>
      </c>
      <c r="K487" t="inlineStr">
        <is>
          <t/>
        </is>
      </c>
      <c r="L487" t="inlineStr">
        <is>
          <t/>
        </is>
      </c>
      <c r="M487" t="inlineStr">
        <is>
          <t/>
        </is>
      </c>
      <c r="N487" s="2" t="inlineStr">
        <is>
          <t>aftale om netting</t>
        </is>
      </c>
      <c r="O487" s="2" t="inlineStr">
        <is>
          <t>2</t>
        </is>
      </c>
      <c r="P487" s="2" t="inlineStr">
        <is>
          <t/>
        </is>
      </c>
      <c r="Q487" t="inlineStr">
        <is>
          <t/>
        </is>
      </c>
      <c r="R487" s="2" t="inlineStr">
        <is>
          <t>vertragliche Nettingvereinbarung</t>
        </is>
      </c>
      <c r="S487" s="2" t="inlineStr">
        <is>
          <t>2</t>
        </is>
      </c>
      <c r="T487" s="2" t="inlineStr">
        <is>
          <t/>
        </is>
      </c>
      <c r="U487" t="inlineStr">
        <is>
          <t/>
        </is>
      </c>
      <c r="V487" s="2" t="inlineStr">
        <is>
          <t>συμφωνία περί συμβατικού συμψηφισμού</t>
        </is>
      </c>
      <c r="W487" s="2" t="inlineStr">
        <is>
          <t>2</t>
        </is>
      </c>
      <c r="X487" s="2" t="inlineStr">
        <is>
          <t/>
        </is>
      </c>
      <c r="Y487" t="inlineStr">
        <is>
          <t/>
        </is>
      </c>
      <c r="Z487" s="2" t="inlineStr">
        <is>
          <t>contractual netting agreement</t>
        </is>
      </c>
      <c r="AA487" s="2" t="inlineStr">
        <is>
          <t>2</t>
        </is>
      </c>
      <c r="AB487" s="2" t="inlineStr">
        <is>
          <t/>
        </is>
      </c>
      <c r="AC487" t="inlineStr">
        <is>
          <t/>
        </is>
      </c>
      <c r="AD487" s="2" t="inlineStr">
        <is>
          <t>acuerdo de compensación contractual</t>
        </is>
      </c>
      <c r="AE487" s="2" t="inlineStr">
        <is>
          <t>2</t>
        </is>
      </c>
      <c r="AF487" s="2" t="inlineStr">
        <is>
          <t/>
        </is>
      </c>
      <c r="AG487" t="inlineStr">
        <is>
          <t/>
        </is>
      </c>
      <c r="AH487" t="inlineStr">
        <is>
          <t/>
        </is>
      </c>
      <c r="AI487" t="inlineStr">
        <is>
          <t/>
        </is>
      </c>
      <c r="AJ487" t="inlineStr">
        <is>
          <t/>
        </is>
      </c>
      <c r="AK487" t="inlineStr">
        <is>
          <t/>
        </is>
      </c>
      <c r="AL487" s="2" t="inlineStr">
        <is>
          <t>sopimusnettoutusta koskeva sopimus</t>
        </is>
      </c>
      <c r="AM487" s="2" t="inlineStr">
        <is>
          <t>2</t>
        </is>
      </c>
      <c r="AN487" s="2" t="inlineStr">
        <is>
          <t/>
        </is>
      </c>
      <c r="AO487" t="inlineStr">
        <is>
          <t/>
        </is>
      </c>
      <c r="AP487" s="2" t="inlineStr">
        <is>
          <t>convention de compensation</t>
        </is>
      </c>
      <c r="AQ487" s="2" t="inlineStr">
        <is>
          <t>2</t>
        </is>
      </c>
      <c r="AR487" s="2" t="inlineStr">
        <is>
          <t/>
        </is>
      </c>
      <c r="AS487" t="inlineStr">
        <is>
          <t/>
        </is>
      </c>
      <c r="AT487" t="inlineStr">
        <is>
          <t/>
        </is>
      </c>
      <c r="AU487" t="inlineStr">
        <is>
          <t/>
        </is>
      </c>
      <c r="AV487" t="inlineStr">
        <is>
          <t/>
        </is>
      </c>
      <c r="AW487" t="inlineStr">
        <is>
          <t/>
        </is>
      </c>
      <c r="AX487" t="inlineStr">
        <is>
          <t/>
        </is>
      </c>
      <c r="AY487" t="inlineStr">
        <is>
          <t/>
        </is>
      </c>
      <c r="AZ487" t="inlineStr">
        <is>
          <t/>
        </is>
      </c>
      <c r="BA487" t="inlineStr">
        <is>
          <t/>
        </is>
      </c>
      <c r="BB487" t="inlineStr">
        <is>
          <t/>
        </is>
      </c>
      <c r="BC487" t="inlineStr">
        <is>
          <t/>
        </is>
      </c>
      <c r="BD487" t="inlineStr">
        <is>
          <t/>
        </is>
      </c>
      <c r="BE487" t="inlineStr">
        <is>
          <t/>
        </is>
      </c>
      <c r="BF487" s="2" t="inlineStr">
        <is>
          <t>accordo di compensazione contrattuale</t>
        </is>
      </c>
      <c r="BG487" s="2" t="inlineStr">
        <is>
          <t>2</t>
        </is>
      </c>
      <c r="BH487" s="2" t="inlineStr">
        <is>
          <t/>
        </is>
      </c>
      <c r="BI487" t="inlineStr">
        <is>
          <t/>
        </is>
      </c>
      <c r="BJ487" t="inlineStr">
        <is>
          <t/>
        </is>
      </c>
      <c r="BK487" t="inlineStr">
        <is>
          <t/>
        </is>
      </c>
      <c r="BL487" t="inlineStr">
        <is>
          <t/>
        </is>
      </c>
      <c r="BM487" t="inlineStr">
        <is>
          <t/>
        </is>
      </c>
      <c r="BN487" t="inlineStr">
        <is>
          <t/>
        </is>
      </c>
      <c r="BO487" t="inlineStr">
        <is>
          <t/>
        </is>
      </c>
      <c r="BP487" t="inlineStr">
        <is>
          <t/>
        </is>
      </c>
      <c r="BQ487" t="inlineStr">
        <is>
          <t/>
        </is>
      </c>
      <c r="BR487" t="inlineStr">
        <is>
          <t/>
        </is>
      </c>
      <c r="BS487" t="inlineStr">
        <is>
          <t/>
        </is>
      </c>
      <c r="BT487" t="inlineStr">
        <is>
          <t/>
        </is>
      </c>
      <c r="BU487" t="inlineStr">
        <is>
          <t/>
        </is>
      </c>
      <c r="BV487" s="2" t="inlineStr">
        <is>
          <t>overeenkomst inzake contractuele verrekening</t>
        </is>
      </c>
      <c r="BW487" s="2" t="inlineStr">
        <is>
          <t>2</t>
        </is>
      </c>
      <c r="BX487" s="2" t="inlineStr">
        <is>
          <t/>
        </is>
      </c>
      <c r="BY487" t="inlineStr">
        <is>
          <t/>
        </is>
      </c>
      <c r="BZ487" t="inlineStr">
        <is>
          <t/>
        </is>
      </c>
      <c r="CA487" t="inlineStr">
        <is>
          <t/>
        </is>
      </c>
      <c r="CB487" t="inlineStr">
        <is>
          <t/>
        </is>
      </c>
      <c r="CC487" t="inlineStr">
        <is>
          <t/>
        </is>
      </c>
      <c r="CD487" s="2" t="inlineStr">
        <is>
          <t>acordo de compensação contratual</t>
        </is>
      </c>
      <c r="CE487" s="2" t="inlineStr">
        <is>
          <t>2</t>
        </is>
      </c>
      <c r="CF487" s="2" t="inlineStr">
        <is>
          <t/>
        </is>
      </c>
      <c r="CG487" t="inlineStr">
        <is>
          <t/>
        </is>
      </c>
      <c r="CH487" t="inlineStr">
        <is>
          <t/>
        </is>
      </c>
      <c r="CI487" t="inlineStr">
        <is>
          <t/>
        </is>
      </c>
      <c r="CJ487" t="inlineStr">
        <is>
          <t/>
        </is>
      </c>
      <c r="CK487" t="inlineStr">
        <is>
          <t/>
        </is>
      </c>
      <c r="CL487" t="inlineStr">
        <is>
          <t/>
        </is>
      </c>
      <c r="CM487" t="inlineStr">
        <is>
          <t/>
        </is>
      </c>
      <c r="CN487" t="inlineStr">
        <is>
          <t/>
        </is>
      </c>
      <c r="CO487" t="inlineStr">
        <is>
          <t/>
        </is>
      </c>
      <c r="CP487" t="inlineStr">
        <is>
          <t/>
        </is>
      </c>
      <c r="CQ487" t="inlineStr">
        <is>
          <t/>
        </is>
      </c>
      <c r="CR487" t="inlineStr">
        <is>
          <t/>
        </is>
      </c>
      <c r="CS487" t="inlineStr">
        <is>
          <t/>
        </is>
      </c>
      <c r="CT487" t="inlineStr">
        <is>
          <t/>
        </is>
      </c>
      <c r="CU487" t="inlineStr">
        <is>
          <t/>
        </is>
      </c>
      <c r="CV487" t="inlineStr">
        <is>
          <t/>
        </is>
      </c>
      <c r="CW487" t="inlineStr">
        <is>
          <t/>
        </is>
      </c>
    </row>
    <row r="488">
      <c r="A488" s="1" t="str">
        <f>HYPERLINK("https://iate.europa.eu/entry/result/68655/all", "68655")</f>
        <v>68655</v>
      </c>
      <c r="B488" t="inlineStr">
        <is>
          <t>LAW</t>
        </is>
      </c>
      <c r="C488" t="inlineStr">
        <is>
          <t>LAW</t>
        </is>
      </c>
      <c r="D488" t="inlineStr">
        <is>
          <t>no</t>
        </is>
      </c>
      <c r="E488" t="inlineStr">
        <is>
          <t/>
        </is>
      </c>
      <c r="F488" t="inlineStr">
        <is>
          <t/>
        </is>
      </c>
      <c r="G488" t="inlineStr">
        <is>
          <t/>
        </is>
      </c>
      <c r="H488" t="inlineStr">
        <is>
          <t/>
        </is>
      </c>
      <c r="I488" t="inlineStr">
        <is>
          <t/>
        </is>
      </c>
      <c r="J488" t="inlineStr">
        <is>
          <t/>
        </is>
      </c>
      <c r="K488" t="inlineStr">
        <is>
          <t/>
        </is>
      </c>
      <c r="L488" t="inlineStr">
        <is>
          <t/>
        </is>
      </c>
      <c r="M488" t="inlineStr">
        <is>
          <t/>
        </is>
      </c>
      <c r="N488" t="inlineStr">
        <is>
          <t/>
        </is>
      </c>
      <c r="O488" t="inlineStr">
        <is>
          <t/>
        </is>
      </c>
      <c r="P488" t="inlineStr">
        <is>
          <t/>
        </is>
      </c>
      <c r="Q488" t="inlineStr">
        <is>
          <t/>
        </is>
      </c>
      <c r="R488" t="inlineStr">
        <is>
          <t/>
        </is>
      </c>
      <c r="S488" t="inlineStr">
        <is>
          <t/>
        </is>
      </c>
      <c r="T488" t="inlineStr">
        <is>
          <t/>
        </is>
      </c>
      <c r="U488" t="inlineStr">
        <is>
          <t/>
        </is>
      </c>
      <c r="V488" t="inlineStr">
        <is>
          <t/>
        </is>
      </c>
      <c r="W488" t="inlineStr">
        <is>
          <t/>
        </is>
      </c>
      <c r="X488" t="inlineStr">
        <is>
          <t/>
        </is>
      </c>
      <c r="Y488" t="inlineStr">
        <is>
          <t/>
        </is>
      </c>
      <c r="Z488" s="2" t="inlineStr">
        <is>
          <t>bad faith|
mala fides</t>
        </is>
      </c>
      <c r="AA488" s="2" t="inlineStr">
        <is>
          <t>3|
3</t>
        </is>
      </c>
      <c r="AB488" s="2" t="inlineStr">
        <is>
          <t xml:space="preserve">|
</t>
        </is>
      </c>
      <c r="AC488" t="inlineStr">
        <is>
          <t>1.an act undertaken to mislead another party or to neglect the fulfillment of some obligation, not through an honest mistake. Bad faith, or "mala fide", is generally used in relation to fraud;2.bad faith; the opposite to "bona fides", good faith.</t>
        </is>
      </c>
      <c r="AD488" t="inlineStr">
        <is>
          <t/>
        </is>
      </c>
      <c r="AE488" t="inlineStr">
        <is>
          <t/>
        </is>
      </c>
      <c r="AF488" t="inlineStr">
        <is>
          <t/>
        </is>
      </c>
      <c r="AG488" t="inlineStr">
        <is>
          <t/>
        </is>
      </c>
      <c r="AH488" t="inlineStr">
        <is>
          <t/>
        </is>
      </c>
      <c r="AI488" t="inlineStr">
        <is>
          <t/>
        </is>
      </c>
      <c r="AJ488" t="inlineStr">
        <is>
          <t/>
        </is>
      </c>
      <c r="AK488" t="inlineStr">
        <is>
          <t/>
        </is>
      </c>
      <c r="AL488" t="inlineStr">
        <is>
          <t/>
        </is>
      </c>
      <c r="AM488" t="inlineStr">
        <is>
          <t/>
        </is>
      </c>
      <c r="AN488" t="inlineStr">
        <is>
          <t/>
        </is>
      </c>
      <c r="AO488" t="inlineStr">
        <is>
          <t/>
        </is>
      </c>
      <c r="AP488" s="2" t="inlineStr">
        <is>
          <t>mauvaise foi</t>
        </is>
      </c>
      <c r="AQ488" s="2" t="inlineStr">
        <is>
          <t>3</t>
        </is>
      </c>
      <c r="AR488" s="2" t="inlineStr">
        <is>
          <t/>
        </is>
      </c>
      <c r="AS488" t="inlineStr">
        <is>
          <t/>
        </is>
      </c>
      <c r="AT488" t="inlineStr">
        <is>
          <t/>
        </is>
      </c>
      <c r="AU488" t="inlineStr">
        <is>
          <t/>
        </is>
      </c>
      <c r="AV488" t="inlineStr">
        <is>
          <t/>
        </is>
      </c>
      <c r="AW488" t="inlineStr">
        <is>
          <t/>
        </is>
      </c>
      <c r="AX488" t="inlineStr">
        <is>
          <t/>
        </is>
      </c>
      <c r="AY488" t="inlineStr">
        <is>
          <t/>
        </is>
      </c>
      <c r="AZ488" t="inlineStr">
        <is>
          <t/>
        </is>
      </c>
      <c r="BA488" t="inlineStr">
        <is>
          <t/>
        </is>
      </c>
      <c r="BB488" t="inlineStr">
        <is>
          <t/>
        </is>
      </c>
      <c r="BC488" t="inlineStr">
        <is>
          <t/>
        </is>
      </c>
      <c r="BD488" t="inlineStr">
        <is>
          <t/>
        </is>
      </c>
      <c r="BE488" t="inlineStr">
        <is>
          <t/>
        </is>
      </c>
      <c r="BF488" t="inlineStr">
        <is>
          <t/>
        </is>
      </c>
      <c r="BG488" t="inlineStr">
        <is>
          <t/>
        </is>
      </c>
      <c r="BH488" t="inlineStr">
        <is>
          <t/>
        </is>
      </c>
      <c r="BI488" t="inlineStr">
        <is>
          <t/>
        </is>
      </c>
      <c r="BJ488" t="inlineStr">
        <is>
          <t/>
        </is>
      </c>
      <c r="BK488" t="inlineStr">
        <is>
          <t/>
        </is>
      </c>
      <c r="BL488" t="inlineStr">
        <is>
          <t/>
        </is>
      </c>
      <c r="BM488" t="inlineStr">
        <is>
          <t/>
        </is>
      </c>
      <c r="BN488" t="inlineStr">
        <is>
          <t/>
        </is>
      </c>
      <c r="BO488" t="inlineStr">
        <is>
          <t/>
        </is>
      </c>
      <c r="BP488" t="inlineStr">
        <is>
          <t/>
        </is>
      </c>
      <c r="BQ488" t="inlineStr">
        <is>
          <t/>
        </is>
      </c>
      <c r="BR488" s="2" t="inlineStr">
        <is>
          <t>&lt;i&gt;mala fide&lt;/i&gt;</t>
        </is>
      </c>
      <c r="BS488" s="2" t="inlineStr">
        <is>
          <t>3</t>
        </is>
      </c>
      <c r="BT488" s="2" t="inlineStr">
        <is>
          <t/>
        </is>
      </c>
      <c r="BU488" t="inlineStr">
        <is>
          <t>qerq frodulenti ta' persuna oħra jew ir-rifjut intenzjonali jew malizzjuż li jitwettaq dmir jew obbligu kuntrattwali</t>
        </is>
      </c>
      <c r="BV488" t="inlineStr">
        <is>
          <t/>
        </is>
      </c>
      <c r="BW488" t="inlineStr">
        <is>
          <t/>
        </is>
      </c>
      <c r="BX488" t="inlineStr">
        <is>
          <t/>
        </is>
      </c>
      <c r="BY488" t="inlineStr">
        <is>
          <t/>
        </is>
      </c>
      <c r="BZ488" s="2" t="inlineStr">
        <is>
          <t>zła wiara</t>
        </is>
      </c>
      <c r="CA488" s="2" t="inlineStr">
        <is>
          <t>3</t>
        </is>
      </c>
      <c r="CB488" s="2" t="inlineStr">
        <is>
          <t/>
        </is>
      </c>
      <c r="CC488" t="inlineStr">
        <is>
          <t>domniemanie prawne dotyczące intencji danej osoby (niezależne od rezultatu, jaki przyniosły jej działania), od którego zależą skutki prawne; ze złą wiarą mamy do czynienia wtedy, gdy ktoś wie (albo nie wie, choć powinien wiedzieć), że jakieś prawo mu nie przysługuje</t>
        </is>
      </c>
      <c r="CD488" t="inlineStr">
        <is>
          <t/>
        </is>
      </c>
      <c r="CE488" t="inlineStr">
        <is>
          <t/>
        </is>
      </c>
      <c r="CF488" t="inlineStr">
        <is>
          <t/>
        </is>
      </c>
      <c r="CG488" t="inlineStr">
        <is>
          <t/>
        </is>
      </c>
      <c r="CH488" t="inlineStr">
        <is>
          <t/>
        </is>
      </c>
      <c r="CI488" t="inlineStr">
        <is>
          <t/>
        </is>
      </c>
      <c r="CJ488" t="inlineStr">
        <is>
          <t/>
        </is>
      </c>
      <c r="CK488" t="inlineStr">
        <is>
          <t/>
        </is>
      </c>
      <c r="CL488" t="inlineStr">
        <is>
          <t/>
        </is>
      </c>
      <c r="CM488" t="inlineStr">
        <is>
          <t/>
        </is>
      </c>
      <c r="CN488" t="inlineStr">
        <is>
          <t/>
        </is>
      </c>
      <c r="CO488" t="inlineStr">
        <is>
          <t/>
        </is>
      </c>
      <c r="CP488" s="2" t="inlineStr">
        <is>
          <t>nepoštenost|
slaba vera|
nedobrovernost</t>
        </is>
      </c>
      <c r="CQ488" s="2" t="inlineStr">
        <is>
          <t>3|
3|
3</t>
        </is>
      </c>
      <c r="CR488" s="2" t="inlineStr">
        <is>
          <t xml:space="preserve">|
|
</t>
        </is>
      </c>
      <c r="CS488" t="inlineStr">
        <is>
          <t>zavest subjekta o pravni neupravičenosti&lt;br&gt;(lat. malae fides)</t>
        </is>
      </c>
      <c r="CT488" t="inlineStr">
        <is>
          <t/>
        </is>
      </c>
      <c r="CU488" t="inlineStr">
        <is>
          <t/>
        </is>
      </c>
      <c r="CV488" t="inlineStr">
        <is>
          <t/>
        </is>
      </c>
      <c r="CW488" t="inlineStr">
        <is>
          <t/>
        </is>
      </c>
    </row>
    <row r="489">
      <c r="A489" s="1" t="str">
        <f>HYPERLINK("https://iate.europa.eu/entry/result/3556555/all", "3556555")</f>
        <v>3556555</v>
      </c>
      <c r="B489" t="inlineStr">
        <is>
          <t>LAW</t>
        </is>
      </c>
      <c r="C489" t="inlineStr">
        <is>
          <t>LAW|civil law</t>
        </is>
      </c>
      <c r="D489" t="inlineStr">
        <is>
          <t>yes</t>
        </is>
      </c>
      <c r="E489" t="inlineStr">
        <is>
          <t/>
        </is>
      </c>
      <c r="F489" s="2" t="inlineStr">
        <is>
          <t>уреждане на дълг</t>
        </is>
      </c>
      <c r="G489" s="2" t="inlineStr">
        <is>
          <t>3</t>
        </is>
      </c>
      <c r="H489" s="2" t="inlineStr">
        <is>
          <t/>
        </is>
      </c>
      <c r="I489" t="inlineStr">
        <is>
          <t>включва, наред с останалото, намаляване на сумата, която да бъде изплатена от длъжника, или удължаване на определения на длъжника срок за плащане</t>
        </is>
      </c>
      <c r="J489" t="inlineStr">
        <is>
          <t/>
        </is>
      </c>
      <c r="K489" t="inlineStr">
        <is>
          <t/>
        </is>
      </c>
      <c r="L489" t="inlineStr">
        <is>
          <t/>
        </is>
      </c>
      <c r="M489" t="inlineStr">
        <is>
          <t/>
        </is>
      </c>
      <c r="N489" t="inlineStr">
        <is>
          <t/>
        </is>
      </c>
      <c r="O489" t="inlineStr">
        <is>
          <t/>
        </is>
      </c>
      <c r="P489" t="inlineStr">
        <is>
          <t/>
        </is>
      </c>
      <c r="Q489" t="inlineStr">
        <is>
          <t/>
        </is>
      </c>
      <c r="R489" s="2" t="inlineStr">
        <is>
          <t>Schuldenanpassung</t>
        </is>
      </c>
      <c r="S489" s="2" t="inlineStr">
        <is>
          <t>3</t>
        </is>
      </c>
      <c r="T489" s="2" t="inlineStr">
        <is>
          <t/>
        </is>
      </c>
      <c r="U489" t="inlineStr">
        <is>
          <t>unter anderem eine Verringerung des vom Schuldner zu zahlenden Betrags oder eine Verlängerung der dem Schuldner gewährten Zahlungsfrist</t>
        </is>
      </c>
      <c r="V489" s="2" t="inlineStr">
        <is>
          <t>αναδιάρθρωση του χρέους</t>
        </is>
      </c>
      <c r="W489" s="2" t="inlineStr">
        <is>
          <t>3</t>
        </is>
      </c>
      <c r="X489" s="2" t="inlineStr">
        <is>
          <t/>
        </is>
      </c>
      <c r="Y489" t="inlineStr">
        <is>
          <t/>
        </is>
      </c>
      <c r="Z489" s="2" t="inlineStr">
        <is>
          <t>adjustment of debt|
debt adjustment</t>
        </is>
      </c>
      <c r="AA489" s="2" t="inlineStr">
        <is>
          <t>3|
3</t>
        </is>
      </c>
      <c r="AB489" s="2" t="inlineStr">
        <is>
          <t xml:space="preserve">|
</t>
        </is>
      </c>
      <c r="AC489" t="inlineStr">
        <is>
          <t>among other things, reduction in the amount to be paid by the debtor or an extension of the payment period granted to the debtor</t>
        </is>
      </c>
      <c r="AD489" s="2" t="inlineStr">
        <is>
          <t>reestructuración de la deuda</t>
        </is>
      </c>
      <c r="AE489" s="2" t="inlineStr">
        <is>
          <t>2</t>
        </is>
      </c>
      <c r="AF489" s="2" t="inlineStr">
        <is>
          <t/>
        </is>
      </c>
      <c r="AG489" t="inlineStr">
        <is>
          <t>Puede incluir, entre otras posibilidades, una reducción de la suma a pagar por el deudor o una ampliación del plazo de pago concedido al deudor.</t>
        </is>
      </c>
      <c r="AH489" s="2" t="inlineStr">
        <is>
          <t>võla ümberkujundamine</t>
        </is>
      </c>
      <c r="AI489" s="2" t="inlineStr">
        <is>
          <t>3</t>
        </is>
      </c>
      <c r="AJ489" s="2" t="inlineStr">
        <is>
          <t/>
        </is>
      </c>
      <c r="AK489" t="inlineStr">
        <is>
          <t>hõlmab muu hulgas võlgniku makstava summa vähendamist või võlgnikule antud makseperioodi pikendamist</t>
        </is>
      </c>
      <c r="AL489" s="2" t="inlineStr">
        <is>
          <t>velkajärjestely</t>
        </is>
      </c>
      <c r="AM489" s="2" t="inlineStr">
        <is>
          <t>3</t>
        </is>
      </c>
      <c r="AN489" s="2" t="inlineStr">
        <is>
          <t/>
        </is>
      </c>
      <c r="AO489" t="inlineStr">
        <is>
          <t>muun muassa velalliselta perittävän määrän pienentäminen tai velalliselle myönnetyn maksuajan pidentäminen</t>
        </is>
      </c>
      <c r="AP489" s="2" t="inlineStr">
        <is>
          <t>ajustement de dettes</t>
        </is>
      </c>
      <c r="AQ489" s="2" t="inlineStr">
        <is>
          <t>3</t>
        </is>
      </c>
      <c r="AR489" s="2" t="inlineStr">
        <is>
          <t/>
        </is>
      </c>
      <c r="AS489" t="inlineStr">
        <is>
          <t>entre autres, réduction du montant à payer par le débiteur ou prolongation du délai de paiement qui lui est accordé</t>
        </is>
      </c>
      <c r="AT489" s="2" t="inlineStr">
        <is>
          <t>coigeartú fiach</t>
        </is>
      </c>
      <c r="AU489" s="2" t="inlineStr">
        <is>
          <t>3</t>
        </is>
      </c>
      <c r="AV489" s="2" t="inlineStr">
        <is>
          <t/>
        </is>
      </c>
      <c r="AW489" t="inlineStr">
        <is>
          <t/>
        </is>
      </c>
      <c r="AX489" t="inlineStr">
        <is>
          <t/>
        </is>
      </c>
      <c r="AY489" t="inlineStr">
        <is>
          <t/>
        </is>
      </c>
      <c r="AZ489" t="inlineStr">
        <is>
          <t/>
        </is>
      </c>
      <c r="BA489" t="inlineStr">
        <is>
          <t/>
        </is>
      </c>
      <c r="BB489" s="2" t="inlineStr">
        <is>
          <t>adósságállomány rendezése</t>
        </is>
      </c>
      <c r="BC489" s="2" t="inlineStr">
        <is>
          <t>4</t>
        </is>
      </c>
      <c r="BD489" s="2" t="inlineStr">
        <is>
          <t/>
        </is>
      </c>
      <c r="BE489" t="inlineStr">
        <is>
          <t>többek között az adós által visszafizetendő összeg csökkentése, vagy a törlesztési időszak meghosszabbítása</t>
        </is>
      </c>
      <c r="BF489" t="inlineStr">
        <is>
          <t/>
        </is>
      </c>
      <c r="BG489" t="inlineStr">
        <is>
          <t/>
        </is>
      </c>
      <c r="BH489" t="inlineStr">
        <is>
          <t/>
        </is>
      </c>
      <c r="BI489" t="inlineStr">
        <is>
          <t/>
        </is>
      </c>
      <c r="BJ489" s="2" t="inlineStr">
        <is>
          <t>skolos sureguliavimas</t>
        </is>
      </c>
      <c r="BK489" s="2" t="inlineStr">
        <is>
          <t>3</t>
        </is>
      </c>
      <c r="BL489" s="2" t="inlineStr">
        <is>
          <t/>
        </is>
      </c>
      <c r="BM489" t="inlineStr">
        <is>
          <t/>
        </is>
      </c>
      <c r="BN489" s="2" t="inlineStr">
        <is>
          <t>parāda korekcija</t>
        </is>
      </c>
      <c r="BO489" s="2" t="inlineStr">
        <is>
          <t>3</t>
        </is>
      </c>
      <c r="BP489" s="2" t="inlineStr">
        <is>
          <t/>
        </is>
      </c>
      <c r="BQ489" t="inlineStr">
        <is>
          <t>cita starpā parādnieka maksājamo summu samazināšana vai parādniekam noteiktā atmaksas termiņa pagarināšana</t>
        </is>
      </c>
      <c r="BR489" t="inlineStr">
        <is>
          <t/>
        </is>
      </c>
      <c r="BS489" t="inlineStr">
        <is>
          <t/>
        </is>
      </c>
      <c r="BT489" t="inlineStr">
        <is>
          <t/>
        </is>
      </c>
      <c r="BU489" t="inlineStr">
        <is>
          <t/>
        </is>
      </c>
      <c r="BV489" s="2" t="inlineStr">
        <is>
          <t>schuldaanpassing</t>
        </is>
      </c>
      <c r="BW489" s="2" t="inlineStr">
        <is>
          <t>3</t>
        </is>
      </c>
      <c r="BX489" s="2" t="inlineStr">
        <is>
          <t/>
        </is>
      </c>
      <c r="BY489" t="inlineStr">
        <is>
          <t>aanpassing die onder meer betrekking heeft op een vermindering van het door de schuldenaar te betalen bedrag of een verlenging van de aan de schuldenaar verleende betalingstermijn</t>
        </is>
      </c>
      <c r="BZ489" s="2" t="inlineStr">
        <is>
          <t>restrukturyzacja długu</t>
        </is>
      </c>
      <c r="CA489" s="2" t="inlineStr">
        <is>
          <t>3</t>
        </is>
      </c>
      <c r="CB489" s="2" t="inlineStr">
        <is>
          <t/>
        </is>
      </c>
      <c r="CC489" t="inlineStr">
        <is>
          <t>zmiana struktury zobowiązań, najczęściej przeterminowanych, pod względem ich ilości, okresu i sposobu spłaty oraz wysokości oprocentowania, dokonywana za zgodą wierzycieli w celu obniżenia kosztów obsługi zadłużenia</t>
        </is>
      </c>
      <c r="CD489" s="2" t="inlineStr">
        <is>
          <t>ajustamento da dívida</t>
        </is>
      </c>
      <c r="CE489" s="2" t="inlineStr">
        <is>
          <t>3</t>
        </is>
      </c>
      <c r="CF489" s="2" t="inlineStr">
        <is>
          <t/>
        </is>
      </c>
      <c r="CG489" t="inlineStr">
        <is>
          <t>Consiste nomeadamente em reduzir o montante a pagar pelo credor ou no alargamento do prazo de pagamento concedido ao credor.</t>
        </is>
      </c>
      <c r="CH489" t="inlineStr">
        <is>
          <t/>
        </is>
      </c>
      <c r="CI489" t="inlineStr">
        <is>
          <t/>
        </is>
      </c>
      <c r="CJ489" t="inlineStr">
        <is>
          <t/>
        </is>
      </c>
      <c r="CK489" t="inlineStr">
        <is>
          <t/>
        </is>
      </c>
      <c r="CL489" t="inlineStr">
        <is>
          <t/>
        </is>
      </c>
      <c r="CM489" t="inlineStr">
        <is>
          <t/>
        </is>
      </c>
      <c r="CN489" t="inlineStr">
        <is>
          <t/>
        </is>
      </c>
      <c r="CO489" t="inlineStr">
        <is>
          <t/>
        </is>
      </c>
      <c r="CP489" t="inlineStr">
        <is>
          <t/>
        </is>
      </c>
      <c r="CQ489" t="inlineStr">
        <is>
          <t/>
        </is>
      </c>
      <c r="CR489" t="inlineStr">
        <is>
          <t/>
        </is>
      </c>
      <c r="CS489" t="inlineStr">
        <is>
          <t/>
        </is>
      </c>
      <c r="CT489" t="inlineStr">
        <is>
          <t/>
        </is>
      </c>
      <c r="CU489" t="inlineStr">
        <is>
          <t/>
        </is>
      </c>
      <c r="CV489" t="inlineStr">
        <is>
          <t/>
        </is>
      </c>
      <c r="CW489" t="inlineStr">
        <is>
          <t/>
        </is>
      </c>
    </row>
    <row r="490">
      <c r="A490" s="1" t="str">
        <f>HYPERLINK("https://iate.europa.eu/entry/result/1178026/all", "1178026")</f>
        <v>1178026</v>
      </c>
      <c r="B490" t="inlineStr">
        <is>
          <t>LAW;TRADE</t>
        </is>
      </c>
      <c r="C490" t="inlineStr">
        <is>
          <t>LAW;TRADE|marketing|preparation for market</t>
        </is>
      </c>
      <c r="D490" t="inlineStr">
        <is>
          <t>no</t>
        </is>
      </c>
      <c r="E490" t="inlineStr">
        <is>
          <t/>
        </is>
      </c>
      <c r="F490" t="inlineStr">
        <is>
          <t/>
        </is>
      </c>
      <c r="G490" t="inlineStr">
        <is>
          <t/>
        </is>
      </c>
      <c r="H490" t="inlineStr">
        <is>
          <t/>
        </is>
      </c>
      <c r="I490" t="inlineStr">
        <is>
          <t/>
        </is>
      </c>
      <c r="J490" t="inlineStr">
        <is>
          <t/>
        </is>
      </c>
      <c r="K490" t="inlineStr">
        <is>
          <t/>
        </is>
      </c>
      <c r="L490" t="inlineStr">
        <is>
          <t/>
        </is>
      </c>
      <c r="M490" t="inlineStr">
        <is>
          <t/>
        </is>
      </c>
      <c r="N490" s="2" t="inlineStr">
        <is>
          <t>udkast til konvention om konkurs og procedurer i forbindelse hermed</t>
        </is>
      </c>
      <c r="O490" s="2" t="inlineStr">
        <is>
          <t>3</t>
        </is>
      </c>
      <c r="P490" s="2" t="inlineStr">
        <is>
          <t/>
        </is>
      </c>
      <c r="Q490" t="inlineStr">
        <is>
          <t/>
        </is>
      </c>
      <c r="R490" s="2" t="inlineStr">
        <is>
          <t>Entwurf eines uebereinkommens ueber den Konkurs und aehnliche Verfahren</t>
        </is>
      </c>
      <c r="S490" s="2" t="inlineStr">
        <is>
          <t>3</t>
        </is>
      </c>
      <c r="T490" s="2" t="inlineStr">
        <is>
          <t/>
        </is>
      </c>
      <c r="U490" t="inlineStr">
        <is>
          <t/>
        </is>
      </c>
      <c r="V490" t="inlineStr">
        <is>
          <t/>
        </is>
      </c>
      <c r="W490" t="inlineStr">
        <is>
          <t/>
        </is>
      </c>
      <c r="X490" t="inlineStr">
        <is>
          <t/>
        </is>
      </c>
      <c r="Y490" t="inlineStr">
        <is>
          <t/>
        </is>
      </c>
      <c r="Z490" s="2" t="inlineStr">
        <is>
          <t>draft Convention on bankruptcy|
winding-up arrangements|
compositions and similar proceedings</t>
        </is>
      </c>
      <c r="AA490" s="2" t="inlineStr">
        <is>
          <t>3|
3|
3</t>
        </is>
      </c>
      <c r="AB490" s="2" t="inlineStr">
        <is>
          <t xml:space="preserve">|
|
</t>
        </is>
      </c>
      <c r="AC490" t="inlineStr">
        <is>
          <t/>
        </is>
      </c>
      <c r="AD490" t="inlineStr">
        <is>
          <t/>
        </is>
      </c>
      <c r="AE490" t="inlineStr">
        <is>
          <t/>
        </is>
      </c>
      <c r="AF490" t="inlineStr">
        <is>
          <t/>
        </is>
      </c>
      <c r="AG490" t="inlineStr">
        <is>
          <t/>
        </is>
      </c>
      <c r="AH490" t="inlineStr">
        <is>
          <t/>
        </is>
      </c>
      <c r="AI490" t="inlineStr">
        <is>
          <t/>
        </is>
      </c>
      <c r="AJ490" t="inlineStr">
        <is>
          <t/>
        </is>
      </c>
      <c r="AK490" t="inlineStr">
        <is>
          <t/>
        </is>
      </c>
      <c r="AL490" t="inlineStr">
        <is>
          <t/>
        </is>
      </c>
      <c r="AM490" t="inlineStr">
        <is>
          <t/>
        </is>
      </c>
      <c r="AN490" t="inlineStr">
        <is>
          <t/>
        </is>
      </c>
      <c r="AO490" t="inlineStr">
        <is>
          <t/>
        </is>
      </c>
      <c r="AP490" s="2" t="inlineStr">
        <is>
          <t>projet de convention relative à la faillite et aux procédures analogues</t>
        </is>
      </c>
      <c r="AQ490" s="2" t="inlineStr">
        <is>
          <t>3</t>
        </is>
      </c>
      <c r="AR490" s="2" t="inlineStr">
        <is>
          <t/>
        </is>
      </c>
      <c r="AS490" t="inlineStr">
        <is>
          <t/>
        </is>
      </c>
      <c r="AT490" s="2" t="inlineStr">
        <is>
          <t>dréachtChoinbhinsiún maidir le féimheacht agus imeachtaí comhchosúla</t>
        </is>
      </c>
      <c r="AU490" s="2" t="inlineStr">
        <is>
          <t>3</t>
        </is>
      </c>
      <c r="AV490" s="2" t="inlineStr">
        <is>
          <t/>
        </is>
      </c>
      <c r="AW490" t="inlineStr">
        <is>
          <t/>
        </is>
      </c>
      <c r="AX490" t="inlineStr">
        <is>
          <t/>
        </is>
      </c>
      <c r="AY490" t="inlineStr">
        <is>
          <t/>
        </is>
      </c>
      <c r="AZ490" t="inlineStr">
        <is>
          <t/>
        </is>
      </c>
      <c r="BA490" t="inlineStr">
        <is>
          <t/>
        </is>
      </c>
      <c r="BB490" t="inlineStr">
        <is>
          <t/>
        </is>
      </c>
      <c r="BC490" t="inlineStr">
        <is>
          <t/>
        </is>
      </c>
      <c r="BD490" t="inlineStr">
        <is>
          <t/>
        </is>
      </c>
      <c r="BE490" t="inlineStr">
        <is>
          <t/>
        </is>
      </c>
      <c r="BF490" s="2" t="inlineStr">
        <is>
          <t>progetto di convenzione relativa al fallimento ed alle procedure analoghe</t>
        </is>
      </c>
      <c r="BG490" s="2" t="inlineStr">
        <is>
          <t>3</t>
        </is>
      </c>
      <c r="BH490" s="2" t="inlineStr">
        <is>
          <t/>
        </is>
      </c>
      <c r="BI490" t="inlineStr">
        <is>
          <t/>
        </is>
      </c>
      <c r="BJ490" t="inlineStr">
        <is>
          <t/>
        </is>
      </c>
      <c r="BK490" t="inlineStr">
        <is>
          <t/>
        </is>
      </c>
      <c r="BL490" t="inlineStr">
        <is>
          <t/>
        </is>
      </c>
      <c r="BM490" t="inlineStr">
        <is>
          <t/>
        </is>
      </c>
      <c r="BN490" t="inlineStr">
        <is>
          <t/>
        </is>
      </c>
      <c r="BO490" t="inlineStr">
        <is>
          <t/>
        </is>
      </c>
      <c r="BP490" t="inlineStr">
        <is>
          <t/>
        </is>
      </c>
      <c r="BQ490" t="inlineStr">
        <is>
          <t/>
        </is>
      </c>
      <c r="BR490" t="inlineStr">
        <is>
          <t/>
        </is>
      </c>
      <c r="BS490" t="inlineStr">
        <is>
          <t/>
        </is>
      </c>
      <c r="BT490" t="inlineStr">
        <is>
          <t/>
        </is>
      </c>
      <c r="BU490" t="inlineStr">
        <is>
          <t/>
        </is>
      </c>
      <c r="BV490" s="2" t="inlineStr">
        <is>
          <t>ontwerp-verdrag inzake faillissement en soortgelijke procedures</t>
        </is>
      </c>
      <c r="BW490" s="2" t="inlineStr">
        <is>
          <t>3</t>
        </is>
      </c>
      <c r="BX490" s="2" t="inlineStr">
        <is>
          <t/>
        </is>
      </c>
      <c r="BY490" t="inlineStr">
        <is>
          <t/>
        </is>
      </c>
      <c r="BZ490" t="inlineStr">
        <is>
          <t/>
        </is>
      </c>
      <c r="CA490" t="inlineStr">
        <is>
          <t/>
        </is>
      </c>
      <c r="CB490" t="inlineStr">
        <is>
          <t/>
        </is>
      </c>
      <c r="CC490" t="inlineStr">
        <is>
          <t/>
        </is>
      </c>
      <c r="CD490" t="inlineStr">
        <is>
          <t/>
        </is>
      </c>
      <c r="CE490" t="inlineStr">
        <is>
          <t/>
        </is>
      </c>
      <c r="CF490" t="inlineStr">
        <is>
          <t/>
        </is>
      </c>
      <c r="CG490" t="inlineStr">
        <is>
          <t/>
        </is>
      </c>
      <c r="CH490" t="inlineStr">
        <is>
          <t/>
        </is>
      </c>
      <c r="CI490" t="inlineStr">
        <is>
          <t/>
        </is>
      </c>
      <c r="CJ490" t="inlineStr">
        <is>
          <t/>
        </is>
      </c>
      <c r="CK490" t="inlineStr">
        <is>
          <t/>
        </is>
      </c>
      <c r="CL490" t="inlineStr">
        <is>
          <t/>
        </is>
      </c>
      <c r="CM490" t="inlineStr">
        <is>
          <t/>
        </is>
      </c>
      <c r="CN490" t="inlineStr">
        <is>
          <t/>
        </is>
      </c>
      <c r="CO490" t="inlineStr">
        <is>
          <t/>
        </is>
      </c>
      <c r="CP490" t="inlineStr">
        <is>
          <t/>
        </is>
      </c>
      <c r="CQ490" t="inlineStr">
        <is>
          <t/>
        </is>
      </c>
      <c r="CR490" t="inlineStr">
        <is>
          <t/>
        </is>
      </c>
      <c r="CS490" t="inlineStr">
        <is>
          <t/>
        </is>
      </c>
      <c r="CT490" t="inlineStr">
        <is>
          <t/>
        </is>
      </c>
      <c r="CU490" t="inlineStr">
        <is>
          <t/>
        </is>
      </c>
      <c r="CV490" t="inlineStr">
        <is>
          <t/>
        </is>
      </c>
      <c r="CW490" t="inlineStr">
        <is>
          <t/>
        </is>
      </c>
    </row>
    <row r="491">
      <c r="A491" s="1" t="str">
        <f>HYPERLINK("https://iate.europa.eu/entry/result/1560013/all", "1560013")</f>
        <v>1560013</v>
      </c>
      <c r="B491" t="inlineStr">
        <is>
          <t>SCIENCE</t>
        </is>
      </c>
      <c r="C491" t="inlineStr">
        <is>
          <t>SCIENCE|humanities|social sciences</t>
        </is>
      </c>
      <c r="D491" t="inlineStr">
        <is>
          <t>yes</t>
        </is>
      </c>
      <c r="E491" t="inlineStr">
        <is>
          <t/>
        </is>
      </c>
      <c r="F491" s="2" t="inlineStr">
        <is>
          <t>младежка организация</t>
        </is>
      </c>
      <c r="G491" s="2" t="inlineStr">
        <is>
          <t>4</t>
        </is>
      </c>
      <c r="H491" s="2" t="inlineStr">
        <is>
          <t/>
        </is>
      </c>
      <c r="I491" t="inlineStr">
        <is>
          <t>доброволно сдружение, съставено предимно от &lt;i&gt;младежи&lt;/i&gt; [ &lt;a href="/entry/result/1559885/all" id="ENTRY_TO_ENTRY_CONVERTER" target="_blank"&gt;IATE:1559885&lt;/a&gt; ], което има за цел да представя, защитава и развива интересите и потребностите на младежта</t>
        </is>
      </c>
      <c r="J491" s="2" t="inlineStr">
        <is>
          <t>mládežnická organizace</t>
        </is>
      </c>
      <c r="K491" s="2" t="inlineStr">
        <is>
          <t>3</t>
        </is>
      </c>
      <c r="L491" s="2" t="inlineStr">
        <is>
          <t/>
        </is>
      </c>
      <c r="M491" t="inlineStr">
        <is>
          <t/>
        </is>
      </c>
      <c r="N491" s="2" t="inlineStr">
        <is>
          <t>ungdomsorganisation</t>
        </is>
      </c>
      <c r="O491" s="2" t="inlineStr">
        <is>
          <t>3</t>
        </is>
      </c>
      <c r="P491" s="2" t="inlineStr">
        <is>
          <t/>
        </is>
      </c>
      <c r="Q491" t="inlineStr">
        <is>
          <t>organisation (eller forening, klub, forbund, bevægelse) som især henvender sig til unge, og som arbejder for at varetage unges interesser eller organisere unge på et bestemt værdigrundlag</t>
        </is>
      </c>
      <c r="R491" s="2" t="inlineStr">
        <is>
          <t>Jugendorganisation</t>
        </is>
      </c>
      <c r="S491" s="2" t="inlineStr">
        <is>
          <t>3</t>
        </is>
      </c>
      <c r="T491" s="2" t="inlineStr">
        <is>
          <t/>
        </is>
      </c>
      <c r="U491" t="inlineStr">
        <is>
          <t/>
        </is>
      </c>
      <c r="V491" s="2" t="inlineStr">
        <is>
          <t>οργάνωση νέων</t>
        </is>
      </c>
      <c r="W491" s="2" t="inlineStr">
        <is>
          <t>3</t>
        </is>
      </c>
      <c r="X491" s="2" t="inlineStr">
        <is>
          <t/>
        </is>
      </c>
      <c r="Y491" t="inlineStr">
        <is>
          <t/>
        </is>
      </c>
      <c r="Z491" s="2" t="inlineStr">
        <is>
          <t>youth organisation|
youth group</t>
        </is>
      </c>
      <c r="AA491" s="2" t="inlineStr">
        <is>
          <t>3|
3</t>
        </is>
      </c>
      <c r="AB491" s="2" t="inlineStr">
        <is>
          <t xml:space="preserve">|
</t>
        </is>
      </c>
      <c r="AC491" t="inlineStr">
        <is>
          <t>organisation (e.g. association, club or movement) that is set up to serve &lt;i&gt;young people&lt;/i&gt; [ &lt;a href="/entry/result/1559885/all" id="ENTRY_TO_ENTRY_CONVERTER" target="_blank"&gt;IATE:1559885&lt;/a&gt; ] and where young people are (wholly or in partnership with adults) in charge of the organisational structure, and which is democratic, non-governmental and not for profit</t>
        </is>
      </c>
      <c r="AD491" s="2" t="inlineStr">
        <is>
          <t>organización juvenil</t>
        </is>
      </c>
      <c r="AE491" s="2" t="inlineStr">
        <is>
          <t>3</t>
        </is>
      </c>
      <c r="AF491" s="2" t="inlineStr">
        <is>
          <t/>
        </is>
      </c>
      <c r="AG491" t="inlineStr">
        <is>
          <t>Asociaciones juveniles o secciones juveniles de entidades sociales u organizaciones no gubernamentales, integradas por los miembros jóvenes de la entidad, que tengan reconocidos en sus Estatutos autonomía funcional, organización y gobierno propio para los asuntos específicamente juveniles.</t>
        </is>
      </c>
      <c r="AH491" s="2" t="inlineStr">
        <is>
          <t>noorteorganisatsioon</t>
        </is>
      </c>
      <c r="AI491" s="2" t="inlineStr">
        <is>
          <t>3</t>
        </is>
      </c>
      <c r="AJ491" s="2" t="inlineStr">
        <is>
          <t/>
        </is>
      </c>
      <c r="AK491" t="inlineStr">
        <is>
          <t>demokraatlik, valitsusväline ja mittetulunduslik organisatsioon, mis ühendab noori ja kus noored on kas iseseisvalt või koostöös täiskasvanutega vastutavad oraganisatsiooni struktuuri eest</t>
        </is>
      </c>
      <c r="AL491" s="2" t="inlineStr">
        <is>
          <t>nuorisojärjestö</t>
        </is>
      </c>
      <c r="AM491" s="2" t="inlineStr">
        <is>
          <t>3</t>
        </is>
      </c>
      <c r="AN491" s="2" t="inlineStr">
        <is>
          <t/>
        </is>
      </c>
      <c r="AO491" t="inlineStr">
        <is>
          <t>kaikki sellaiset järjestöt, joiden toimijat ovat joko itse nuoria tai joiden toiminnan keskeinen intressi kohdistuu nuorisoon</t>
        </is>
      </c>
      <c r="AP491" s="2" t="inlineStr">
        <is>
          <t>organisation de jeunesse</t>
        </is>
      </c>
      <c r="AQ491" s="2" t="inlineStr">
        <is>
          <t>3</t>
        </is>
      </c>
      <c r="AR491" s="2" t="inlineStr">
        <is>
          <t/>
        </is>
      </c>
      <c r="AS491" t="inlineStr">
        <is>
          <t>association volontaire s’adressant à un public majoritairement composé de &lt;i&gt;jeunes&lt;/i&gt; [ &lt;a href="/entry/result/1559885/all" id="ENTRY_TO_ENTRY_CONVERTER" target="_blank"&gt;IATE:1559885&lt;/a&gt; ] et qui contribue au développement par les jeunes de leurs responsabilités et de leurs aptitudes personnelles</t>
        </is>
      </c>
      <c r="AT491" t="inlineStr">
        <is>
          <t/>
        </is>
      </c>
      <c r="AU491" t="inlineStr">
        <is>
          <t/>
        </is>
      </c>
      <c r="AV491" t="inlineStr">
        <is>
          <t/>
        </is>
      </c>
      <c r="AW491" t="inlineStr">
        <is>
          <t/>
        </is>
      </c>
      <c r="AX491" s="2" t="inlineStr">
        <is>
          <t>organizacija mladih</t>
        </is>
      </c>
      <c r="AY491" s="2" t="inlineStr">
        <is>
          <t>3</t>
        </is>
      </c>
      <c r="AZ491" s="2" t="inlineStr">
        <is>
          <t/>
        </is>
      </c>
      <c r="BA491" t="inlineStr">
        <is>
          <t>organizacija ili bilo koji oblik udruživanja mladih [ &lt;a href="/entry/result/1559885/all" id="ENTRY_TO_ENTRY_CONVERTER" target="_blank"&gt;IATE:1559885&lt;/a&gt; ] koji samostalno ili uz potporu odraslih aktivno i odgovorno sudjeluju u razvoju kvalitetnih politika za mlade i civilnog društva te doprinose njegovoj izgradnji</t>
        </is>
      </c>
      <c r="BB491" s="2" t="inlineStr">
        <is>
          <t>ifjúsági szervezet|
ifjúsági csoport</t>
        </is>
      </c>
      <c r="BC491" s="2" t="inlineStr">
        <is>
          <t>4|
3</t>
        </is>
      </c>
      <c r="BD491" s="2" t="inlineStr">
        <is>
          <t>|
admitted</t>
        </is>
      </c>
      <c r="BE491" t="inlineStr">
        <is>
          <t>fiatalok vezette és fiatalokat tömörítő demokratikus, civil, nonprofit szövetség, klub, mozgalom stb.</t>
        </is>
      </c>
      <c r="BF491" s="2" t="inlineStr">
        <is>
          <t>organizzazione giovanile|
gruppo giovanile</t>
        </is>
      </c>
      <c r="BG491" s="2" t="inlineStr">
        <is>
          <t>3|
3</t>
        </is>
      </c>
      <c r="BH491" s="2" t="inlineStr">
        <is>
          <t xml:space="preserve">|
</t>
        </is>
      </c>
      <c r="BI491" t="inlineStr">
        <is>
          <t>organizzazione istituita per promuovere i giovani [ &lt;a href="/entry/result/1559885/all" id="ENTRY_TO_ENTRY_CONVERTER" target="_blank"&gt;IATE:1559885&lt;/a&gt; ] e i loro interessi in diversi ambiti e formata da giovani o da giovani e adulti</t>
        </is>
      </c>
      <c r="BJ491" s="2" t="inlineStr">
        <is>
          <t>jaunimo organizacija|
jaunimo grupė</t>
        </is>
      </c>
      <c r="BK491" s="2" t="inlineStr">
        <is>
          <t>3|
3</t>
        </is>
      </c>
      <c r="BL491" s="2" t="inlineStr">
        <is>
          <t xml:space="preserve">|
</t>
        </is>
      </c>
      <c r="BM491" t="inlineStr">
        <is>
          <t>įstatymų ir kitų teisės aktų nustatyta tvarka įregistruota asociacija, kurioje ne mažiau kaip du trečdaliai narių yra jaunuoliai ir (arba) į kurią įeina ne mažiau, kaip du trečdaliai asociacijų, kurių kiekvienos ne mažiau kaip du trečdaliai yra jaunuoliai</t>
        </is>
      </c>
      <c r="BN491" s="2" t="inlineStr">
        <is>
          <t>jaunatnes organizācija|
jauniešu organizācija</t>
        </is>
      </c>
      <c r="BO491" s="2" t="inlineStr">
        <is>
          <t>3|
2</t>
        </is>
      </c>
      <c r="BP491" s="2" t="inlineStr">
        <is>
          <t xml:space="preserve">|
</t>
        </is>
      </c>
      <c r="BQ491" t="inlineStr">
        <is>
          <t/>
        </is>
      </c>
      <c r="BR491" s="2" t="inlineStr">
        <is>
          <t>organizzazzjoni taż-żgħażagħ</t>
        </is>
      </c>
      <c r="BS491" s="2" t="inlineStr">
        <is>
          <t>3</t>
        </is>
      </c>
      <c r="BT491" s="2" t="inlineStr">
        <is>
          <t/>
        </is>
      </c>
      <c r="BU491" t="inlineStr">
        <is>
          <t>organizzazzjoni (pereż. assoċjazzjoni, klabb jew moviment) demokratika, nongovernattiva u mhux għall-profitt, li titwaqqaf bil-għan li taqdi liż-żgħażagħ&lt;sup&gt;1&lt;/sup&gt; u li fiha ż-żgħażagħ stess ikunu inkarigati (kompletament jew fi sħubija mal-adulti) mill-istruttura organizzattiva tagħha &lt;p&gt;&lt;sup&gt;1&lt;/sup&gt; żgħażagħ [ &lt;a href="/entry/result/1559885/all" id="ENTRY_TO_ENTRY_CONVERTER" target="_blank"&gt;IATE:1559885&lt;/a&gt; ]&lt;/p&gt;</t>
        </is>
      </c>
      <c r="BV491" s="2" t="inlineStr">
        <is>
          <t>jeugdorganisatie|
jongerenorganisatie</t>
        </is>
      </c>
      <c r="BW491" s="2" t="inlineStr">
        <is>
          <t>3|
3</t>
        </is>
      </c>
      <c r="BX491" s="2" t="inlineStr">
        <is>
          <t xml:space="preserve">|
</t>
        </is>
      </c>
      <c r="BY491" t="inlineStr">
        <is>
          <t>organisatie (vereniging, club of beweging) die gericht is op jongeren en op de belangen van jongeren en waarbij de jongeren verantwoordelijk zijn voor de organisatiestructuur</t>
        </is>
      </c>
      <c r="BZ491" s="2" t="inlineStr">
        <is>
          <t>organizacja młodzieżowa</t>
        </is>
      </c>
      <c r="CA491" s="2" t="inlineStr">
        <is>
          <t>3</t>
        </is>
      </c>
      <c r="CB491" s="2" t="inlineStr">
        <is>
          <t/>
        </is>
      </c>
      <c r="CC491" t="inlineStr">
        <is>
          <t>dobrowolne zrzeszenie młodzieży zmierzające do realizacji wyznaczonych zadań</t>
        </is>
      </c>
      <c r="CD491" s="2" t="inlineStr">
        <is>
          <t>organização de juventude</t>
        </is>
      </c>
      <c r="CE491" s="2" t="inlineStr">
        <is>
          <t>3</t>
        </is>
      </c>
      <c r="CF491" s="2" t="inlineStr">
        <is>
          <t/>
        </is>
      </c>
      <c r="CG491" t="inlineStr">
        <is>
          <t/>
        </is>
      </c>
      <c r="CH491" s="2" t="inlineStr">
        <is>
          <t>organizație de tineret</t>
        </is>
      </c>
      <c r="CI491" s="2" t="inlineStr">
        <is>
          <t>3</t>
        </is>
      </c>
      <c r="CJ491" s="2" t="inlineStr">
        <is>
          <t/>
        </is>
      </c>
      <c r="CK491" t="inlineStr">
        <is>
          <t/>
        </is>
      </c>
      <c r="CL491" s="2" t="inlineStr">
        <is>
          <t>mládežnícka organizácia</t>
        </is>
      </c>
      <c r="CM491" s="2" t="inlineStr">
        <is>
          <t>3</t>
        </is>
      </c>
      <c r="CN491" s="2" t="inlineStr">
        <is>
          <t/>
        </is>
      </c>
      <c r="CO491" t="inlineStr">
        <is>
          <t/>
        </is>
      </c>
      <c r="CP491" s="2" t="inlineStr">
        <is>
          <t>mladinska organizacija</t>
        </is>
      </c>
      <c r="CQ491" s="2" t="inlineStr">
        <is>
          <t>3</t>
        </is>
      </c>
      <c r="CR491" s="2" t="inlineStr">
        <is>
          <t/>
        </is>
      </c>
      <c r="CS491" t="inlineStr">
        <is>
          <t>avtonomno demokratično prostovoljno samostojno združenje mladih, ki s svojim delovanjem omogoča mladim pridobivanje načrtnih učnih izkušenj, oblikovanje in izražanje njihovih stališč ter izvajanje dejavnosti v skladu z njihovo interesno, kulturno, nazorsko ali politično usmeritvijo</t>
        </is>
      </c>
      <c r="CT491" s="2" t="inlineStr">
        <is>
          <t>ungdomsorganisation</t>
        </is>
      </c>
      <c r="CU491" s="2" t="inlineStr">
        <is>
          <t>3</t>
        </is>
      </c>
      <c r="CV491" s="2" t="inlineStr">
        <is>
          <t/>
        </is>
      </c>
      <c r="CW491" t="inlineStr">
        <is>
          <t>organisation som vänder sig till ungdomar</t>
        </is>
      </c>
    </row>
    <row r="492">
      <c r="A492" s="1" t="str">
        <f>HYPERLINK("https://iate.europa.eu/entry/result/1077890/all", "1077890")</f>
        <v>1077890</v>
      </c>
      <c r="B492" t="inlineStr">
        <is>
          <t>EUROPEAN UNION</t>
        </is>
      </c>
      <c r="C492" t="inlineStr">
        <is>
          <t>EUROPEAN UNION|EU institutions and European civil service;EUROPEAN UNION|EU finance</t>
        </is>
      </c>
      <c r="D492" t="inlineStr">
        <is>
          <t>yes</t>
        </is>
      </c>
      <c r="E492" t="inlineStr">
        <is>
          <t/>
        </is>
      </c>
      <c r="F492" t="inlineStr">
        <is>
          <t/>
        </is>
      </c>
      <c r="G492" t="inlineStr">
        <is>
          <t/>
        </is>
      </c>
      <c r="H492" t="inlineStr">
        <is>
          <t/>
        </is>
      </c>
      <c r="I492" t="inlineStr">
        <is>
          <t/>
        </is>
      </c>
      <c r="J492" s="2" t="inlineStr">
        <is>
          <t>Poradní komise pro nákupy a veřejné zakázky</t>
        </is>
      </c>
      <c r="K492" s="2" t="inlineStr">
        <is>
          <t>3</t>
        </is>
      </c>
      <c r="L492" s="2" t="inlineStr">
        <is>
          <t/>
        </is>
      </c>
      <c r="M492" t="inlineStr">
        <is>
          <t/>
        </is>
      </c>
      <c r="N492" s="2" t="inlineStr">
        <is>
          <t>Det Rådgivende Udvalg for Indkøb og Kontrakter|
Det Rådgivende Udvalg for Indkøb og Aftaler</t>
        </is>
      </c>
      <c r="O492" s="2" t="inlineStr">
        <is>
          <t>3|
3</t>
        </is>
      </c>
      <c r="P492" s="2" t="inlineStr">
        <is>
          <t xml:space="preserve">|
</t>
        </is>
      </c>
      <c r="Q492" t="inlineStr">
        <is>
          <t/>
        </is>
      </c>
      <c r="R492" s="2" t="inlineStr">
        <is>
          <t>Vergabebeirat|
CCAM</t>
        </is>
      </c>
      <c r="S492" s="2" t="inlineStr">
        <is>
          <t>3|
3</t>
        </is>
      </c>
      <c r="T492" s="2" t="inlineStr">
        <is>
          <t xml:space="preserve">|
</t>
        </is>
      </c>
      <c r="U492" t="inlineStr">
        <is>
          <t/>
        </is>
      </c>
      <c r="V492" s="2" t="inlineStr">
        <is>
          <t>Συμβουλευτική Επιτροπή Αγορών και Συμβάσεων|
συμβουλευτική επιτροπή αγορών και συμβάσεων|
ΣΕΑΣ</t>
        </is>
      </c>
      <c r="W492" s="2" t="inlineStr">
        <is>
          <t>3|
3|
3</t>
        </is>
      </c>
      <c r="X492" s="2" t="inlineStr">
        <is>
          <t xml:space="preserve">|
|
</t>
        </is>
      </c>
      <c r="Y492" t="inlineStr">
        <is>
          <t/>
        </is>
      </c>
      <c r="Z492" s="2" t="inlineStr">
        <is>
          <t>Advisory Committee on Procurement and Contracts|
ACPC|
CCAM</t>
        </is>
      </c>
      <c r="AA492" s="2" t="inlineStr">
        <is>
          <t>3|
3|
1</t>
        </is>
      </c>
      <c r="AB492" s="2" t="inlineStr">
        <is>
          <t xml:space="preserve">|
|
</t>
        </is>
      </c>
      <c r="AC492" t="inlineStr">
        <is>
          <t>Committee presided over by the Commission and composed of representatives of the Member States, with the task of examining problems arising from the application of the measures adopted by the Council with regard to public works contracts</t>
        </is>
      </c>
      <c r="AD492" s="2" t="inlineStr">
        <is>
          <t>CCCC|
Comisión Consultiva de Compras y Contratos</t>
        </is>
      </c>
      <c r="AE492" s="2" t="inlineStr">
        <is>
          <t>3|
3</t>
        </is>
      </c>
      <c r="AF492" s="2" t="inlineStr">
        <is>
          <t xml:space="preserve">|
</t>
        </is>
      </c>
      <c r="AG492" t="inlineStr">
        <is>
          <t>"Esta Comisión consultiva se ha establecido en virtud del artículo 63 del Reglamento financiero. Está presidida por el Director de Presupuesto y compuesta por dos representantes de la DG A (Dirección de Personal y Administración y Dirección de Finanzas de la Secretaría), un representante del Servicio Jurídico y un representante de otro servicio. El interventor asiste a sus trabajos. La CCCC emite dictámenes relativos, sobre todo, a la conformidad de los procedimientos, a la elección propuesta por el servicio ordenador y a las condiciones establecidas para la adjudicación de contratos."</t>
        </is>
      </c>
      <c r="AH492" s="2" t="inlineStr">
        <is>
          <t>hangete ja lepingute nõuandekomitee</t>
        </is>
      </c>
      <c r="AI492" s="2" t="inlineStr">
        <is>
          <t>3</t>
        </is>
      </c>
      <c r="AJ492" s="2" t="inlineStr">
        <is>
          <t/>
        </is>
      </c>
      <c r="AK492" t="inlineStr">
        <is>
          <t/>
        </is>
      </c>
      <c r="AL492" s="2" t="inlineStr">
        <is>
          <t>hankintoja ja sopimuksia käsittelevä neuvoa-antava komitea|
CCAM</t>
        </is>
      </c>
      <c r="AM492" s="2" t="inlineStr">
        <is>
          <t>3|
3</t>
        </is>
      </c>
      <c r="AN492" s="2" t="inlineStr">
        <is>
          <t xml:space="preserve">|
</t>
        </is>
      </c>
      <c r="AO492" t="inlineStr">
        <is>
          <t>neuvoston sisäinen komitea, joka perustuu varainhoitoasetuksen 63 artiklaan ja joka antaa lausunnon menettelyjen sääntöjenmukaisuudesta, tulot ja menot hyväksyvän yksikön ehdottamasta hankkijasta sekä hankintasopimuksen ehdoista.</t>
        </is>
      </c>
      <c r="AP492" s="2" t="inlineStr">
        <is>
          <t>commission consultative des achats et des marchés|
CCAM</t>
        </is>
      </c>
      <c r="AQ492" s="2" t="inlineStr">
        <is>
          <t>1|
1</t>
        </is>
      </c>
      <c r="AR492" s="2" t="inlineStr">
        <is>
          <t xml:space="preserve">|
</t>
        </is>
      </c>
      <c r="AS492" t="inlineStr">
        <is>
          <t>commission qui émet un avis sur la régularité de la procédure suivie, sur le choix du fournisseur et, en général, sur les conditions retenues pour la passation du marché</t>
        </is>
      </c>
      <c r="AT492" s="2" t="inlineStr">
        <is>
          <t>an Coiste Comhairleach um Sholáthar agus um Chonarthaí|
CCSC</t>
        </is>
      </c>
      <c r="AU492" s="2" t="inlineStr">
        <is>
          <t>3|
3</t>
        </is>
      </c>
      <c r="AV492" s="2" t="inlineStr">
        <is>
          <t xml:space="preserve">|
</t>
        </is>
      </c>
      <c r="AW492" t="inlineStr">
        <is>
          <t/>
        </is>
      </c>
      <c r="AX492" t="inlineStr">
        <is>
          <t/>
        </is>
      </c>
      <c r="AY492" t="inlineStr">
        <is>
          <t/>
        </is>
      </c>
      <c r="AZ492" t="inlineStr">
        <is>
          <t/>
        </is>
      </c>
      <c r="BA492" t="inlineStr">
        <is>
          <t/>
        </is>
      </c>
      <c r="BB492" s="2" t="inlineStr">
        <is>
          <t>közbeszerzéssel és szerződésekkel foglalkozó tanácsadó bizottság</t>
        </is>
      </c>
      <c r="BC492" s="2" t="inlineStr">
        <is>
          <t>4</t>
        </is>
      </c>
      <c r="BD492" s="2" t="inlineStr">
        <is>
          <t/>
        </is>
      </c>
      <c r="BE492" t="inlineStr">
        <is>
          <t>Bizonyos meghatározott összegű közbeszerzésekkel és szerződésekkel kapcsolatos döntések meghozatala előtt az egyes intézmények engedélyezésre jogosult tisztviselői kötelesek kikérni az intézmény közbeszerzéssel és szerződésekkel foglalkozó tanácsadó bizottságának véleményét.</t>
        </is>
      </c>
      <c r="BF492" s="2" t="inlineStr">
        <is>
          <t>CCAC|
commissione consultiva per gli acquisti ed i contratti|
Commissione consultiva per acquisti e contratti|
commissione consultiva per gli acquisti e i contratti</t>
        </is>
      </c>
      <c r="BG492" s="2" t="inlineStr">
        <is>
          <t>3|
3|
2|
3</t>
        </is>
      </c>
      <c r="BH492" s="2" t="inlineStr">
        <is>
          <t xml:space="preserve">|
|
|
</t>
        </is>
      </c>
      <c r="BI492" t="inlineStr">
        <is>
          <t>Commissioni previste dal regolamento finanziario. La stessa denominazione e la stessa sigla sono ora usate per il settore SISNET (cfr. SN 3065/00)</t>
        </is>
      </c>
      <c r="BJ492" s="2" t="inlineStr">
        <is>
          <t>Viešųjų pirkimų ir sutarčių patariamasis komitetas|
CCAM</t>
        </is>
      </c>
      <c r="BK492" s="2" t="inlineStr">
        <is>
          <t>3|
3</t>
        </is>
      </c>
      <c r="BL492" s="2" t="inlineStr">
        <is>
          <t xml:space="preserve">|
</t>
        </is>
      </c>
      <c r="BM492" t="inlineStr">
        <is>
          <t/>
        </is>
      </c>
      <c r="BN492" t="inlineStr">
        <is>
          <t/>
        </is>
      </c>
      <c r="BO492" t="inlineStr">
        <is>
          <t/>
        </is>
      </c>
      <c r="BP492" t="inlineStr">
        <is>
          <t/>
        </is>
      </c>
      <c r="BQ492" t="inlineStr">
        <is>
          <t/>
        </is>
      </c>
      <c r="BR492" s="2" t="inlineStr">
        <is>
          <t>Kumitat Konsultattiv dwar l-Akkwisti u l-Kuntratti|
KKAK</t>
        </is>
      </c>
      <c r="BS492" s="2" t="inlineStr">
        <is>
          <t>3|
2</t>
        </is>
      </c>
      <c r="BT492" s="2" t="inlineStr">
        <is>
          <t xml:space="preserve">|
</t>
        </is>
      </c>
      <c r="BU492" t="inlineStr">
        <is>
          <t>kumitat ippresedut mill-Kummissjoni u magħmul minn rappreżentanti tal-Istati Membri li jappartjenu għall-awtoritajiet ta' dawk l-Istati, li jeżamina regolarment, fuq l-inizzjattiva tal-Kummissjoni jew fuq talba minn Stat Membru, problemi li jitqajmu mill-implimentazzjoni tal-miżuri adottati mill-Kunsill fir-rigward ta' kuntratti tax-xogħlijiet pubbliċi, li jinkludu każi speċjali li joriġinaw f'dan il-qasam</t>
        </is>
      </c>
      <c r="BV492" s="2" t="inlineStr">
        <is>
          <t>Aankoop- en gunningsadviescommissie|
Raadgevende Commissie voor aankopen en overeenkomsten|
RCAO|
CCAM</t>
        </is>
      </c>
      <c r="BW492" s="2" t="inlineStr">
        <is>
          <t>3|
3|
3|
3</t>
        </is>
      </c>
      <c r="BX492" s="2" t="inlineStr">
        <is>
          <t xml:space="preserve">|
|
|
</t>
        </is>
      </c>
      <c r="BY492" t="inlineStr">
        <is>
          <t/>
        </is>
      </c>
      <c r="BZ492" s="2" t="inlineStr">
        <is>
          <t>Komitet Doradczy ds. Zamówień Publiczych i Umów</t>
        </is>
      </c>
      <c r="CA492" s="2" t="inlineStr">
        <is>
          <t>3</t>
        </is>
      </c>
      <c r="CB492" s="2" t="inlineStr">
        <is>
          <t/>
        </is>
      </c>
      <c r="CC492" t="inlineStr">
        <is>
          <t/>
        </is>
      </c>
      <c r="CD492" s="2" t="inlineStr">
        <is>
          <t>Comissão Consultiva de Compras e Contratos|
CCCC</t>
        </is>
      </c>
      <c r="CE492" s="2" t="inlineStr">
        <is>
          <t>3|
3</t>
        </is>
      </c>
      <c r="CF492" s="2" t="inlineStr">
        <is>
          <t xml:space="preserve">|
</t>
        </is>
      </c>
      <c r="CG492" t="inlineStr">
        <is>
          <t/>
        </is>
      </c>
      <c r="CH492" s="2" t="inlineStr">
        <is>
          <t>Comitet consultativ privind achizițiile publice și contractele</t>
        </is>
      </c>
      <c r="CI492" s="2" t="inlineStr">
        <is>
          <t>3</t>
        </is>
      </c>
      <c r="CJ492" s="2" t="inlineStr">
        <is>
          <t/>
        </is>
      </c>
      <c r="CK492" t="inlineStr">
        <is>
          <t/>
        </is>
      </c>
      <c r="CL492" t="inlineStr">
        <is>
          <t/>
        </is>
      </c>
      <c r="CM492" t="inlineStr">
        <is>
          <t/>
        </is>
      </c>
      <c r="CN492" t="inlineStr">
        <is>
          <t/>
        </is>
      </c>
      <c r="CO492" t="inlineStr">
        <is>
          <t/>
        </is>
      </c>
      <c r="CP492" s="2" t="inlineStr">
        <is>
          <t>Svetovalni odbor za javna naročila in pogodbe</t>
        </is>
      </c>
      <c r="CQ492" s="2" t="inlineStr">
        <is>
          <t>3</t>
        </is>
      </c>
      <c r="CR492" s="2" t="inlineStr">
        <is>
          <t/>
        </is>
      </c>
      <c r="CS492" t="inlineStr">
        <is>
          <t/>
        </is>
      </c>
      <c r="CT492" s="2" t="inlineStr">
        <is>
          <t>rådgivande kommitté för upphandling och kontrakt|
rådgivande kommitté för upphandling och avtal|
CCAM</t>
        </is>
      </c>
      <c r="CU492" s="2" t="inlineStr">
        <is>
          <t>3|
3|
2</t>
        </is>
      </c>
      <c r="CV492" s="2" t="inlineStr">
        <is>
          <t xml:space="preserve">|
|
</t>
        </is>
      </c>
      <c r="CW492" t="inlineStr">
        <is>
          <t/>
        </is>
      </c>
    </row>
    <row r="493">
      <c r="A493" s="1" t="str">
        <f>HYPERLINK("https://iate.europa.eu/entry/result/3576151/all", "3576151")</f>
        <v>3576151</v>
      </c>
      <c r="B493" t="inlineStr">
        <is>
          <t>EUROPEAN UNION;AGRICULTURE, FORESTRY AND FISHERIES</t>
        </is>
      </c>
      <c r="C493" t="inlineStr">
        <is>
          <t>EUROPEAN UNION|EU finance|EU financing;AGRICULTURE, FORESTRY AND FISHERIES|fisheries</t>
        </is>
      </c>
      <c r="D493" t="inlineStr">
        <is>
          <t>yes</t>
        </is>
      </c>
      <c r="E493" t="inlineStr">
        <is>
          <t/>
        </is>
      </c>
      <c r="F493" s="2" t="inlineStr">
        <is>
          <t>обща система за мониторинг и оценка</t>
        </is>
      </c>
      <c r="G493" s="2" t="inlineStr">
        <is>
          <t>3</t>
        </is>
      </c>
      <c r="H493" s="2" t="inlineStr">
        <is>
          <t/>
        </is>
      </c>
      <c r="I493" t="inlineStr">
        <is>
          <t>Система, чрез която се измерват резултатите от ЕФМДР, и има следните цели:&lt;br&gt;а) да покаже напредъка и постиженията на ОПОР и ИМП, да отчита общото въздействие и да оценява ефективността, ефикасността и целесъобразността на операциите по линия на ЕФМДР;&lt;br&gt;б) да допринася за подобряване на целевата насоченост на подпомагането за ОПОР и ИМП; &lt;br&gt;в) да подпомага общ процес на учене, свързан с мониторинга и оценката;&lt;br&gt;г)	да предоставя надеждни, основани на доказателства оценки на операциите по линия на ЕФМДР, резултатите от които се използват в процеса на вземане на решения</t>
        </is>
      </c>
      <c r="J493" s="2" t="inlineStr">
        <is>
          <t>společný systém monitorování a hodnocení</t>
        </is>
      </c>
      <c r="K493" s="2" t="inlineStr">
        <is>
          <t>3</t>
        </is>
      </c>
      <c r="L493" s="2" t="inlineStr">
        <is>
          <t/>
        </is>
      </c>
      <c r="M493" t="inlineStr">
        <is>
          <t/>
        </is>
      </c>
      <c r="N493" s="2" t="inlineStr">
        <is>
          <t>fælles overvågnings- og evalueringssystem</t>
        </is>
      </c>
      <c r="O493" s="2" t="inlineStr">
        <is>
          <t>3</t>
        </is>
      </c>
      <c r="P493" s="2" t="inlineStr">
        <is>
          <t/>
        </is>
      </c>
      <c r="Q493" t="inlineStr">
        <is>
          <t>EU-system til overvågning og evaluering af operationer udført af Den Europæiske Hav- og Fiskerifond med henblik på at måle resultaterne af disse</t>
        </is>
      </c>
      <c r="R493" s="2" t="inlineStr">
        <is>
          <t>gemeinsames Überwachungs- und Evaluierungssystem</t>
        </is>
      </c>
      <c r="S493" s="2" t="inlineStr">
        <is>
          <t>3</t>
        </is>
      </c>
      <c r="T493" s="2" t="inlineStr">
        <is>
          <t/>
        </is>
      </c>
      <c r="U493" t="inlineStr">
        <is>
          <t/>
        </is>
      </c>
      <c r="V493" s="2" t="inlineStr">
        <is>
          <t>κοινό σύστημα παρακολούθησης και αξιολόγησης</t>
        </is>
      </c>
      <c r="W493" s="2" t="inlineStr">
        <is>
          <t>3</t>
        </is>
      </c>
      <c r="X493" s="2" t="inlineStr">
        <is>
          <t/>
        </is>
      </c>
      <c r="Y493" t="inlineStr">
        <is>
          <t>σύστημα υπαγόμενο στο &lt;i&gt;κοινό πλαίσιο παρακολούθησης και αξιολόγησης&lt;/i&gt; [ &lt;a href="/entry/result/2228136/all" id="ENTRY_TO_ENTRY_CONVERTER" target="_blank"&gt;IATE:2228136&lt;/a&gt; ] το οποίο έχει τους εξής στόχους: &lt;br&gt;α) να καταδεικνύει την πρόοδο και τα επιτεύγματα της &lt;i&gt;ΚΑλΠ&lt;/i&gt; [ &lt;a href="/entry/result/780952/all" id="ENTRY_TO_ENTRY_CONVERTER" target="_blank"&gt;IATE:780952&lt;/a&gt; ] και της &lt;i&gt;ΟΘΠ&lt;/i&gt; [ &lt;a href="/entry/result/3515945/all" id="ENTRY_TO_ENTRY_CONVERTER" target="_blank"&gt;IATE:3515945&lt;/a&gt; ], να εξετάζει τον γενικό αντίκτυπο και να αξιολογεί την αποτελεσματικότητα, την αποδοτικότητα και τη συνάφεια των πράξεων του ΕΤΘΑ [ &lt;a href="/entry/result/3537723/all" id="ENTRY_TO_ENTRY_CONVERTER" target="_blank"&gt;IATE:3537723&lt;/a&gt; ]·&lt;br&gt;β) να συμβάλλει στην καλύτερα στοχευμένη στήριξη της ΚΑλΠ και της ΟΘΠ·&lt;br&gt;γ) να υποστηρίζει μια κοινή διαδικασία εκμάθησης σχετικά με την παρακολούθηση και την αξιολόγηση·&lt;br&gt;δ) να παράσχει ισχυρές και τεκμηριωμένες αξιολογήσεις των πράξεων του ΕΤΘΑ που θα τροφοδοτήσουν τη διαδικασία λήψης αποφάσεων</t>
        </is>
      </c>
      <c r="Z493" s="2" t="inlineStr">
        <is>
          <t>common monitoring and evaluation system|
CMES</t>
        </is>
      </c>
      <c r="AA493" s="2" t="inlineStr">
        <is>
          <t>3|
3</t>
        </is>
      </c>
      <c r="AB493" s="2" t="inlineStr">
        <is>
          <t xml:space="preserve">|
</t>
        </is>
      </c>
      <c r="AC493" t="inlineStr">
        <is>
          <t>system (within the &lt;i&gt;Common Monitoring and Evaluation Framework&lt;/i&gt; [ &lt;a href="/entry/result/2228136/all" id="ENTRY_TO_ENTRY_CONVERTER" target="_blank"&gt;IATE:2228136&lt;/a&gt; ]) having the following objectives:&lt;br&gt;&lt;p&gt;- to demonstrate the progress and achievements of the &lt;i&gt;common fisheries policy&lt;/i&gt; [ &lt;a href="/entry/result/780952/all" id="ENTRY_TO_ENTRY_CONVERTER" target="_blank"&gt;IATE:780952&lt;/a&gt; ] and the &lt;i&gt;integrated maritime policy&lt;/i&gt; [ &lt;a href="/entry/result/3515945/all" id="ENTRY_TO_ENTRY_CONVERTER" target="_blank"&gt;IATE:3515945&lt;/a&gt; ], to consider the general impact and to assess the effectiveness, efficiency and relevance of &lt;i&gt;European Maritime and Fisheries Fund&lt;/i&gt; [ &lt;a href="/entry/result/3537723/all" id="ENTRY_TO_ENTRY_CONVERTER" target="_blank"&gt;IATE:3537723&lt;/a&gt; ] operations;&lt;/p&gt;&lt;p&gt;- to contribute to better targeted support for the common fisheries policy and the integrated maritime policy;&lt;/p&gt;&lt;p&gt;- to support a common learning process related to monitoring and evaluation;&lt;/p&gt;&lt;p&gt;- to provide robust, evidenced based evaluations of the European Maritime and Fisheries Fund operations that feed into the decision-making process.&lt;/p&gt;</t>
        </is>
      </c>
      <c r="AD493" s="2" t="inlineStr">
        <is>
          <t>sistema común de seguimiento y evaluación|
SCSE</t>
        </is>
      </c>
      <c r="AE493" s="2" t="inlineStr">
        <is>
          <t>3|
3</t>
        </is>
      </c>
      <c r="AF493" s="2" t="inlineStr">
        <is>
          <t xml:space="preserve">|
</t>
        </is>
      </c>
      <c r="AG493" t="inlineStr">
        <is>
          <t>Sistema creado con los siguientes objetivos:&lt;br&gt;a) poner de manifiesto el progreso y los logros de la política pesquera común (PPC) [ &lt;a href="/entry/result/780952/all" id="ENTRY_TO_ENTRY_CONVERTER" target="_blank"&gt;IATE:780952&lt;/a&gt; ] y la política marítima integrada (PMI) [ &lt;a href="/entry/result/3515945/all" id="ENTRY_TO_ENTRY_CONVERTER" target="_blank"&gt;IATE:3515945&lt;/a&gt; ] para estimar su incidencia general y evaluar la eficacia, la eficiencia y la pertinencia de las operaciones del Fondo Europeo Marítimo y de Pesca (FEMP) [ &lt;a href="/entry/result/3537723/all" id="ENTRY_TO_ENTRY_CONVERTER" target="_blank"&gt;IATE:3537723&lt;/a&gt; ];&lt;br&gt;b) contribuir a seleccionar mejor los objetivos de la ayuda para la PPC y la PMI;&lt;br&gt;c) impulsar un proceso común de aprendizaje en relación con el seguimiento y la evaluación;&lt;br&gt;d) proporcionar evaluaciones sólidas y con bases fácticas respecto de las operaciones del FEMP para su incorporación al proceso de adopción de decisiones.</t>
        </is>
      </c>
      <c r="AH493" s="2" t="inlineStr">
        <is>
          <t>ühine seire- ja hindamissüsteem</t>
        </is>
      </c>
      <c r="AI493" s="2" t="inlineStr">
        <is>
          <t>3</t>
        </is>
      </c>
      <c r="AJ493" s="2" t="inlineStr">
        <is>
          <t/>
        </is>
      </c>
      <c r="AK493" t="inlineStr">
        <is>
          <t/>
        </is>
      </c>
      <c r="AL493" s="2" t="inlineStr">
        <is>
          <t>yhteinen seuranta- ja arviointijärjestelmä</t>
        </is>
      </c>
      <c r="AM493" s="2" t="inlineStr">
        <is>
          <t>3</t>
        </is>
      </c>
      <c r="AN493" s="2" t="inlineStr">
        <is>
          <t/>
        </is>
      </c>
      <c r="AO493" t="inlineStr">
        <is>
          <t>järjestelmä, joka auttaa&lt;br&gt;- osoittamaan yhteisen kalastuspolitiikan ja unionin yhdennetyn meripolitiikan edistymistä ja saavutuksia,&lt;br&gt;- arvioimaan EMKR:n toimien vaikuttavuutta, tehokkuutta ja asianmukaisuutta,&lt;br&gt;- edistämään yhteisen kalastuspolitiikan ja yhdennetyn meripolitiikan tuen parempaa kohdentamista,&lt;br&gt;- tukemaan seurantaan ja arviointiin liittyvää yhteistä oppimisprosessia&lt;br&gt;- tuottamaan luotettavia, näyttöön perustuvia EMKR:n toimien arviointeja, jotka tukevat päätöksentekoprosessia</t>
        </is>
      </c>
      <c r="AP493" s="2" t="inlineStr">
        <is>
          <t>système commun de suivi et d'évaluation|
SCSE</t>
        </is>
      </c>
      <c r="AQ493" s="2" t="inlineStr">
        <is>
          <t>3|
3</t>
        </is>
      </c>
      <c r="AR493" s="2" t="inlineStr">
        <is>
          <t xml:space="preserve">|
</t>
        </is>
      </c>
      <c r="AS493" t="inlineStr">
        <is>
          <t>système ayant les objectifs suivants: &lt;p&gt;- démontrer les progrès et les réalisations de la Politique commune de pêche (PCP) et de la Politique maritime intégrée (PMI), d’apprécier l’incidence générale du Fonds européen pour les affaires maritimes et la pêche (FEAM) et d’évaluer l’efficacité, l’efficience et la pertinence des opérations relevant du FEAMP;&lt;/p&gt;&lt;p&gt;- contribuer à mieux cibler le soutien à la PCP et à la PMI; &lt;/p&gt;&lt;p&gt;- apporter un soutien à un processus d’apprentissage commun relatif au suivi et à l’évaluation;&lt;/p&gt;&lt;p&gt;- fournir des évaluations rigoureuses et dûment étayées des opérations financées par le FEAMP afin de les intégrer dans le processus décisionnel.&lt;/p&gt;</t>
        </is>
      </c>
      <c r="AT493" s="2" t="inlineStr">
        <is>
          <t>comhchóras faireacháin agus meastóireachta|
córas coiteann faireacháin agus meastóireachta|
CóCFM</t>
        </is>
      </c>
      <c r="AU493" s="2" t="inlineStr">
        <is>
          <t>3|
3|
3</t>
        </is>
      </c>
      <c r="AV493" s="2" t="inlineStr">
        <is>
          <t xml:space="preserve">|
preferred|
</t>
        </is>
      </c>
      <c r="AW493" t="inlineStr">
        <is>
          <t/>
        </is>
      </c>
      <c r="AX493" s="2" t="inlineStr">
        <is>
          <t>zajednički sustav za praćenje i evaluaciju</t>
        </is>
      </c>
      <c r="AY493" s="2" t="inlineStr">
        <is>
          <t>3</t>
        </is>
      </c>
      <c r="AZ493" s="2" t="inlineStr">
        <is>
          <t/>
        </is>
      </c>
      <c r="BA493" t="inlineStr">
        <is>
          <t/>
        </is>
      </c>
      <c r="BB493" s="2" t="inlineStr">
        <is>
          <t>közös monitoring- és értékelési rendszer</t>
        </is>
      </c>
      <c r="BC493" s="2" t="inlineStr">
        <is>
          <t>3</t>
        </is>
      </c>
      <c r="BD493" s="2" t="inlineStr">
        <is>
          <t/>
        </is>
      </c>
      <c r="BE493" t="inlineStr">
        <is>
          <t/>
        </is>
      </c>
      <c r="BF493" s="2" t="inlineStr">
        <is>
          <t>sistema comune di monitoraggio e valutazione|
SCMV</t>
        </is>
      </c>
      <c r="BG493" s="2" t="inlineStr">
        <is>
          <t>3|
3</t>
        </is>
      </c>
      <c r="BH493" s="2" t="inlineStr">
        <is>
          <t xml:space="preserve">|
</t>
        </is>
      </c>
      <c r="BI493" t="inlineStr">
        <is>
          <t>sistema che persegue le seguenti finalità:&lt;p&gt;- dimostrare i progressi e risultati conseguiti nell’ambito della PCP e della PMI, esaminare l’impatto generale e valutare l’efficacia, l’efficienza e la pertinenza degli interventi del FEAMP;&lt;/p&gt;&lt;p&gt;- contribuire a un sostegno più mirato della PCP e della PMI;&lt;/p&gt;&lt;p&gt;- favorire un processo di apprendimento comune basato sull’attività di monitoraggio e di valutazione;&lt;/p&gt;&lt;p&gt;- fornire valutazioni attendibili e adeguatamente documentate degli interventi del FEAMP, di cui tener conto nell’ambito del processo decisionale&lt;/p&gt;</t>
        </is>
      </c>
      <c r="BJ493" s="2" t="inlineStr">
        <is>
          <t>bendra stebėsenos ir vertinimo sistema</t>
        </is>
      </c>
      <c r="BK493" s="2" t="inlineStr">
        <is>
          <t>3</t>
        </is>
      </c>
      <c r="BL493" s="2" t="inlineStr">
        <is>
          <t/>
        </is>
      </c>
      <c r="BM493" t="inlineStr">
        <is>
          <t>sistema, kurios tikslai yra:&lt;br&gt; &lt;p&gt;- parodyti &lt;i&gt;bendros žuvininkystės politikos&lt;/i&gt; ( &lt;a href="/entry/result/780952/all" id="ENTRY_TO_ENTRY_CONVERTER" target="_blank"&gt;IATE:780952&lt;/a&gt; ) ir &lt;i&gt;integruotos jūrų politikos&lt;/i&gt; ( &lt;a href="/entry/result/3515945/all" id="ENTRY_TO_ENTRY_CONVERTER" target="_blank"&gt;IATE:3515945&lt;/a&gt; ) pažangą ir laimėjimus, nagrinėti bendrą poveikį ir vertinti &lt;i&gt;Europos jūrų reikalų ir žuvininkystės fondo&lt;/i&gt; ( &lt;a href="/entry/result/3537723/all" id="ENTRY_TO_ENTRY_CONVERTER" target="_blank"&gt;IATE:3537723&lt;/a&gt; ) veiksmų veiksmingumą, rezultatyvumą ir aktualumą;&lt;br&gt;&lt;/p&gt;&lt;p&gt;- padėti tikslingiau teikti paramą bendrai žuvininkystės politikai ir integruotai jūrų politikai;&lt;br&gt;&lt;/p&gt;&lt;p&gt;- remti bendrą mokymosi procesą, susijusį su stebėsena ir vertinimu;&lt;br&gt;&lt;/p&gt;&lt;p&gt;- teikti patikimus, įrodymais pagrįstus Europos jūrų reikalų ir žuvininkystės fondo veiksmų įvertinimus, skirtus sprendimų priėmimo procesui&lt;/p&gt;</t>
        </is>
      </c>
      <c r="BN493" s="2" t="inlineStr">
        <is>
          <t>kopīga uzraudzības un novērtēšanas sistēma</t>
        </is>
      </c>
      <c r="BO493" s="2" t="inlineStr">
        <is>
          <t>3</t>
        </is>
      </c>
      <c r="BP493" s="2" t="inlineStr">
        <is>
          <t/>
        </is>
      </c>
      <c r="BQ493" t="inlineStr">
        <is>
          <t/>
        </is>
      </c>
      <c r="BR493" s="2" t="inlineStr">
        <is>
          <t>sistema komuni ta’ monitoraġġ u evalwazzjoni</t>
        </is>
      </c>
      <c r="BS493" s="2" t="inlineStr">
        <is>
          <t>3</t>
        </is>
      </c>
      <c r="BT493" s="2" t="inlineStr">
        <is>
          <t/>
        </is>
      </c>
      <c r="BU493" t="inlineStr">
        <is>
          <t>sistema għall-operazzjonijiet tal-FEMS taħt ġestjoni konġunta bil-għan li titkejjel il-prestazzjoni tal-FEMS u bl-objettivi li ġejjin&lt;br&gt;(a) li jintwera l-progress u l-kisbiet tal-PKS u l-PMI, li jitqies l-impatt ġenerali u li jiġu vvalutati l- effettività, l-effiċjenza u r-rilevanza tal-operazzjonijiet tal-FEMS;&lt;br&gt;(b) li tikkontribwixxi għal appoġġ immirat aħjar għall-PKS u l-PMI;&lt;br&gt;(c) li tappoġġa proċess ta’ tagħlim komuni relatat mal-monitoraġġ u &lt;br&gt;l-evalwazzjoni;&lt;br&gt;(d) li tipprovdi evalwazzjonijiet robusti bbażati fuq il-provi tal-operazzjonijiet tal-FEMS li jikkontribwixxu għall-proċess ta’ teħid ta’ deċiżjonijiet</t>
        </is>
      </c>
      <c r="BV493" s="2" t="inlineStr">
        <is>
          <t>gemeenschappelijk monitoring- en evaluatiesysteem|
GMES</t>
        </is>
      </c>
      <c r="BW493" s="2" t="inlineStr">
        <is>
          <t>3|
2</t>
        </is>
      </c>
      <c r="BX493" s="2" t="inlineStr">
        <is>
          <t xml:space="preserve">|
</t>
        </is>
      </c>
      <c r="BY493" t="inlineStr">
        <is>
          <t>systeem (binnen het gemeenschappelijk monitoring- en evaluatiekader) om de prestatie van het Europees Fonds voor maritieme zaken en visserij (EFMZV) te meten, met de volgende doelstellingen:&lt;p&gt;- de voortgang en de verwezenlijkingen van het gemeenschappelijk visserijbeleid (GVB) en het geïntegreerd maritiem beleid (GMB) aan te tonen, het algemene effect te belichten en de doeltreffendheid, efficiëntie en relevantie van de concrete acties in het kader van het EFMZV te evalueren;&lt;/p&gt;&lt;p&gt;- bij te dragen tot specifiekere gerichte steun voor het GVB en het GMB; &lt;/p&gt;&lt;p&gt;- een gemeenschappelijk leerproces met betrekking tot monitoring en evaluatie te ondersteunen; &lt;/p&gt;&lt;p&gt;- met het oog op het besluitvormingsproces degelijke, empirisch onderbouwde evaluaties van de concrete acties in het kader van het EFMZV te verstrekken&lt;/p&gt;</t>
        </is>
      </c>
      <c r="BZ493" s="2" t="inlineStr">
        <is>
          <t>wspólny system monitorowania i ewaluacji</t>
        </is>
      </c>
      <c r="CA493" s="2" t="inlineStr">
        <is>
          <t>3</t>
        </is>
      </c>
      <c r="CB493" s="2" t="inlineStr">
        <is>
          <t/>
        </is>
      </c>
      <c r="CC493" t="inlineStr">
        <is>
          <t/>
        </is>
      </c>
      <c r="CD493" s="2" t="inlineStr">
        <is>
          <t>sistema comum de acompanhamento e avaliação</t>
        </is>
      </c>
      <c r="CE493" s="2" t="inlineStr">
        <is>
          <t>3</t>
        </is>
      </c>
      <c r="CF493" s="2" t="inlineStr">
        <is>
          <t/>
        </is>
      </c>
      <c r="CG493" t="inlineStr">
        <is>
          <t/>
        </is>
      </c>
      <c r="CH493" s="2" t="inlineStr">
        <is>
          <t>sistem comun de monitorizare și evaluare|
SCME</t>
        </is>
      </c>
      <c r="CI493" s="2" t="inlineStr">
        <is>
          <t>3|
3</t>
        </is>
      </c>
      <c r="CJ493" s="2" t="inlineStr">
        <is>
          <t xml:space="preserve">|
</t>
        </is>
      </c>
      <c r="CK493" t="inlineStr">
        <is>
          <t/>
        </is>
      </c>
      <c r="CL493" s="2" t="inlineStr">
        <is>
          <t>spoločný systém monitorovania a hodnotenia</t>
        </is>
      </c>
      <c r="CM493" s="2" t="inlineStr">
        <is>
          <t>3</t>
        </is>
      </c>
      <c r="CN493" s="2" t="inlineStr">
        <is>
          <t/>
        </is>
      </c>
      <c r="CO493" t="inlineStr">
        <is>
          <t/>
        </is>
      </c>
      <c r="CP493" s="2" t="inlineStr">
        <is>
          <t>skupni sistem spremljanja in vrednotenja</t>
        </is>
      </c>
      <c r="CQ493" s="2" t="inlineStr">
        <is>
          <t>3</t>
        </is>
      </c>
      <c r="CR493" s="2" t="inlineStr">
        <is>
          <t/>
        </is>
      </c>
      <c r="CS493" t="inlineStr">
        <is>
          <t>sistem, katerega cilj je: &lt;br&gt;(a) prikazati napredek in dosežke SRP in CPP, preučiti splošni učinek ter oceniti učinkovitost, uspešnost in pomen operacij ESPR;&lt;br&gt;(b) prispevati k bolj usmerjeni podpori za SRP in CPP;&lt;br&gt;(c) podpirati skupni proces pridobivanja znanja, povezan s spremljanjem in vrednotenjem;&lt;br&gt;(d) zagotoviti zanesljivo, z dokazi podprto vrednotenje operacij ESPR, ki bo podlaga za postopek odločanja</t>
        </is>
      </c>
      <c r="CT493" s="2" t="inlineStr">
        <is>
          <t>gemensamt system för övervakning och utvärdering</t>
        </is>
      </c>
      <c r="CU493" s="2" t="inlineStr">
        <is>
          <t>3</t>
        </is>
      </c>
      <c r="CV493" s="2" t="inlineStr">
        <is>
          <t/>
        </is>
      </c>
      <c r="CW493" t="inlineStr">
        <is>
          <t/>
        </is>
      </c>
    </row>
    <row r="494">
      <c r="A494" s="1" t="str">
        <f>HYPERLINK("https://iate.europa.eu/entry/result/3590022/all", "3590022")</f>
        <v>3590022</v>
      </c>
      <c r="B494" t="inlineStr">
        <is>
          <t>ECONOMICS</t>
        </is>
      </c>
      <c r="C494" t="inlineStr">
        <is>
          <t>ECONOMICS|economic conditions|economic cycle|economic recovery</t>
        </is>
      </c>
      <c r="D494" t="inlineStr">
        <is>
          <t>yes</t>
        </is>
      </c>
      <c r="E494" t="inlineStr">
        <is>
          <t/>
        </is>
      </c>
      <c r="F494" s="2" t="inlineStr">
        <is>
          <t>преодоляване на последиците от кризата</t>
        </is>
      </c>
      <c r="G494" s="2" t="inlineStr">
        <is>
          <t>3</t>
        </is>
      </c>
      <c r="H494" s="2" t="inlineStr">
        <is>
          <t/>
        </is>
      </c>
      <c r="I494" t="inlineStr">
        <is>
          <t/>
        </is>
      </c>
      <c r="J494" s="2" t="inlineStr">
        <is>
          <t>zotavení z krize</t>
        </is>
      </c>
      <c r="K494" s="2" t="inlineStr">
        <is>
          <t>3</t>
        </is>
      </c>
      <c r="L494" s="2" t="inlineStr">
        <is>
          <t/>
        </is>
      </c>
      <c r="M494" t="inlineStr">
        <is>
          <t>opatření, činnosti a zdroje vynaložené pro zmírnění dopadů krize</t>
        </is>
      </c>
      <c r="N494" s="2" t="inlineStr">
        <is>
          <t>kriseafhjælpning</t>
        </is>
      </c>
      <c r="O494" s="2" t="inlineStr">
        <is>
          <t>3</t>
        </is>
      </c>
      <c r="P494" s="2" t="inlineStr">
        <is>
          <t/>
        </is>
      </c>
      <c r="Q494" t="inlineStr">
        <is>
          <t/>
        </is>
      </c>
      <c r="R494" s="2" t="inlineStr">
        <is>
          <t>Krisenbewältigung</t>
        </is>
      </c>
      <c r="S494" s="2" t="inlineStr">
        <is>
          <t>3</t>
        </is>
      </c>
      <c r="T494" s="2" t="inlineStr">
        <is>
          <t/>
        </is>
      </c>
      <c r="U494" t="inlineStr">
        <is>
          <t/>
        </is>
      </c>
      <c r="V494" s="2" t="inlineStr">
        <is>
          <t>αποκατάσταση των συνεπειών της κρίσης</t>
        </is>
      </c>
      <c r="W494" s="2" t="inlineStr">
        <is>
          <t>3</t>
        </is>
      </c>
      <c r="X494" s="2" t="inlineStr">
        <is>
          <t/>
        </is>
      </c>
      <c r="Y494" t="inlineStr">
        <is>
          <t>μέτρα που θεσπίζονται, δράσεις που αναλαμβάνονται και πόροι που διατίθενται για τον μετριασμό και την αντιμετώπιση των συνεπειών μιας κρίσης</t>
        </is>
      </c>
      <c r="Z494" s="2" t="inlineStr">
        <is>
          <t>crisis repair|
crisis repair action|
crisis repair measure</t>
        </is>
      </c>
      <c r="AA494" s="2" t="inlineStr">
        <is>
          <t>3|
1|
1</t>
        </is>
      </c>
      <c r="AB494" s="2" t="inlineStr">
        <is>
          <t xml:space="preserve">|
|
</t>
        </is>
      </c>
      <c r="AC494" t="inlineStr">
        <is>
          <t>measures, actions and resources deployed to mitigate and counter the effects of a crisis</t>
        </is>
      </c>
      <c r="AD494" s="2" t="inlineStr">
        <is>
          <t>reparación de la crisis</t>
        </is>
      </c>
      <c r="AE494" s="2" t="inlineStr">
        <is>
          <t>3</t>
        </is>
      </c>
      <c r="AF494" s="2" t="inlineStr">
        <is>
          <t/>
        </is>
      </c>
      <c r="AG494" t="inlineStr">
        <is>
          <t>Conjunto de medidas, acciones y recursos empleados para mitigar y combatir los efectos de una crisis.</t>
        </is>
      </c>
      <c r="AH494" s="2" t="inlineStr">
        <is>
          <t>kriisi tagajärgede kõrvaldamine</t>
        </is>
      </c>
      <c r="AI494" s="2" t="inlineStr">
        <is>
          <t>3</t>
        </is>
      </c>
      <c r="AJ494" s="2" t="inlineStr">
        <is>
          <t/>
        </is>
      </c>
      <c r="AK494" t="inlineStr">
        <is>
          <t/>
        </is>
      </c>
      <c r="AL494" s="2" t="inlineStr">
        <is>
          <t>kriisin vahinkojen korjaaminen</t>
        </is>
      </c>
      <c r="AM494" s="2" t="inlineStr">
        <is>
          <t>3</t>
        </is>
      </c>
      <c r="AN494" s="2" t="inlineStr">
        <is>
          <t/>
        </is>
      </c>
      <c r="AO494" t="inlineStr">
        <is>
          <t>kriisin aiheuttamien vaikutusten lieventämiseksi ja korjaamiseksi käyttöön otetut toimenpiteet, toimet ja resurssit</t>
        </is>
      </c>
      <c r="AP494" s="2" t="inlineStr">
        <is>
          <t>réparation des dommages à la suite de la crise</t>
        </is>
      </c>
      <c r="AQ494" s="2" t="inlineStr">
        <is>
          <t>3</t>
        </is>
      </c>
      <c r="AR494" s="2" t="inlineStr">
        <is>
          <t/>
        </is>
      </c>
      <c r="AS494" t="inlineStr">
        <is>
          <t/>
        </is>
      </c>
      <c r="AT494" s="2" t="inlineStr">
        <is>
          <t>leigheas díobhála géarchéime|
gníomhaíocht deisithe géarchéime</t>
        </is>
      </c>
      <c r="AU494" s="2" t="inlineStr">
        <is>
          <t>3|
3</t>
        </is>
      </c>
      <c r="AV494" s="2" t="inlineStr">
        <is>
          <t xml:space="preserve">|
</t>
        </is>
      </c>
      <c r="AW494" t="inlineStr">
        <is>
          <t/>
        </is>
      </c>
      <c r="AX494" s="2" t="inlineStr">
        <is>
          <t>sanacija krize</t>
        </is>
      </c>
      <c r="AY494" s="2" t="inlineStr">
        <is>
          <t>3</t>
        </is>
      </c>
      <c r="AZ494" s="2" t="inlineStr">
        <is>
          <t/>
        </is>
      </c>
      <c r="BA494" t="inlineStr">
        <is>
          <t/>
        </is>
      </c>
      <c r="BB494" s="2" t="inlineStr">
        <is>
          <t>válságelhárítás</t>
        </is>
      </c>
      <c r="BC494" s="2" t="inlineStr">
        <is>
          <t>2</t>
        </is>
      </c>
      <c r="BD494" s="2" t="inlineStr">
        <is>
          <t/>
        </is>
      </c>
      <c r="BE494" t="inlineStr">
        <is>
          <t>válság hatásainak enyhítésére és megszüntetésére irányuló intézkedések, fellépések és források összessége</t>
        </is>
      </c>
      <c r="BF494" s="2" t="inlineStr">
        <is>
          <t>superamento degli effetti della crisi</t>
        </is>
      </c>
      <c r="BG494" s="2" t="inlineStr">
        <is>
          <t>3</t>
        </is>
      </c>
      <c r="BH494" s="2" t="inlineStr">
        <is>
          <t/>
        </is>
      </c>
      <c r="BI494" t="inlineStr">
        <is>
          <t/>
        </is>
      </c>
      <c r="BJ494" s="2" t="inlineStr">
        <is>
          <t>krizės įveikimas</t>
        </is>
      </c>
      <c r="BK494" s="2" t="inlineStr">
        <is>
          <t>3</t>
        </is>
      </c>
      <c r="BL494" s="2" t="inlineStr">
        <is>
          <t/>
        </is>
      </c>
      <c r="BM494" t="inlineStr">
        <is>
          <t/>
        </is>
      </c>
      <c r="BN494" s="2" t="inlineStr">
        <is>
          <t>krīzes seku pārvarēšana</t>
        </is>
      </c>
      <c r="BO494" s="2" t="inlineStr">
        <is>
          <t>2</t>
        </is>
      </c>
      <c r="BP494" s="2" t="inlineStr">
        <is>
          <t/>
        </is>
      </c>
      <c r="BQ494" t="inlineStr">
        <is>
          <t>pasākumi, darbības un resursi, kas paredzēti krīzes seku mazināšanai un novēršanai</t>
        </is>
      </c>
      <c r="BR494" s="2" t="inlineStr">
        <is>
          <t>tiswija tad-dannu kkawżat mill-kriżi</t>
        </is>
      </c>
      <c r="BS494" s="2" t="inlineStr">
        <is>
          <t>3</t>
        </is>
      </c>
      <c r="BT494" s="2" t="inlineStr">
        <is>
          <t/>
        </is>
      </c>
      <c r="BU494" t="inlineStr">
        <is>
          <t>il-miżuri, l-azzjonijiet u r-riżorsi użati biex jittaffew l-effetti ta' kriżi, bħall-&lt;a href="https://iate.europa.eu/entry/result/3589338/mt" target="_blank"&gt;kriżi tal-COVID-19&lt;/a&gt;</t>
        </is>
      </c>
      <c r="BV494" s="2" t="inlineStr">
        <is>
          <t>crisisherstel</t>
        </is>
      </c>
      <c r="BW494" s="2" t="inlineStr">
        <is>
          <t>3</t>
        </is>
      </c>
      <c r="BX494" s="2" t="inlineStr">
        <is>
          <t/>
        </is>
      </c>
      <c r="BY494" t="inlineStr">
        <is>
          <t>maatregelen, acties en middelen die worden ingezet om de gevolgen van een crisis te beperken</t>
        </is>
      </c>
      <c r="BZ494" s="2" t="inlineStr">
        <is>
          <t>kryzysowe działania naprawcze</t>
        </is>
      </c>
      <c r="CA494" s="2" t="inlineStr">
        <is>
          <t>3</t>
        </is>
      </c>
      <c r="CB494" s="2" t="inlineStr">
        <is>
          <t/>
        </is>
      </c>
      <c r="CC494" t="inlineStr">
        <is>
          <t/>
        </is>
      </c>
      <c r="CD494" s="2" t="inlineStr">
        <is>
          <t>recuperação da crise</t>
        </is>
      </c>
      <c r="CE494" s="2" t="inlineStr">
        <is>
          <t>3</t>
        </is>
      </c>
      <c r="CF494" s="2" t="inlineStr">
        <is>
          <t/>
        </is>
      </c>
      <c r="CG494" t="inlineStr">
        <is>
          <t>Conjunto de medidas, ações e recursos empregados para atenuar e combater os efeitos de uma crise.</t>
        </is>
      </c>
      <c r="CH494" s="2" t="inlineStr">
        <is>
          <t>reparare a daunelor provocate de criză</t>
        </is>
      </c>
      <c r="CI494" s="2" t="inlineStr">
        <is>
          <t>3</t>
        </is>
      </c>
      <c r="CJ494" s="2" t="inlineStr">
        <is>
          <t/>
        </is>
      </c>
      <c r="CK494" t="inlineStr">
        <is>
          <t/>
        </is>
      </c>
      <c r="CL494" s="2" t="inlineStr">
        <is>
          <t>náprava dôsledkov krízy</t>
        </is>
      </c>
      <c r="CM494" s="2" t="inlineStr">
        <is>
          <t>3</t>
        </is>
      </c>
      <c r="CN494" s="2" t="inlineStr">
        <is>
          <t/>
        </is>
      </c>
      <c r="CO494" t="inlineStr">
        <is>
          <t>opatrenia, činnosti a zdroje vynaložené na zmiernenie dôsledkov krízy a na boj proti nim</t>
        </is>
      </c>
      <c r="CP494" s="2" t="inlineStr">
        <is>
          <t>odprava posledic krize</t>
        </is>
      </c>
      <c r="CQ494" s="2" t="inlineStr">
        <is>
          <t>3</t>
        </is>
      </c>
      <c r="CR494" s="2" t="inlineStr">
        <is>
          <t/>
        </is>
      </c>
      <c r="CS494" t="inlineStr">
        <is>
          <t/>
        </is>
      </c>
      <c r="CT494" s="2" t="inlineStr">
        <is>
          <t>krisreparation</t>
        </is>
      </c>
      <c r="CU494" s="2" t="inlineStr">
        <is>
          <t>3</t>
        </is>
      </c>
      <c r="CV494" s="2" t="inlineStr">
        <is>
          <t/>
        </is>
      </c>
      <c r="CW494" t="inlineStr">
        <is>
          <t>åtgärder, insatser och medel som vidtas och tillhandahålls för att begränsa och motverka effekterna av en kris</t>
        </is>
      </c>
    </row>
    <row r="495">
      <c r="A495" s="1" t="str">
        <f>HYPERLINK("https://iate.europa.eu/entry/result/3528094/all", "3528094")</f>
        <v>3528094</v>
      </c>
      <c r="B495" t="inlineStr">
        <is>
          <t>FINANCE</t>
        </is>
      </c>
      <c r="C495" t="inlineStr">
        <is>
          <t>FINANCE|financial institutions and credit</t>
        </is>
      </c>
      <c r="D495" t="inlineStr">
        <is>
          <t>yes</t>
        </is>
      </c>
      <c r="E495" t="inlineStr">
        <is>
          <t/>
        </is>
      </c>
      <c r="F495" s="2" t="inlineStr">
        <is>
          <t>управляваща НЦБ</t>
        </is>
      </c>
      <c r="G495" s="2" t="inlineStr">
        <is>
          <t>4</t>
        </is>
      </c>
      <c r="H495" s="2" t="inlineStr">
        <is>
          <t/>
        </is>
      </c>
      <c r="I495" t="inlineStr">
        <is>
          <t>AL-НЦБ [&lt;a href="/entry/result/3528083/all" id="ENTRY_TO_ENTRY_CONVERTER" target="_blank"&gt;IATE:3528083&lt;/a&gt; ] от системния компонент на TARGET2, в която участва мениджърът на AL-групата [&lt;a href="/entry/result/3528079/all" id="ENTRY_TO_ENTRY_CONVERTER" target="_blank"&gt;IATE:3528079&lt;/a&gt; ].</t>
        </is>
      </c>
      <c r="J495" t="inlineStr">
        <is>
          <t/>
        </is>
      </c>
      <c r="K495" t="inlineStr">
        <is>
          <t/>
        </is>
      </c>
      <c r="L495" t="inlineStr">
        <is>
          <t/>
        </is>
      </c>
      <c r="M495" t="inlineStr">
        <is>
          <t/>
        </is>
      </c>
      <c r="N495" t="inlineStr">
        <is>
          <t/>
        </is>
      </c>
      <c r="O495" t="inlineStr">
        <is>
          <t/>
        </is>
      </c>
      <c r="P495" t="inlineStr">
        <is>
          <t/>
        </is>
      </c>
      <c r="Q495" t="inlineStr">
        <is>
          <t/>
        </is>
      </c>
      <c r="R495" s="2" t="inlineStr">
        <is>
          <t>Leit-NZB</t>
        </is>
      </c>
      <c r="S495" s="2" t="inlineStr">
        <is>
          <t>3</t>
        </is>
      </c>
      <c r="T495" s="2" t="inlineStr">
        <is>
          <t/>
        </is>
      </c>
      <c r="U495" t="inlineStr">
        <is>
          <t>die AL-NZB des TARGET2-Komponenten-Systems, an dem der Leiter der AL-Gruppe teilnimmt</t>
        </is>
      </c>
      <c r="V495" s="2" t="inlineStr">
        <is>
          <t>διαχειρίστρια ΕθνΚΤ</t>
        </is>
      </c>
      <c r="W495" s="2" t="inlineStr">
        <is>
          <t>2</t>
        </is>
      </c>
      <c r="X495" s="2" t="inlineStr">
        <is>
          <t/>
        </is>
      </c>
      <c r="Y495" t="inlineStr">
        <is>
          <t>η ΕθνΚΤ ΣΡ της συνιστώσας του TARGET2 στην οποία συμμετέχει ο διαχειριστής του ομίλου ΣΡ</t>
        </is>
      </c>
      <c r="Z495" s="2" t="inlineStr">
        <is>
          <t>managing NCB|
National Central Bank</t>
        </is>
      </c>
      <c r="AA495" s="2" t="inlineStr">
        <is>
          <t>3|
1</t>
        </is>
      </c>
      <c r="AB495" s="2" t="inlineStr">
        <is>
          <t xml:space="preserve">|
</t>
        </is>
      </c>
      <c r="AC495" t="inlineStr">
        <is>
          <t>Aggregated Liquidity National Central Bank (AL NCB; &lt;a href="/entry/result/3528083/all" id="ENTRY_TO_ENTRY_CONVERTER" target="_blank"&gt;IATE:3528083&lt;/a&gt; ) of the TARGET2 component system in which the AL group manager [ &lt;a href="/entry/result/3528079/all" id="ENTRY_TO_ENTRY_CONVERTER" target="_blank"&gt;IATE:3528079&lt;/a&gt; ] participates</t>
        </is>
      </c>
      <c r="AD495" s="2" t="inlineStr">
        <is>
          <t>BCN gestor</t>
        </is>
      </c>
      <c r="AE495" s="2" t="inlineStr">
        <is>
          <t>3</t>
        </is>
      </c>
      <c r="AF495" s="2" t="inlineStr">
        <is>
          <t/>
        </is>
      </c>
      <c r="AG495" t="inlineStr">
        <is>
          <t>BCN AL [ &lt;a href="/entry/result/3528083/all" id="ENTRY_TO_ENTRY_CONVERTER" target="_blank"&gt;IATE:3528083&lt;/a&gt; ] del sistema integrante de TARGET2 en el que participa el gestor del grupo AL [ &lt;a href="/entry/result/3528079/all" id="ENTRY_TO_ENTRY_CONVERTER" target="_blank"&gt;IATE:3528079&lt;/a&gt; ].</t>
        </is>
      </c>
      <c r="AH495" s="2" t="inlineStr">
        <is>
          <t>haldav RKP</t>
        </is>
      </c>
      <c r="AI495" s="2" t="inlineStr">
        <is>
          <t>3</t>
        </is>
      </c>
      <c r="AJ495" s="2" t="inlineStr">
        <is>
          <t/>
        </is>
      </c>
      <c r="AK495" t="inlineStr">
        <is>
          <t>AL-RKP, mille TARGET2 osasüsteemis osaleb AL rühma haldur</t>
        </is>
      </c>
      <c r="AL495" s="2" t="inlineStr">
        <is>
          <t>hallinnoiva kansallinen keskuspankki</t>
        </is>
      </c>
      <c r="AM495" s="2" t="inlineStr">
        <is>
          <t>3</t>
        </is>
      </c>
      <c r="AN495" s="2" t="inlineStr">
        <is>
          <t/>
        </is>
      </c>
      <c r="AO495" t="inlineStr">
        <is>
          <t>sellainen kansallinen AL-keskuspankki, jonka TARGET2-osajärjestelmään AL-ryhmän päällikkö osallistuu</t>
        </is>
      </c>
      <c r="AP495" s="2" t="inlineStr">
        <is>
          <t>BCN du gestionnaire</t>
        </is>
      </c>
      <c r="AQ495" s="2" t="inlineStr">
        <is>
          <t>3</t>
        </is>
      </c>
      <c r="AR495" s="2" t="inlineStr">
        <is>
          <t/>
        </is>
      </c>
      <c r="AS495" t="inlineStr">
        <is>
          <t>la BCN partie à la CL du système composant de TARGET2 auprès duquel le gestionnaire du groupe CL a le statut de participant</t>
        </is>
      </c>
      <c r="AT495" s="2" t="inlineStr">
        <is>
          <t>BCN bainistíochta|
Banc Ceannais Náisiúnta bainistíochta</t>
        </is>
      </c>
      <c r="AU495" s="2" t="inlineStr">
        <is>
          <t>3|
3</t>
        </is>
      </c>
      <c r="AV495" s="2" t="inlineStr">
        <is>
          <t xml:space="preserve">|
</t>
        </is>
      </c>
      <c r="AW495" t="inlineStr">
        <is>
          <t/>
        </is>
      </c>
      <c r="AX495" t="inlineStr">
        <is>
          <t/>
        </is>
      </c>
      <c r="AY495" t="inlineStr">
        <is>
          <t/>
        </is>
      </c>
      <c r="AZ495" t="inlineStr">
        <is>
          <t/>
        </is>
      </c>
      <c r="BA495" t="inlineStr">
        <is>
          <t/>
        </is>
      </c>
      <c r="BB495" s="2" t="inlineStr">
        <is>
          <t>számlavezető NKB</t>
        </is>
      </c>
      <c r="BC495" s="2" t="inlineStr">
        <is>
          <t>4</t>
        </is>
      </c>
      <c r="BD495" s="2" t="inlineStr">
        <is>
          <t/>
        </is>
      </c>
      <c r="BE495" t="inlineStr">
        <is>
          <t>azon TARGET2 tagrendszer AL-NKB-ja [ &lt;a href="/entry/result/3528083/all" id="ENTRY_TO_ENTRY_CONVERTER" target="_blank"&gt;IATE:3528083&lt;/a&gt; ], amelyben az AL--számlamenedzser [ &lt;a href="/entry/result/3528079/all" id="ENTRY_TO_ENTRY_CONVERTER" target="_blank"&gt;IATE:3528079&lt;/a&gt; ] részt vesz</t>
        </is>
      </c>
      <c r="BF495" t="inlineStr">
        <is>
          <t/>
        </is>
      </c>
      <c r="BG495" t="inlineStr">
        <is>
          <t/>
        </is>
      </c>
      <c r="BH495" t="inlineStr">
        <is>
          <t/>
        </is>
      </c>
      <c r="BI495" t="inlineStr">
        <is>
          <t/>
        </is>
      </c>
      <c r="BJ495" t="inlineStr">
        <is>
          <t/>
        </is>
      </c>
      <c r="BK495" t="inlineStr">
        <is>
          <t/>
        </is>
      </c>
      <c r="BL495" t="inlineStr">
        <is>
          <t/>
        </is>
      </c>
      <c r="BM495" t="inlineStr">
        <is>
          <t/>
        </is>
      </c>
      <c r="BN495" t="inlineStr">
        <is>
          <t/>
        </is>
      </c>
      <c r="BO495" t="inlineStr">
        <is>
          <t/>
        </is>
      </c>
      <c r="BP495" t="inlineStr">
        <is>
          <t/>
        </is>
      </c>
      <c r="BQ495" t="inlineStr">
        <is>
          <t/>
        </is>
      </c>
      <c r="BR495" s="2" t="inlineStr">
        <is>
          <t>BĊN maniġerjali</t>
        </is>
      </c>
      <c r="BS495" s="2" t="inlineStr">
        <is>
          <t>3</t>
        </is>
      </c>
      <c r="BT495" s="2" t="inlineStr">
        <is>
          <t/>
        </is>
      </c>
      <c r="BU495" t="inlineStr">
        <is>
          <t>il-BĊN tal-Likwidità Aggregata (&lt;a href="/entry/result/3528083/all" id="ENTRY_TO_ENTRY_CONVERTER" target="_blank"&gt;IATE:3528083&lt;/a&gt;) tas-sistema komponent tat-TARGET2 li fiha l-maniġer tal-grupp tal-likwidità aggregata jipparteċipa</t>
        </is>
      </c>
      <c r="BV495" t="inlineStr">
        <is>
          <t/>
        </is>
      </c>
      <c r="BW495" t="inlineStr">
        <is>
          <t/>
        </is>
      </c>
      <c r="BX495" t="inlineStr">
        <is>
          <t/>
        </is>
      </c>
      <c r="BY495" t="inlineStr">
        <is>
          <t/>
        </is>
      </c>
      <c r="BZ495" s="2" t="inlineStr">
        <is>
          <t>zarządzający KBC</t>
        </is>
      </c>
      <c r="CA495" s="2" t="inlineStr">
        <is>
          <t>3</t>
        </is>
      </c>
      <c r="CB495" s="2" t="inlineStr">
        <is>
          <t/>
        </is>
      </c>
      <c r="CC495" t="inlineStr">
        <is>
          <t>KBC grupy AL prowadzący system będący komponentem TARGET2, w którym uczestniczy menedżer grupy AL</t>
        </is>
      </c>
      <c r="CD495" s="2" t="inlineStr">
        <is>
          <t>BCN gestor</t>
        </is>
      </c>
      <c r="CE495" s="2" t="inlineStr">
        <is>
          <t>3</t>
        </is>
      </c>
      <c r="CF495" s="2" t="inlineStr">
        <is>
          <t/>
        </is>
      </c>
      <c r="CG495" t="inlineStr">
        <is>
          <t>BCN LA do sistema componente do TARGET2 no qual o gestor do grupo LA participa</t>
        </is>
      </c>
      <c r="CH495" s="2" t="inlineStr">
        <is>
          <t>bancă centrală națională manager</t>
        </is>
      </c>
      <c r="CI495" s="2" t="inlineStr">
        <is>
          <t>3</t>
        </is>
      </c>
      <c r="CJ495" s="2" t="inlineStr">
        <is>
          <t/>
        </is>
      </c>
      <c r="CK495" t="inlineStr">
        <is>
          <t>banca centrală națională AL a sistemului component al TARGET2 la care participă managerul grupului AL</t>
        </is>
      </c>
      <c r="CL495" t="inlineStr">
        <is>
          <t/>
        </is>
      </c>
      <c r="CM495" t="inlineStr">
        <is>
          <t/>
        </is>
      </c>
      <c r="CN495" t="inlineStr">
        <is>
          <t/>
        </is>
      </c>
      <c r="CO495" t="inlineStr">
        <is>
          <t/>
        </is>
      </c>
      <c r="CP495" s="2" t="inlineStr">
        <is>
          <t>upravljavska nacionalna centralna banka</t>
        </is>
      </c>
      <c r="CQ495" s="2" t="inlineStr">
        <is>
          <t>3</t>
        </is>
      </c>
      <c r="CR495" s="2" t="inlineStr">
        <is>
          <t/>
        </is>
      </c>
      <c r="CS495" t="inlineStr">
        <is>
          <t/>
        </is>
      </c>
      <c r="CT495" t="inlineStr">
        <is>
          <t/>
        </is>
      </c>
      <c r="CU495" t="inlineStr">
        <is>
          <t/>
        </is>
      </c>
      <c r="CV495" t="inlineStr">
        <is>
          <t/>
        </is>
      </c>
      <c r="CW495" t="inlineStr">
        <is>
          <t/>
        </is>
      </c>
    </row>
    <row r="496">
      <c r="A496" s="1" t="str">
        <f>HYPERLINK("https://iate.europa.eu/entry/result/3527114/all", "3527114")</f>
        <v>3527114</v>
      </c>
      <c r="B496" t="inlineStr">
        <is>
          <t>FINANCE;EDUCATION AND COMMUNICATIONS</t>
        </is>
      </c>
      <c r="C496" t="inlineStr">
        <is>
          <t>FINANCE|financial institutions and credit|banking;EDUCATION AND COMMUNICATIONS|information technology and data processing</t>
        </is>
      </c>
      <c r="D496" t="inlineStr">
        <is>
          <t>yes</t>
        </is>
      </c>
      <c r="E496" t="inlineStr">
        <is>
          <t/>
        </is>
      </c>
      <c r="F496" s="2" t="inlineStr">
        <is>
          <t>единна съвместна платформа|
ЕСП</t>
        </is>
      </c>
      <c r="G496" s="2" t="inlineStr">
        <is>
          <t>3|
3</t>
        </is>
      </c>
      <c r="H496" s="2" t="inlineStr">
        <is>
          <t xml:space="preserve">|
</t>
        </is>
      </c>
      <c r="I496" t="inlineStr">
        <is>
          <t>Инфраструктурата собща техническа платформа, осигурена от ЦБ, предоставящиЕСП.</t>
        </is>
      </c>
      <c r="J496" t="inlineStr">
        <is>
          <t/>
        </is>
      </c>
      <c r="K496" t="inlineStr">
        <is>
          <t/>
        </is>
      </c>
      <c r="L496" t="inlineStr">
        <is>
          <t/>
        </is>
      </c>
      <c r="M496" t="inlineStr">
        <is>
          <t/>
        </is>
      </c>
      <c r="N496" t="inlineStr">
        <is>
          <t/>
        </is>
      </c>
      <c r="O496" t="inlineStr">
        <is>
          <t/>
        </is>
      </c>
      <c r="P496" t="inlineStr">
        <is>
          <t/>
        </is>
      </c>
      <c r="Q496" t="inlineStr">
        <is>
          <t/>
        </is>
      </c>
      <c r="R496" s="2" t="inlineStr">
        <is>
          <t>Gemeinschaftsplattform|
SSP</t>
        </is>
      </c>
      <c r="S496" s="2" t="inlineStr">
        <is>
          <t>3|
3</t>
        </is>
      </c>
      <c r="T496" s="2" t="inlineStr">
        <is>
          <t xml:space="preserve">|
</t>
        </is>
      </c>
      <c r="U496" t="inlineStr">
        <is>
          <t/>
        </is>
      </c>
      <c r="V496" s="2" t="inlineStr">
        <is>
          <t>ενιαία κοινή πλατφόρμα|
ΕΚΠ</t>
        </is>
      </c>
      <c r="W496" s="2" t="inlineStr">
        <is>
          <t>2|
2</t>
        </is>
      </c>
      <c r="X496" s="2" t="inlineStr">
        <is>
          <t xml:space="preserve">|
</t>
        </is>
      </c>
      <c r="Y496" t="inlineStr">
        <is>
          <t>η υποδομή ενιαίας τεχνικής πλατφόρμας που παρέχεται από τις ΚΤ που παρέχουν την ΕΚΠ</t>
        </is>
      </c>
      <c r="Z496" s="2" t="inlineStr">
        <is>
          <t>Single Shared Platform|
SSP</t>
        </is>
      </c>
      <c r="AA496" s="2" t="inlineStr">
        <is>
          <t>3|
3</t>
        </is>
      </c>
      <c r="AB496" s="2" t="inlineStr">
        <is>
          <t xml:space="preserve">|
</t>
        </is>
      </c>
      <c r="AC496" t="inlineStr">
        <is>
          <t>single technical platform infrastructure provided by the SSP-providing central banks (CBs) participating in TARGET2</t>
        </is>
      </c>
      <c r="AD496" s="2" t="inlineStr">
        <is>
          <t>plataforma compartida única</t>
        </is>
      </c>
      <c r="AE496" s="2" t="inlineStr">
        <is>
          <t>3</t>
        </is>
      </c>
      <c r="AF496" s="2" t="inlineStr">
        <is>
          <t/>
        </is>
      </c>
      <c r="AG496" t="inlineStr">
        <is>
          <t/>
        </is>
      </c>
      <c r="AH496" s="2" t="inlineStr">
        <is>
          <t>ühisplatvorm</t>
        </is>
      </c>
      <c r="AI496" s="2" t="inlineStr">
        <is>
          <t>3</t>
        </is>
      </c>
      <c r="AJ496" s="2" t="inlineStr">
        <is>
          <t/>
        </is>
      </c>
      <c r="AK496" t="inlineStr">
        <is>
          <t>ühisplatvormi käitajate pakutav ühine tehnilise platvormi infrastruktuur</t>
        </is>
      </c>
      <c r="AL496" s="2" t="inlineStr">
        <is>
          <t>yhteinen jaettava laitealusta|
SSP</t>
        </is>
      </c>
      <c r="AM496" s="2" t="inlineStr">
        <is>
          <t>3|
3</t>
        </is>
      </c>
      <c r="AN496" s="2" t="inlineStr">
        <is>
          <t xml:space="preserve">|
</t>
        </is>
      </c>
      <c r="AO496" t="inlineStr">
        <is>
          <t>SSP:n tarjoavien keskuspankkien tarjoama yhden yhteisen teknisen laitealustan infrastruktuuri</t>
        </is>
      </c>
      <c r="AP496" s="2" t="inlineStr">
        <is>
          <t>plate forme partagée unique|
PPU</t>
        </is>
      </c>
      <c r="AQ496" s="2" t="inlineStr">
        <is>
          <t>3|
3</t>
        </is>
      </c>
      <c r="AR496" s="2" t="inlineStr">
        <is>
          <t xml:space="preserve">|
</t>
        </is>
      </c>
      <c r="AS496" t="inlineStr">
        <is>
          <t/>
        </is>
      </c>
      <c r="AT496" s="2" t="inlineStr">
        <is>
          <t>Comhardán Aonair</t>
        </is>
      </c>
      <c r="AU496" s="2" t="inlineStr">
        <is>
          <t>3</t>
        </is>
      </c>
      <c r="AV496" s="2" t="inlineStr">
        <is>
          <t/>
        </is>
      </c>
      <c r="AW496" t="inlineStr">
        <is>
          <t/>
        </is>
      </c>
      <c r="AX496" t="inlineStr">
        <is>
          <t/>
        </is>
      </c>
      <c r="AY496" t="inlineStr">
        <is>
          <t/>
        </is>
      </c>
      <c r="AZ496" t="inlineStr">
        <is>
          <t/>
        </is>
      </c>
      <c r="BA496" t="inlineStr">
        <is>
          <t/>
        </is>
      </c>
      <c r="BB496" s="2" t="inlineStr">
        <is>
          <t>Egységes Közös Platform|
SSP</t>
        </is>
      </c>
      <c r="BC496" s="2" t="inlineStr">
        <is>
          <t>4|
4</t>
        </is>
      </c>
      <c r="BD496" s="2" t="inlineStr">
        <is>
          <t xml:space="preserve">|
</t>
        </is>
      </c>
      <c r="BE496" t="inlineStr">
        <is>
          <t>a központi bankok által üzemeltetett, egységes technikai közös platform-infrastruktúra</t>
        </is>
      </c>
      <c r="BF496" t="inlineStr">
        <is>
          <t/>
        </is>
      </c>
      <c r="BG496" t="inlineStr">
        <is>
          <t/>
        </is>
      </c>
      <c r="BH496" t="inlineStr">
        <is>
          <t/>
        </is>
      </c>
      <c r="BI496" t="inlineStr">
        <is>
          <t/>
        </is>
      </c>
      <c r="BJ496" s="2" t="inlineStr">
        <is>
          <t>bendra techninė platforma|
BTP</t>
        </is>
      </c>
      <c r="BK496" s="2" t="inlineStr">
        <is>
          <t>3|
3</t>
        </is>
      </c>
      <c r="BL496" s="2" t="inlineStr">
        <is>
          <t xml:space="preserve">|
</t>
        </is>
      </c>
      <c r="BM496" t="inlineStr">
        <is>
          <t>vienos techninės platformos infrastruktūra, pateikta BTP teikiančių nacionalinių centrinių bankų</t>
        </is>
      </c>
      <c r="BN496" t="inlineStr">
        <is>
          <t/>
        </is>
      </c>
      <c r="BO496" t="inlineStr">
        <is>
          <t/>
        </is>
      </c>
      <c r="BP496" t="inlineStr">
        <is>
          <t/>
        </is>
      </c>
      <c r="BQ496" t="inlineStr">
        <is>
          <t/>
        </is>
      </c>
      <c r="BR496" s="2" t="inlineStr">
        <is>
          <t>pjattaforma komuni unika|
SSP</t>
        </is>
      </c>
      <c r="BS496" s="2" t="inlineStr">
        <is>
          <t>3|
3</t>
        </is>
      </c>
      <c r="BT496" s="2" t="inlineStr">
        <is>
          <t xml:space="preserve">|
</t>
        </is>
      </c>
      <c r="BU496" t="inlineStr">
        <is>
          <t>l-infrastruttura ta' pjattaforma teknika unika pprovduta mill-Banek Ċentrali li jipprovdu tali pjattaforma</t>
        </is>
      </c>
      <c r="BV496" t="inlineStr">
        <is>
          <t/>
        </is>
      </c>
      <c r="BW496" t="inlineStr">
        <is>
          <t/>
        </is>
      </c>
      <c r="BX496" t="inlineStr">
        <is>
          <t/>
        </is>
      </c>
      <c r="BY496" t="inlineStr">
        <is>
          <t/>
        </is>
      </c>
      <c r="BZ496" s="2" t="inlineStr">
        <is>
          <t>jednolita wspólna platforma|
SSP</t>
        </is>
      </c>
      <c r="CA496" s="2" t="inlineStr">
        <is>
          <t>3|
3</t>
        </is>
      </c>
      <c r="CB496" s="2" t="inlineStr">
        <is>
          <t xml:space="preserve">|
</t>
        </is>
      </c>
      <c r="CC496" t="inlineStr">
        <is>
          <t>infrastruktura jednolitej platformy technicznej dostarczana przez BC dostarczające SSP</t>
        </is>
      </c>
      <c r="CD496" s="2" t="inlineStr">
        <is>
          <t>plataforma única partilhada|
PUP</t>
        </is>
      </c>
      <c r="CE496" s="2" t="inlineStr">
        <is>
          <t>3|
3</t>
        </is>
      </c>
      <c r="CF496" s="2" t="inlineStr">
        <is>
          <t xml:space="preserve">|
</t>
        </is>
      </c>
      <c r="CG496" t="inlineStr">
        <is>
          <t>Infraestrutura de plataforma técnica única fornecida pelos bancos centrais participantes no TARGET2.</t>
        </is>
      </c>
      <c r="CH496" s="2" t="inlineStr">
        <is>
          <t>platformă comună unică|
SSP</t>
        </is>
      </c>
      <c r="CI496" s="2" t="inlineStr">
        <is>
          <t>3|
3</t>
        </is>
      </c>
      <c r="CJ496" s="2" t="inlineStr">
        <is>
          <t xml:space="preserve">|
</t>
        </is>
      </c>
      <c r="CK496" t="inlineStr">
        <is>
          <t>infrastructura platformei tehnice unice pusă la dispoziție de băncile centrale naționale care furnizează SSP</t>
        </is>
      </c>
      <c r="CL496" t="inlineStr">
        <is>
          <t/>
        </is>
      </c>
      <c r="CM496" t="inlineStr">
        <is>
          <t/>
        </is>
      </c>
      <c r="CN496" t="inlineStr">
        <is>
          <t/>
        </is>
      </c>
      <c r="CO496" t="inlineStr">
        <is>
          <t/>
        </is>
      </c>
      <c r="CP496" t="inlineStr">
        <is>
          <t/>
        </is>
      </c>
      <c r="CQ496" t="inlineStr">
        <is>
          <t/>
        </is>
      </c>
      <c r="CR496" t="inlineStr">
        <is>
          <t/>
        </is>
      </c>
      <c r="CS496" t="inlineStr">
        <is>
          <t/>
        </is>
      </c>
      <c r="CT496" t="inlineStr">
        <is>
          <t/>
        </is>
      </c>
      <c r="CU496" t="inlineStr">
        <is>
          <t/>
        </is>
      </c>
      <c r="CV496" t="inlineStr">
        <is>
          <t/>
        </is>
      </c>
      <c r="CW496" t="inlineStr">
        <is>
          <t/>
        </is>
      </c>
    </row>
    <row r="497">
      <c r="A497" s="1" t="str">
        <f>HYPERLINK("https://iate.europa.eu/entry/result/3580233/all", "3580233")</f>
        <v>3580233</v>
      </c>
      <c r="B497" t="inlineStr">
        <is>
          <t>FINANCE</t>
        </is>
      </c>
      <c r="C497" t="inlineStr">
        <is>
          <t>FINANCE|free movement of capital|financial market</t>
        </is>
      </c>
      <c r="D497" t="inlineStr">
        <is>
          <t>yes</t>
        </is>
      </c>
      <c r="E497" t="inlineStr">
        <is>
          <t/>
        </is>
      </c>
      <c r="F497" t="inlineStr">
        <is>
          <t/>
        </is>
      </c>
      <c r="G497" t="inlineStr">
        <is>
          <t/>
        </is>
      </c>
      <c r="H497" t="inlineStr">
        <is>
          <t/>
        </is>
      </c>
      <c r="I497" t="inlineStr">
        <is>
          <t/>
        </is>
      </c>
      <c r="J497" t="inlineStr">
        <is>
          <t/>
        </is>
      </c>
      <c r="K497" t="inlineStr">
        <is>
          <t/>
        </is>
      </c>
      <c r="L497" t="inlineStr">
        <is>
          <t/>
        </is>
      </c>
      <c r="M497" t="inlineStr">
        <is>
          <t/>
        </is>
      </c>
      <c r="N497" t="inlineStr">
        <is>
          <t/>
        </is>
      </c>
      <c r="O497" t="inlineStr">
        <is>
          <t/>
        </is>
      </c>
      <c r="P497" t="inlineStr">
        <is>
          <t/>
        </is>
      </c>
      <c r="Q497" t="inlineStr">
        <is>
          <t/>
        </is>
      </c>
      <c r="R497" t="inlineStr">
        <is>
          <t/>
        </is>
      </c>
      <c r="S497" t="inlineStr">
        <is>
          <t/>
        </is>
      </c>
      <c r="T497" t="inlineStr">
        <is>
          <t/>
        </is>
      </c>
      <c r="U497" t="inlineStr">
        <is>
          <t/>
        </is>
      </c>
      <c r="V497" t="inlineStr">
        <is>
          <t/>
        </is>
      </c>
      <c r="W497" t="inlineStr">
        <is>
          <t/>
        </is>
      </c>
      <c r="X497" t="inlineStr">
        <is>
          <t/>
        </is>
      </c>
      <c r="Y497" t="inlineStr">
        <is>
          <t/>
        </is>
      </c>
      <c r="Z497" s="2" t="inlineStr">
        <is>
          <t>settlement of securities|
securities settlement</t>
        </is>
      </c>
      <c r="AA497" s="2" t="inlineStr">
        <is>
          <t>3|
3</t>
        </is>
      </c>
      <c r="AB497" s="2" t="inlineStr">
        <is>
          <t xml:space="preserve">|
</t>
        </is>
      </c>
      <c r="AC497" t="inlineStr">
        <is>
          <t>business process whereby securities or interests in securities are delivered, usually against (in simultaneous exchange for) payment of money, to fulfill contractual obligations, such as those arising under securities trades</t>
        </is>
      </c>
      <c r="AD497" t="inlineStr">
        <is>
          <t/>
        </is>
      </c>
      <c r="AE497" t="inlineStr">
        <is>
          <t/>
        </is>
      </c>
      <c r="AF497" t="inlineStr">
        <is>
          <t/>
        </is>
      </c>
      <c r="AG497" t="inlineStr">
        <is>
          <t/>
        </is>
      </c>
      <c r="AH497" t="inlineStr">
        <is>
          <t/>
        </is>
      </c>
      <c r="AI497" t="inlineStr">
        <is>
          <t/>
        </is>
      </c>
      <c r="AJ497" t="inlineStr">
        <is>
          <t/>
        </is>
      </c>
      <c r="AK497" t="inlineStr">
        <is>
          <t/>
        </is>
      </c>
      <c r="AL497" s="2" t="inlineStr">
        <is>
          <t>arvopaperitoimitus</t>
        </is>
      </c>
      <c r="AM497" s="2" t="inlineStr">
        <is>
          <t>3</t>
        </is>
      </c>
      <c r="AN497" s="2" t="inlineStr">
        <is>
          <t/>
        </is>
      </c>
      <c r="AO497" t="inlineStr">
        <is>
          <t>liiketoimintaprosessi, jossa arvopaperit tai arvopapereiden arvo-osuudet toimitetaan yleensä (samanaikaisesti tapahtuvaa) rahasuoritusta vastaan sopimusvelvoitteiden, kuten arvopaperikauppaan liittyvien velvoitteiden, täyttämiseksi</t>
        </is>
      </c>
      <c r="AP497" t="inlineStr">
        <is>
          <t/>
        </is>
      </c>
      <c r="AQ497" t="inlineStr">
        <is>
          <t/>
        </is>
      </c>
      <c r="AR497" t="inlineStr">
        <is>
          <t/>
        </is>
      </c>
      <c r="AS497" t="inlineStr">
        <is>
          <t/>
        </is>
      </c>
      <c r="AT497" t="inlineStr">
        <is>
          <t/>
        </is>
      </c>
      <c r="AU497" t="inlineStr">
        <is>
          <t/>
        </is>
      </c>
      <c r="AV497" t="inlineStr">
        <is>
          <t/>
        </is>
      </c>
      <c r="AW497" t="inlineStr">
        <is>
          <t/>
        </is>
      </c>
      <c r="AX497" t="inlineStr">
        <is>
          <t/>
        </is>
      </c>
      <c r="AY497" t="inlineStr">
        <is>
          <t/>
        </is>
      </c>
      <c r="AZ497" t="inlineStr">
        <is>
          <t/>
        </is>
      </c>
      <c r="BA497" t="inlineStr">
        <is>
          <t/>
        </is>
      </c>
      <c r="BB497" s="2" t="inlineStr">
        <is>
          <t>értékpapír-kiegyenlítés</t>
        </is>
      </c>
      <c r="BC497" s="2" t="inlineStr">
        <is>
          <t>3</t>
        </is>
      </c>
      <c r="BD497" s="2" t="inlineStr">
        <is>
          <t/>
        </is>
      </c>
      <c r="BE497" t="inlineStr">
        <is>
          <t>értékpapírügylet teljesítése, amely ügyletet azzal a céllal kötöttek meg, hogy az ügyletben részt vevő felek kötelezettségei pénzeszköz-átutalás vagy értékpapír-transzfer vagy mindkettő révén kerüljenek kiegyenlítésre</t>
        </is>
      </c>
      <c r="BF497" t="inlineStr">
        <is>
          <t/>
        </is>
      </c>
      <c r="BG497" t="inlineStr">
        <is>
          <t/>
        </is>
      </c>
      <c r="BH497" t="inlineStr">
        <is>
          <t/>
        </is>
      </c>
      <c r="BI497" t="inlineStr">
        <is>
          <t/>
        </is>
      </c>
      <c r="BJ497" t="inlineStr">
        <is>
          <t/>
        </is>
      </c>
      <c r="BK497" t="inlineStr">
        <is>
          <t/>
        </is>
      </c>
      <c r="BL497" t="inlineStr">
        <is>
          <t/>
        </is>
      </c>
      <c r="BM497" t="inlineStr">
        <is>
          <t/>
        </is>
      </c>
      <c r="BN497" t="inlineStr">
        <is>
          <t/>
        </is>
      </c>
      <c r="BO497" t="inlineStr">
        <is>
          <t/>
        </is>
      </c>
      <c r="BP497" t="inlineStr">
        <is>
          <t/>
        </is>
      </c>
      <c r="BQ497" t="inlineStr">
        <is>
          <t/>
        </is>
      </c>
      <c r="BR497" t="inlineStr">
        <is>
          <t/>
        </is>
      </c>
      <c r="BS497" t="inlineStr">
        <is>
          <t/>
        </is>
      </c>
      <c r="BT497" t="inlineStr">
        <is>
          <t/>
        </is>
      </c>
      <c r="BU497" t="inlineStr">
        <is>
          <t/>
        </is>
      </c>
      <c r="BV497" t="inlineStr">
        <is>
          <t/>
        </is>
      </c>
      <c r="BW497" t="inlineStr">
        <is>
          <t/>
        </is>
      </c>
      <c r="BX497" t="inlineStr">
        <is>
          <t/>
        </is>
      </c>
      <c r="BY497" t="inlineStr">
        <is>
          <t/>
        </is>
      </c>
      <c r="BZ497" t="inlineStr">
        <is>
          <t/>
        </is>
      </c>
      <c r="CA497" t="inlineStr">
        <is>
          <t/>
        </is>
      </c>
      <c r="CB497" t="inlineStr">
        <is>
          <t/>
        </is>
      </c>
      <c r="CC497" t="inlineStr">
        <is>
          <t/>
        </is>
      </c>
      <c r="CD497" t="inlineStr">
        <is>
          <t/>
        </is>
      </c>
      <c r="CE497" t="inlineStr">
        <is>
          <t/>
        </is>
      </c>
      <c r="CF497" t="inlineStr">
        <is>
          <t/>
        </is>
      </c>
      <c r="CG497" t="inlineStr">
        <is>
          <t/>
        </is>
      </c>
      <c r="CH497" t="inlineStr">
        <is>
          <t/>
        </is>
      </c>
      <c r="CI497" t="inlineStr">
        <is>
          <t/>
        </is>
      </c>
      <c r="CJ497" t="inlineStr">
        <is>
          <t/>
        </is>
      </c>
      <c r="CK497" t="inlineStr">
        <is>
          <t/>
        </is>
      </c>
      <c r="CL497" t="inlineStr">
        <is>
          <t/>
        </is>
      </c>
      <c r="CM497" t="inlineStr">
        <is>
          <t/>
        </is>
      </c>
      <c r="CN497" t="inlineStr">
        <is>
          <t/>
        </is>
      </c>
      <c r="CO497" t="inlineStr">
        <is>
          <t/>
        </is>
      </c>
      <c r="CP497" t="inlineStr">
        <is>
          <t/>
        </is>
      </c>
      <c r="CQ497" t="inlineStr">
        <is>
          <t/>
        </is>
      </c>
      <c r="CR497" t="inlineStr">
        <is>
          <t/>
        </is>
      </c>
      <c r="CS497" t="inlineStr">
        <is>
          <t/>
        </is>
      </c>
      <c r="CT497" t="inlineStr">
        <is>
          <t/>
        </is>
      </c>
      <c r="CU497" t="inlineStr">
        <is>
          <t/>
        </is>
      </c>
      <c r="CV497" t="inlineStr">
        <is>
          <t/>
        </is>
      </c>
      <c r="CW497" t="inlineStr">
        <is>
          <t/>
        </is>
      </c>
    </row>
    <row r="498">
      <c r="A498" s="1" t="str">
        <f>HYPERLINK("https://iate.europa.eu/entry/result/1239980/all", "1239980")</f>
        <v>1239980</v>
      </c>
      <c r="B498" t="inlineStr">
        <is>
          <t>FINANCE;BUSINESS AND COMPETITION</t>
        </is>
      </c>
      <c r="C498" t="inlineStr">
        <is>
          <t>FINANCE;BUSINESS AND COMPETITION|accounting</t>
        </is>
      </c>
      <c r="D498" t="inlineStr">
        <is>
          <t>no</t>
        </is>
      </c>
      <c r="E498" t="inlineStr">
        <is>
          <t/>
        </is>
      </c>
      <c r="F498" s="2" t="inlineStr">
        <is>
          <t>изпълнителен лист</t>
        </is>
      </c>
      <c r="G498" s="2" t="inlineStr">
        <is>
          <t>3</t>
        </is>
      </c>
      <c r="H498" s="2" t="inlineStr">
        <is>
          <t/>
        </is>
      </c>
      <c r="I498" t="inlineStr">
        <is>
          <t>официален документ, издаден от съда, с който се удостоверява, че посоченият в него кредитор може да иска принудително изпълнение на посоченото изпълняемо право срещу посочения длъжник. Едновременно с това се разпорежда на съдебен изпълнител (държавен или частен) да предприеме изпълнителни действия, поискани от кредитора</t>
        </is>
      </c>
      <c r="J498" s="2" t="inlineStr">
        <is>
          <t>nařízení výkonu rozhodnutí</t>
        </is>
      </c>
      <c r="K498" s="2" t="inlineStr">
        <is>
          <t>3</t>
        </is>
      </c>
      <c r="L498" s="2" t="inlineStr">
        <is>
          <t/>
        </is>
      </c>
      <c r="M498" t="inlineStr">
        <is>
          <t/>
        </is>
      </c>
      <c r="N498" s="2" t="inlineStr">
        <is>
          <t>dokument med eksekutionskraft|
tvangsfuldbyrdes</t>
        </is>
      </c>
      <c r="O498" s="2" t="inlineStr">
        <is>
          <t>3|
3</t>
        </is>
      </c>
      <c r="P498" s="2" t="inlineStr">
        <is>
          <t xml:space="preserve">|
</t>
        </is>
      </c>
      <c r="Q498" t="inlineStr">
        <is>
          <t>dokument, der er udstedt af retten eller en offentlig myndighed, og som indeholder forpligtelse til en vis præstation (f. eks. betaling af et beløb eller levering af ting),og som endvidere legitimerer kreditor til udøvelse af visse rettigheder over for skyldneren</t>
        </is>
      </c>
      <c r="R498" s="2" t="inlineStr">
        <is>
          <t>Vollstreckungstitel|
vollstreckbarer Titel|
vollstreckbare Urkunde</t>
        </is>
      </c>
      <c r="S498" s="2" t="inlineStr">
        <is>
          <t>3|
3|
3</t>
        </is>
      </c>
      <c r="T498" s="2" t="inlineStr">
        <is>
          <t xml:space="preserve">|
|
</t>
        </is>
      </c>
      <c r="U498" t="inlineStr">
        <is>
          <t>a) Vollstreckungstitel: Titel, der die Voraussetzung der Zwangsvollstreckung bildet, insbesondere Urteil, Prozeßvergleich, vollstreckbare Urkunde (Titel = Urkunde, die ein Recht verbrieft und dessen zwangsweise Durchsetzung gestattet);b) vollstreckbare Urkunde: Vollstreckungstitel, der vom Gericht oder Notar aufgenommen und ausgefertigt wird und auf Leistung einer bestimmten Geldmenge oder Menge vertretbarer Sachen oder Wertpapiere lautet</t>
        </is>
      </c>
      <c r="V498" s="2" t="inlineStr">
        <is>
          <t>εκτελεστός τίτλος|
τίτλος εκτελεστός</t>
        </is>
      </c>
      <c r="W498" s="2" t="inlineStr">
        <is>
          <t>3|
3</t>
        </is>
      </c>
      <c r="X498" s="2" t="inlineStr">
        <is>
          <t xml:space="preserve">|
</t>
        </is>
      </c>
      <c r="Y498" t="inlineStr">
        <is>
          <t/>
        </is>
      </c>
      <c r="Z498" s="2" t="inlineStr">
        <is>
          <t>executory title|
writ of execution</t>
        </is>
      </c>
      <c r="AA498" s="2" t="inlineStr">
        <is>
          <t>3|
3</t>
        </is>
      </c>
      <c r="AB498" s="2" t="inlineStr">
        <is>
          <t xml:space="preserve">|
</t>
        </is>
      </c>
      <c r="AC498" t="inlineStr">
        <is>
          <t>a document delivered by certain public authorities,such as tribunals and notaries.It enables certain obligations to be dealt with,e.g.the payment of a sum of money or disposal of property,and allows its beneficiary to exercise his rights</t>
        </is>
      </c>
      <c r="AD498" t="inlineStr">
        <is>
          <t/>
        </is>
      </c>
      <c r="AE498" t="inlineStr">
        <is>
          <t/>
        </is>
      </c>
      <c r="AF498" t="inlineStr">
        <is>
          <t/>
        </is>
      </c>
      <c r="AG498" t="inlineStr">
        <is>
          <t/>
        </is>
      </c>
      <c r="AH498" t="inlineStr">
        <is>
          <t/>
        </is>
      </c>
      <c r="AI498" t="inlineStr">
        <is>
          <t/>
        </is>
      </c>
      <c r="AJ498" t="inlineStr">
        <is>
          <t/>
        </is>
      </c>
      <c r="AK498" t="inlineStr">
        <is>
          <t/>
        </is>
      </c>
      <c r="AL498" s="2" t="inlineStr">
        <is>
          <t>toimeenpanopaperi</t>
        </is>
      </c>
      <c r="AM498" s="2" t="inlineStr">
        <is>
          <t>3</t>
        </is>
      </c>
      <c r="AN498" s="2" t="inlineStr">
        <is>
          <t/>
        </is>
      </c>
      <c r="AO498" t="inlineStr">
        <is>
          <t>tiettyjen viranomaisten kuten alioikeuksien tai notaarien antama asiakirja, joka mahdollistaa tiettyjen velvoitteiden käsittelyn ja asiakirjan edunsaajan oikeuksien käytön</t>
        </is>
      </c>
      <c r="AP498" s="2" t="inlineStr">
        <is>
          <t>titre exécutoire</t>
        </is>
      </c>
      <c r="AQ498" s="2" t="inlineStr">
        <is>
          <t>3</t>
        </is>
      </c>
      <c r="AR498" s="2" t="inlineStr">
        <is>
          <t/>
        </is>
      </c>
      <c r="AS498" t="inlineStr">
        <is>
          <t>acte délivré par certaines autorités publiques (tribunaux et notaires),il a pour objet certaines obligations (par exemple règlement d'une somme ou remise d'un bien) et permet à son bénéficiaire d'obtenir l'exécution de son droit</t>
        </is>
      </c>
      <c r="AT498" t="inlineStr">
        <is>
          <t/>
        </is>
      </c>
      <c r="AU498" t="inlineStr">
        <is>
          <t/>
        </is>
      </c>
      <c r="AV498" t="inlineStr">
        <is>
          <t/>
        </is>
      </c>
      <c r="AW498" t="inlineStr">
        <is>
          <t/>
        </is>
      </c>
      <c r="AX498" t="inlineStr">
        <is>
          <t/>
        </is>
      </c>
      <c r="AY498" t="inlineStr">
        <is>
          <t/>
        </is>
      </c>
      <c r="AZ498" t="inlineStr">
        <is>
          <t/>
        </is>
      </c>
      <c r="BA498" t="inlineStr">
        <is>
          <t/>
        </is>
      </c>
      <c r="BB498" t="inlineStr">
        <is>
          <t/>
        </is>
      </c>
      <c r="BC498" t="inlineStr">
        <is>
          <t/>
        </is>
      </c>
      <c r="BD498" t="inlineStr">
        <is>
          <t/>
        </is>
      </c>
      <c r="BE498" t="inlineStr">
        <is>
          <t/>
        </is>
      </c>
      <c r="BF498" s="2" t="inlineStr">
        <is>
          <t>titolo esecutivo</t>
        </is>
      </c>
      <c r="BG498" s="2" t="inlineStr">
        <is>
          <t>3</t>
        </is>
      </c>
      <c r="BH498" s="2" t="inlineStr">
        <is>
          <t/>
        </is>
      </c>
      <c r="BI498" t="inlineStr">
        <is>
          <t>quello necessario per ottenere con procedimento giudiziario l'attuazione coatta di un diritto (sentenze, cambiali ed altri titoli di credito, atti ricevuti da notaio o da altro pubblico ufficiale autorizzato)</t>
        </is>
      </c>
      <c r="BJ498" t="inlineStr">
        <is>
          <t/>
        </is>
      </c>
      <c r="BK498" t="inlineStr">
        <is>
          <t/>
        </is>
      </c>
      <c r="BL498" t="inlineStr">
        <is>
          <t/>
        </is>
      </c>
      <c r="BM498" t="inlineStr">
        <is>
          <t/>
        </is>
      </c>
      <c r="BN498" t="inlineStr">
        <is>
          <t/>
        </is>
      </c>
      <c r="BO498" t="inlineStr">
        <is>
          <t/>
        </is>
      </c>
      <c r="BP498" t="inlineStr">
        <is>
          <t/>
        </is>
      </c>
      <c r="BQ498" t="inlineStr">
        <is>
          <t/>
        </is>
      </c>
      <c r="BR498" t="inlineStr">
        <is>
          <t/>
        </is>
      </c>
      <c r="BS498" t="inlineStr">
        <is>
          <t/>
        </is>
      </c>
      <c r="BT498" t="inlineStr">
        <is>
          <t/>
        </is>
      </c>
      <c r="BU498" t="inlineStr">
        <is>
          <t/>
        </is>
      </c>
      <c r="BV498" s="2" t="inlineStr">
        <is>
          <t>akte met executoriale titel|
executioriale titel|
titel van tenuitvoerlegging</t>
        </is>
      </c>
      <c r="BW498" s="2" t="inlineStr">
        <is>
          <t>3|
3|
3</t>
        </is>
      </c>
      <c r="BX498" s="2" t="inlineStr">
        <is>
          <t xml:space="preserve">|
|
</t>
        </is>
      </c>
      <c r="BY498" t="inlineStr">
        <is>
          <t>a) akte met executoriale titel: door een rechter of openbaar ambtenaar opgesteld stuk, dat de verplichting tot het leveren van een bepaalde prestatie behelst en de schuldeiser het recht van executie toekent; b) executoriale titel: Geschrift dat vatbaar is voor gerechtelijke tenuitvoerlegging</t>
        </is>
      </c>
      <c r="BZ498" s="2" t="inlineStr">
        <is>
          <t>tytuł egzekucyjny</t>
        </is>
      </c>
      <c r="CA498" s="2" t="inlineStr">
        <is>
          <t>3</t>
        </is>
      </c>
      <c r="CB498" s="2" t="inlineStr">
        <is>
          <t/>
        </is>
      </c>
      <c r="CC498" t="inlineStr">
        <is>
          <t/>
        </is>
      </c>
      <c r="CD498" s="2" t="inlineStr">
        <is>
          <t>título executivo</t>
        </is>
      </c>
      <c r="CE498" s="2" t="inlineStr">
        <is>
          <t>3</t>
        </is>
      </c>
      <c r="CF498" s="2" t="inlineStr">
        <is>
          <t/>
        </is>
      </c>
      <c r="CG498" t="inlineStr">
        <is>
          <t>documento emitido por certas autoridades públicas (tribunais, notários, etc.)em consequência de uma acção judicial, e destinado ao exercício coercivo de um direito (cobrança de uma dívida; entrega de um bem, etc.)</t>
        </is>
      </c>
      <c r="CH498" s="2" t="inlineStr">
        <is>
          <t>titlu executoriu</t>
        </is>
      </c>
      <c r="CI498" s="2" t="inlineStr">
        <is>
          <t>3</t>
        </is>
      </c>
      <c r="CJ498" s="2" t="inlineStr">
        <is>
          <t/>
        </is>
      </c>
      <c r="CK498" t="inlineStr">
        <is>
          <t/>
        </is>
      </c>
      <c r="CL498" t="inlineStr">
        <is>
          <t/>
        </is>
      </c>
      <c r="CM498" t="inlineStr">
        <is>
          <t/>
        </is>
      </c>
      <c r="CN498" t="inlineStr">
        <is>
          <t/>
        </is>
      </c>
      <c r="CO498" t="inlineStr">
        <is>
          <t/>
        </is>
      </c>
      <c r="CP498" t="inlineStr">
        <is>
          <t/>
        </is>
      </c>
      <c r="CQ498" t="inlineStr">
        <is>
          <t/>
        </is>
      </c>
      <c r="CR498" t="inlineStr">
        <is>
          <t/>
        </is>
      </c>
      <c r="CS498" t="inlineStr">
        <is>
          <t/>
        </is>
      </c>
      <c r="CT498" s="2" t="inlineStr">
        <is>
          <t>exekutionstitel|
dokument med exekutiv kraft</t>
        </is>
      </c>
      <c r="CU498" s="2" t="inlineStr">
        <is>
          <t>3|
3</t>
        </is>
      </c>
      <c r="CV498" s="2" t="inlineStr">
        <is>
          <t xml:space="preserve">|
</t>
        </is>
      </c>
      <c r="CW498" t="inlineStr">
        <is>
          <t/>
        </is>
      </c>
    </row>
    <row r="499">
      <c r="A499" s="1" t="str">
        <f>HYPERLINK("https://iate.europa.eu/entry/result/1130999/all", "1130999")</f>
        <v>1130999</v>
      </c>
      <c r="B499" t="inlineStr">
        <is>
          <t>TRADE;FINANCE;BUSINESS AND COMPETITION</t>
        </is>
      </c>
      <c r="C499" t="inlineStr">
        <is>
          <t>TRADE;FINANCE;BUSINESS AND COMPETITION</t>
        </is>
      </c>
      <c r="D499" t="inlineStr">
        <is>
          <t>yes</t>
        </is>
      </c>
      <c r="E499" t="inlineStr">
        <is>
          <t/>
        </is>
      </c>
      <c r="F499" s="2" t="inlineStr">
        <is>
          <t>дебитно известие</t>
        </is>
      </c>
      <c r="G499" s="2" t="inlineStr">
        <is>
          <t>4</t>
        </is>
      </c>
      <c r="H499" s="2" t="inlineStr">
        <is>
          <t/>
        </is>
      </c>
      <c r="I499" t="inlineStr">
        <is>
          <t>Известие за дължими суми.</t>
        </is>
      </c>
      <c r="J499" s="2" t="inlineStr">
        <is>
          <t>výzva k úhradě</t>
        </is>
      </c>
      <c r="K499" s="2" t="inlineStr">
        <is>
          <t>3</t>
        </is>
      </c>
      <c r="L499" s="2" t="inlineStr">
        <is>
          <t/>
        </is>
      </c>
      <c r="M499" t="inlineStr">
        <is>
          <t/>
        </is>
      </c>
      <c r="N499" s="2" t="inlineStr">
        <is>
          <t>debetnota</t>
        </is>
      </c>
      <c r="O499" s="2" t="inlineStr">
        <is>
          <t>4</t>
        </is>
      </c>
      <c r="P499" s="2" t="inlineStr">
        <is>
          <t/>
        </is>
      </c>
      <c r="Q499" t="inlineStr">
        <is>
          <t/>
        </is>
      </c>
      <c r="R499" s="2" t="inlineStr">
        <is>
          <t>Zahlungsaufforderung</t>
        </is>
      </c>
      <c r="S499" s="2" t="inlineStr">
        <is>
          <t>3</t>
        </is>
      </c>
      <c r="T499" s="2" t="inlineStr">
        <is>
          <t/>
        </is>
      </c>
      <c r="U499" t="inlineStr">
        <is>
          <t>Aufforderung des Gläubigers an den Schuldner, eine fällige Rechnung zu begleichen</t>
        </is>
      </c>
      <c r="V499" s="2" t="inlineStr">
        <is>
          <t>χρεωστικό σημείωμα</t>
        </is>
      </c>
      <c r="W499" s="2" t="inlineStr">
        <is>
          <t>4</t>
        </is>
      </c>
      <c r="X499" s="2" t="inlineStr">
        <is>
          <t/>
        </is>
      </c>
      <c r="Y499" t="inlineStr">
        <is>
          <t/>
        </is>
      </c>
      <c r="Z499" s="2" t="inlineStr">
        <is>
          <t>debit note</t>
        </is>
      </c>
      <c r="AA499" s="2" t="inlineStr">
        <is>
          <t>3</t>
        </is>
      </c>
      <c r="AB499" s="2" t="inlineStr">
        <is>
          <t/>
        </is>
      </c>
      <c r="AC499" t="inlineStr">
        <is>
          <t>document sent by an organisation to a person showing that the recipient is indebted to the organisation for the amount shown</t>
        </is>
      </c>
      <c r="AD499" t="inlineStr">
        <is>
          <t/>
        </is>
      </c>
      <c r="AE499" t="inlineStr">
        <is>
          <t/>
        </is>
      </c>
      <c r="AF499" t="inlineStr">
        <is>
          <t/>
        </is>
      </c>
      <c r="AG499" t="inlineStr">
        <is>
          <t/>
        </is>
      </c>
      <c r="AH499" t="inlineStr">
        <is>
          <t/>
        </is>
      </c>
      <c r="AI499" t="inlineStr">
        <is>
          <t/>
        </is>
      </c>
      <c r="AJ499" t="inlineStr">
        <is>
          <t/>
        </is>
      </c>
      <c r="AK499" t="inlineStr">
        <is>
          <t/>
        </is>
      </c>
      <c r="AL499" s="2" t="inlineStr">
        <is>
          <t>velkomiskirje|
veloitusilmoitus|
veloituslasku</t>
        </is>
      </c>
      <c r="AM499" s="2" t="inlineStr">
        <is>
          <t>2|
3|
2</t>
        </is>
      </c>
      <c r="AN499" s="2" t="inlineStr">
        <is>
          <t xml:space="preserve">|
|
</t>
        </is>
      </c>
      <c r="AO499" t="inlineStr">
        <is>
          <t/>
        </is>
      </c>
      <c r="AP499" s="2" t="inlineStr">
        <is>
          <t>bordereau de débit|
note de débit</t>
        </is>
      </c>
      <c r="AQ499" s="2" t="inlineStr">
        <is>
          <t>3|
3</t>
        </is>
      </c>
      <c r="AR499" s="2" t="inlineStr">
        <is>
          <t xml:space="preserve">|
</t>
        </is>
      </c>
      <c r="AS499" t="inlineStr">
        <is>
          <t/>
        </is>
      </c>
      <c r="AT499" s="2" t="inlineStr">
        <is>
          <t>nóta dochair</t>
        </is>
      </c>
      <c r="AU499" s="2" t="inlineStr">
        <is>
          <t>3</t>
        </is>
      </c>
      <c r="AV499" s="2" t="inlineStr">
        <is>
          <t/>
        </is>
      </c>
      <c r="AW499" t="inlineStr">
        <is>
          <t/>
        </is>
      </c>
      <c r="AX499" t="inlineStr">
        <is>
          <t/>
        </is>
      </c>
      <c r="AY499" t="inlineStr">
        <is>
          <t/>
        </is>
      </c>
      <c r="AZ499" t="inlineStr">
        <is>
          <t/>
        </is>
      </c>
      <c r="BA499" t="inlineStr">
        <is>
          <t/>
        </is>
      </c>
      <c r="BB499" s="2" t="inlineStr">
        <is>
          <t>terhelési értesítés</t>
        </is>
      </c>
      <c r="BC499" s="2" t="inlineStr">
        <is>
          <t>4</t>
        </is>
      </c>
      <c r="BD499" s="2" t="inlineStr">
        <is>
          <t/>
        </is>
      </c>
      <c r="BE499" t="inlineStr">
        <is>
          <t/>
        </is>
      </c>
      <c r="BF499" s="2" t="inlineStr">
        <is>
          <t>distinta di addebitamento|
nota di addebito|
nota di addebitamento</t>
        </is>
      </c>
      <c r="BG499" s="2" t="inlineStr">
        <is>
          <t>3|
3|
2</t>
        </is>
      </c>
      <c r="BH499" s="2" t="inlineStr">
        <is>
          <t xml:space="preserve">|
|
</t>
        </is>
      </c>
      <c r="BI499" t="inlineStr">
        <is>
          <t>Documento commerciale inviato dal fornitore ad un suo cliente per informarlo che sul suo conto è stata addebitata la somma di denaro indicata nella nota, nella quale è anche spiegato il motivo che ha dato luogo all'addebitamento.</t>
        </is>
      </c>
      <c r="BJ499" s="2" t="inlineStr">
        <is>
          <t>debetinis dokumentas</t>
        </is>
      </c>
      <c r="BK499" s="2" t="inlineStr">
        <is>
          <t>3</t>
        </is>
      </c>
      <c r="BL499" s="2" t="inlineStr">
        <is>
          <t/>
        </is>
      </c>
      <c r="BM499" t="inlineStr">
        <is>
          <t/>
        </is>
      </c>
      <c r="BN499" s="2" t="inlineStr">
        <is>
          <t>debetnota</t>
        </is>
      </c>
      <c r="BO499" s="2" t="inlineStr">
        <is>
          <t>3</t>
        </is>
      </c>
      <c r="BP499" s="2" t="inlineStr">
        <is>
          <t/>
        </is>
      </c>
      <c r="BQ499" t="inlineStr">
        <is>
          <t>dokuments, ar kuru banka paziņo klientam, ka no viņa konta ir norakstīta noteikta naudas summa par uzņēmuma veiktajiem darījumiem, bankas pakalpojumiem vai ka klienta bankas kontā ieskaitīti līdzekļi par preču piegādēm</t>
        </is>
      </c>
      <c r="BR499" s="2" t="inlineStr">
        <is>
          <t>nota ta' debitu</t>
        </is>
      </c>
      <c r="BS499" s="2" t="inlineStr">
        <is>
          <t>3</t>
        </is>
      </c>
      <c r="BT499" s="2" t="inlineStr">
        <is>
          <t/>
        </is>
      </c>
      <c r="BU499" t="inlineStr">
        <is>
          <t/>
        </is>
      </c>
      <c r="BV499" s="2" t="inlineStr">
        <is>
          <t>debetnota</t>
        </is>
      </c>
      <c r="BW499" s="2" t="inlineStr">
        <is>
          <t>3</t>
        </is>
      </c>
      <c r="BX499" s="2" t="inlineStr">
        <is>
          <t/>
        </is>
      </c>
      <c r="BY499" t="inlineStr">
        <is>
          <t/>
        </is>
      </c>
      <c r="BZ499" s="2" t="inlineStr">
        <is>
          <t>nota debetowa|
nota obciążeniowa</t>
        </is>
      </c>
      <c r="CA499" s="2" t="inlineStr">
        <is>
          <t>3|
3</t>
        </is>
      </c>
      <c r="CB499" s="2" t="inlineStr">
        <is>
          <t xml:space="preserve">|
</t>
        </is>
      </c>
      <c r="CC499" t="inlineStr">
        <is>
          <t>dokument służący do obciążania kosztami lub
opłatami za usługi i korygujący wartość odpowiedniej faktury oraz stanowiący
dowód, na podstawie którego wierzyciel żąda od dłużnika zapłaty określonej kwoty</t>
        </is>
      </c>
      <c r="CD499" s="2" t="inlineStr">
        <is>
          <t>nota de débito</t>
        </is>
      </c>
      <c r="CE499" s="2" t="inlineStr">
        <is>
          <t>3</t>
        </is>
      </c>
      <c r="CF499" s="2" t="inlineStr">
        <is>
          <t/>
        </is>
      </c>
      <c r="CG499" t="inlineStr">
        <is>
          <t/>
        </is>
      </c>
      <c r="CH499" s="2" t="inlineStr">
        <is>
          <t>notă de debit</t>
        </is>
      </c>
      <c r="CI499" s="2" t="inlineStr">
        <is>
          <t>3</t>
        </is>
      </c>
      <c r="CJ499" s="2" t="inlineStr">
        <is>
          <t/>
        </is>
      </c>
      <c r="CK499" t="inlineStr">
        <is>
          <t>avizare transmisă debitorului de către creditor, privind înscrierea în "debitul" contului acestuia a unei sume ce i se cuvine; partea căreia îi este adresată nota de debit trebuie ca, în cazul în care nu are obiecțiuni, să o confirme printr-o "notă de credit" sau să o acopere sub o altă formă.</t>
        </is>
      </c>
      <c r="CL499" s="2" t="inlineStr">
        <is>
          <t>oznámenie o dlhu</t>
        </is>
      </c>
      <c r="CM499" s="2" t="inlineStr">
        <is>
          <t>2</t>
        </is>
      </c>
      <c r="CN499" s="2" t="inlineStr">
        <is>
          <t/>
        </is>
      </c>
      <c r="CO499" t="inlineStr">
        <is>
          <t/>
        </is>
      </c>
      <c r="CP499" t="inlineStr">
        <is>
          <t/>
        </is>
      </c>
      <c r="CQ499" t="inlineStr">
        <is>
          <t/>
        </is>
      </c>
      <c r="CR499" t="inlineStr">
        <is>
          <t/>
        </is>
      </c>
      <c r="CS499" t="inlineStr">
        <is>
          <t/>
        </is>
      </c>
      <c r="CT499" s="2" t="inlineStr">
        <is>
          <t>debetnota</t>
        </is>
      </c>
      <c r="CU499" s="2" t="inlineStr">
        <is>
          <t>3</t>
        </is>
      </c>
      <c r="CV499" s="2" t="inlineStr">
        <is>
          <t/>
        </is>
      </c>
      <c r="CW499" t="inlineStr">
        <is>
          <t/>
        </is>
      </c>
    </row>
    <row r="500">
      <c r="A500" s="1" t="str">
        <f>HYPERLINK("https://iate.europa.eu/entry/result/1116254/all", "1116254")</f>
        <v>1116254</v>
      </c>
      <c r="B500" t="inlineStr">
        <is>
          <t>FINANCE;BUSINESS AND COMPETITION</t>
        </is>
      </c>
      <c r="C500" t="inlineStr">
        <is>
          <t>FINANCE;BUSINESS AND COMPETITION|accounting</t>
        </is>
      </c>
      <c r="D500" t="inlineStr">
        <is>
          <t>yes</t>
        </is>
      </c>
      <c r="E500" t="inlineStr">
        <is>
          <t/>
        </is>
      </c>
      <c r="F500" s="2" t="inlineStr">
        <is>
          <t>условно вземане</t>
        </is>
      </c>
      <c r="G500" s="2" t="inlineStr">
        <is>
          <t>3</t>
        </is>
      </c>
      <c r="H500" s="2" t="inlineStr">
        <is>
          <t/>
        </is>
      </c>
      <c r="I500" t="inlineStr">
        <is>
          <t>Вземане, което е валидно при настъпването на определени условия.</t>
        </is>
      </c>
      <c r="J500" t="inlineStr">
        <is>
          <t/>
        </is>
      </c>
      <c r="K500" t="inlineStr">
        <is>
          <t/>
        </is>
      </c>
      <c r="L500" t="inlineStr">
        <is>
          <t/>
        </is>
      </c>
      <c r="M500" t="inlineStr">
        <is>
          <t/>
        </is>
      </c>
      <c r="N500" s="2" t="inlineStr">
        <is>
          <t>eventualaktiv|
eventualfordring</t>
        </is>
      </c>
      <c r="O500" s="2" t="inlineStr">
        <is>
          <t>3|
2</t>
        </is>
      </c>
      <c r="P500" s="2" t="inlineStr">
        <is>
          <t xml:space="preserve">|
</t>
        </is>
      </c>
      <c r="Q500" t="inlineStr">
        <is>
          <t/>
        </is>
      </c>
      <c r="R500" s="2" t="inlineStr">
        <is>
          <t>Eventualforderung</t>
        </is>
      </c>
      <c r="S500" s="2" t="inlineStr">
        <is>
          <t>3</t>
        </is>
      </c>
      <c r="T500" s="2" t="inlineStr">
        <is>
          <t/>
        </is>
      </c>
      <c r="U500" t="inlineStr">
        <is>
          <t/>
        </is>
      </c>
      <c r="V500" s="2" t="inlineStr">
        <is>
          <t>απαίτηση υπό αίρεση</t>
        </is>
      </c>
      <c r="W500" s="2" t="inlineStr">
        <is>
          <t>3</t>
        </is>
      </c>
      <c r="X500" s="2" t="inlineStr">
        <is>
          <t/>
        </is>
      </c>
      <c r="Y500" t="inlineStr">
        <is>
          <t/>
        </is>
      </c>
      <c r="Z500" s="2" t="inlineStr">
        <is>
          <t>contingent claim</t>
        </is>
      </c>
      <c r="AA500" s="2" t="inlineStr">
        <is>
          <t>3</t>
        </is>
      </c>
      <c r="AB500" s="2" t="inlineStr">
        <is>
          <t/>
        </is>
      </c>
      <c r="AC500" t="inlineStr">
        <is>
          <t>option or security that has a feature of choice, such as a warrant, convertible, or rights issue</t>
        </is>
      </c>
      <c r="AD500" s="2" t="inlineStr">
        <is>
          <t>crédito eventual|
crédito contingente</t>
        </is>
      </c>
      <c r="AE500" s="2" t="inlineStr">
        <is>
          <t>3|
3</t>
        </is>
      </c>
      <c r="AF500" s="2" t="inlineStr">
        <is>
          <t xml:space="preserve">|
</t>
        </is>
      </c>
      <c r="AG500" t="inlineStr">
        <is>
          <t/>
        </is>
      </c>
      <c r="AH500" s="2" t="inlineStr">
        <is>
          <t>tingimuslik nõue</t>
        </is>
      </c>
      <c r="AI500" s="2" t="inlineStr">
        <is>
          <t>3</t>
        </is>
      </c>
      <c r="AJ500" s="2" t="inlineStr">
        <is>
          <t/>
        </is>
      </c>
      <c r="AK500" t="inlineStr">
        <is>
          <t/>
        </is>
      </c>
      <c r="AL500" t="inlineStr">
        <is>
          <t/>
        </is>
      </c>
      <c r="AM500" t="inlineStr">
        <is>
          <t/>
        </is>
      </c>
      <c r="AN500" t="inlineStr">
        <is>
          <t/>
        </is>
      </c>
      <c r="AO500" t="inlineStr">
        <is>
          <t/>
        </is>
      </c>
      <c r="AP500" s="2" t="inlineStr">
        <is>
          <t>créance éventuelle</t>
        </is>
      </c>
      <c r="AQ500" s="2" t="inlineStr">
        <is>
          <t>3</t>
        </is>
      </c>
      <c r="AR500" s="2" t="inlineStr">
        <is>
          <t/>
        </is>
      </c>
      <c r="AS500" t="inlineStr">
        <is>
          <t/>
        </is>
      </c>
      <c r="AT500" s="2" t="inlineStr">
        <is>
          <t>éileamh teagmhasach</t>
        </is>
      </c>
      <c r="AU500" s="2" t="inlineStr">
        <is>
          <t>3</t>
        </is>
      </c>
      <c r="AV500" s="2" t="inlineStr">
        <is>
          <t/>
        </is>
      </c>
      <c r="AW500" t="inlineStr">
        <is>
          <t/>
        </is>
      </c>
      <c r="AX500" t="inlineStr">
        <is>
          <t/>
        </is>
      </c>
      <c r="AY500" t="inlineStr">
        <is>
          <t/>
        </is>
      </c>
      <c r="AZ500" t="inlineStr">
        <is>
          <t/>
        </is>
      </c>
      <c r="BA500" t="inlineStr">
        <is>
          <t/>
        </is>
      </c>
      <c r="BB500" t="inlineStr">
        <is>
          <t/>
        </is>
      </c>
      <c r="BC500" t="inlineStr">
        <is>
          <t/>
        </is>
      </c>
      <c r="BD500" t="inlineStr">
        <is>
          <t/>
        </is>
      </c>
      <c r="BE500" t="inlineStr">
        <is>
          <t/>
        </is>
      </c>
      <c r="BF500" s="2" t="inlineStr">
        <is>
          <t>credito eventuale</t>
        </is>
      </c>
      <c r="BG500" s="2" t="inlineStr">
        <is>
          <t>3</t>
        </is>
      </c>
      <c r="BH500" s="2" t="inlineStr">
        <is>
          <t/>
        </is>
      </c>
      <c r="BI500" t="inlineStr">
        <is>
          <t/>
        </is>
      </c>
      <c r="BJ500" t="inlineStr">
        <is>
          <t/>
        </is>
      </c>
      <c r="BK500" t="inlineStr">
        <is>
          <t/>
        </is>
      </c>
      <c r="BL500" t="inlineStr">
        <is>
          <t/>
        </is>
      </c>
      <c r="BM500" t="inlineStr">
        <is>
          <t/>
        </is>
      </c>
      <c r="BN500" s="2" t="inlineStr">
        <is>
          <t>iespējams prasījums|
iespējama prasība</t>
        </is>
      </c>
      <c r="BO500" s="2" t="inlineStr">
        <is>
          <t>3|
2</t>
        </is>
      </c>
      <c r="BP500" s="2" t="inlineStr">
        <is>
          <t xml:space="preserve">|
</t>
        </is>
      </c>
      <c r="BQ500" t="inlineStr">
        <is>
          <t/>
        </is>
      </c>
      <c r="BR500" s="2" t="inlineStr">
        <is>
          <t>pretensjoni kontinġenti</t>
        </is>
      </c>
      <c r="BS500" s="2" t="inlineStr">
        <is>
          <t>3</t>
        </is>
      </c>
      <c r="BT500" s="2" t="inlineStr">
        <is>
          <t/>
        </is>
      </c>
      <c r="BU500" t="inlineStr">
        <is>
          <t/>
        </is>
      </c>
      <c r="BV500" s="2" t="inlineStr">
        <is>
          <t>mogelijke vordering</t>
        </is>
      </c>
      <c r="BW500" s="2" t="inlineStr">
        <is>
          <t>3</t>
        </is>
      </c>
      <c r="BX500" s="2" t="inlineStr">
        <is>
          <t/>
        </is>
      </c>
      <c r="BY500" t="inlineStr">
        <is>
          <t/>
        </is>
      </c>
      <c r="BZ500" s="2" t="inlineStr">
        <is>
          <t>należność warunkowa|
wierzytelność warunkowa|
roszczenie warunkowe</t>
        </is>
      </c>
      <c r="CA500" s="2" t="inlineStr">
        <is>
          <t>4|
4|
3</t>
        </is>
      </c>
      <c r="CB500" s="2" t="inlineStr">
        <is>
          <t>|
|
preferred</t>
        </is>
      </c>
      <c r="CC500" t="inlineStr">
        <is>
          <t>poszerzające bazę aktywów ewentualne roszczenie podmiotu poddanego przymusowej restrukturyzacji</t>
        </is>
      </c>
      <c r="CD500" s="2" t="inlineStr">
        <is>
          <t>crédito condicional</t>
        </is>
      </c>
      <c r="CE500" s="2" t="inlineStr">
        <is>
          <t>3</t>
        </is>
      </c>
      <c r="CF500" s="2" t="inlineStr">
        <is>
          <t/>
        </is>
      </c>
      <c r="CG500" t="inlineStr">
        <is>
          <t/>
        </is>
      </c>
      <c r="CH500" t="inlineStr">
        <is>
          <t/>
        </is>
      </c>
      <c r="CI500" t="inlineStr">
        <is>
          <t/>
        </is>
      </c>
      <c r="CJ500" t="inlineStr">
        <is>
          <t/>
        </is>
      </c>
      <c r="CK500" t="inlineStr">
        <is>
          <t/>
        </is>
      </c>
      <c r="CL500" t="inlineStr">
        <is>
          <t/>
        </is>
      </c>
      <c r="CM500" t="inlineStr">
        <is>
          <t/>
        </is>
      </c>
      <c r="CN500" t="inlineStr">
        <is>
          <t/>
        </is>
      </c>
      <c r="CO500" t="inlineStr">
        <is>
          <t/>
        </is>
      </c>
      <c r="CP500" s="2" t="inlineStr">
        <is>
          <t>pogojna terjatev</t>
        </is>
      </c>
      <c r="CQ500" s="2" t="inlineStr">
        <is>
          <t>3</t>
        </is>
      </c>
      <c r="CR500" s="2" t="inlineStr">
        <is>
          <t/>
        </is>
      </c>
      <c r="CS500" t="inlineStr">
        <is>
          <t>možna terjatev, ki izhaja iz preteklih dogodkov in katere obstoj je odvisen od (ne)pojavitve enega ali več negotovih prihodnjih dogodkov, ki ga (jih) podjetje ne obvladuje v celoti</t>
        </is>
      </c>
      <c r="CT500" t="inlineStr">
        <is>
          <t/>
        </is>
      </c>
      <c r="CU500" t="inlineStr">
        <is>
          <t/>
        </is>
      </c>
      <c r="CV500" t="inlineStr">
        <is>
          <t/>
        </is>
      </c>
      <c r="CW500" t="inlineStr">
        <is>
          <t/>
        </is>
      </c>
    </row>
    <row r="501">
      <c r="A501" s="1" t="str">
        <f>HYPERLINK("https://iate.europa.eu/entry/result/1071310/all", "1071310")</f>
        <v>1071310</v>
      </c>
      <c r="B501" t="inlineStr">
        <is>
          <t>FINANCE</t>
        </is>
      </c>
      <c r="C501" t="inlineStr">
        <is>
          <t>FINANCE|financial institutions and credit|financial institution</t>
        </is>
      </c>
      <c r="D501" t="inlineStr">
        <is>
          <t>yes</t>
        </is>
      </c>
      <c r="E501" t="inlineStr">
        <is>
          <t/>
        </is>
      </c>
      <c r="F501" s="2" t="inlineStr">
        <is>
          <t>банка кореспондент</t>
        </is>
      </c>
      <c r="G501" s="2" t="inlineStr">
        <is>
          <t>4</t>
        </is>
      </c>
      <c r="H501" s="2" t="inlineStr">
        <is>
          <t/>
        </is>
      </c>
      <c r="I501" t="inlineStr">
        <is>
          <t>Кредитна институция, която според договореност извършва плащания и предоставя други услуги за друга кредитна институция.</t>
        </is>
      </c>
      <c r="J501" s="2" t="inlineStr">
        <is>
          <t>korespondentská banka|
korespondenční banka</t>
        </is>
      </c>
      <c r="K501" s="2" t="inlineStr">
        <is>
          <t>3|
3</t>
        </is>
      </c>
      <c r="L501" s="2" t="inlineStr">
        <is>
          <t xml:space="preserve">|
</t>
        </is>
      </c>
      <c r="M501" t="inlineStr">
        <is>
          <t>banka, která pro určitou banku vede účet v zemi, kde tato banka nemá pobočku</t>
        </is>
      </c>
      <c r="N501" s="2" t="inlineStr">
        <is>
          <t>korrespondentbank</t>
        </is>
      </c>
      <c r="O501" s="2" t="inlineStr">
        <is>
          <t>3</t>
        </is>
      </c>
      <c r="P501" s="2" t="inlineStr">
        <is>
          <t/>
        </is>
      </c>
      <c r="Q501" t="inlineStr">
        <is>
          <t>bank, som fører konti for andre finansielle institutter og foretager betalinger på vegne af disse</t>
        </is>
      </c>
      <c r="R501" s="2" t="inlineStr">
        <is>
          <t>Korrespondenzbank</t>
        </is>
      </c>
      <c r="S501" s="2" t="inlineStr">
        <is>
          <t>3</t>
        </is>
      </c>
      <c r="T501" s="2" t="inlineStr">
        <is>
          <t/>
        </is>
      </c>
      <c r="U501" t="inlineStr">
        <is>
          <t>Kreditinstitut, das Zahlungsverkehr und andere Dienstleistungen für eine andere Bank erbringt, i.d.R. grenzüberschreitend</t>
        </is>
      </c>
      <c r="V501" s="2" t="inlineStr">
        <is>
          <t>ανταποκρίτρια τράπεζα</t>
        </is>
      </c>
      <c r="W501" s="2" t="inlineStr">
        <is>
          <t>3</t>
        </is>
      </c>
      <c r="X501" s="2" t="inlineStr">
        <is>
          <t/>
        </is>
      </c>
      <c r="Y501" t="inlineStr">
        <is>
          <t/>
        </is>
      </c>
      <c r="Z501" s="2" t="inlineStr">
        <is>
          <t>correspondent bank|
agent bank</t>
        </is>
      </c>
      <c r="AA501" s="2" t="inlineStr">
        <is>
          <t>3|
3</t>
        </is>
      </c>
      <c r="AB501" s="2" t="inlineStr">
        <is>
          <t xml:space="preserve">preferred|
</t>
        </is>
      </c>
      <c r="AC501" t="inlineStr">
        <is>
          <t>bank acting as a point of contact for another in a country or state where the second bank does not have a branch or agency</t>
        </is>
      </c>
      <c r="AD501" s="2" t="inlineStr">
        <is>
          <t>banca corresponsal|
banco agente</t>
        </is>
      </c>
      <c r="AE501" s="2" t="inlineStr">
        <is>
          <t>3|
3</t>
        </is>
      </c>
      <c r="AF501" s="2" t="inlineStr">
        <is>
          <t xml:space="preserve">|
</t>
        </is>
      </c>
      <c r="AG501" t="inlineStr">
        <is>
          <t/>
        </is>
      </c>
      <c r="AH501" s="2" t="inlineStr">
        <is>
          <t>korrespondentpank</t>
        </is>
      </c>
      <c r="AI501" s="2" t="inlineStr">
        <is>
          <t>3</t>
        </is>
      </c>
      <c r="AJ501" s="2" t="inlineStr">
        <is>
          <t/>
        </is>
      </c>
      <c r="AK501" t="inlineStr">
        <is>
          <t/>
        </is>
      </c>
      <c r="AL501" s="2" t="inlineStr">
        <is>
          <t>kirjeenvaihtajapankki</t>
        </is>
      </c>
      <c r="AM501" s="2" t="inlineStr">
        <is>
          <t>3</t>
        </is>
      </c>
      <c r="AN501" s="2" t="inlineStr">
        <is>
          <t/>
        </is>
      </c>
      <c r="AO501" t="inlineStr">
        <is>
          <t>ulkomainen pankki, jonka kanssa pankki, esim. suomalainen liikepankki, on yhteistyössä mm. ulkomaisen maksuliikenteen hoitamiseksi</t>
        </is>
      </c>
      <c r="AP501" s="2" t="inlineStr">
        <is>
          <t>banque correspondante|
correspondant bancaire</t>
        </is>
      </c>
      <c r="AQ501" s="2" t="inlineStr">
        <is>
          <t>3|
3</t>
        </is>
      </c>
      <c r="AR501" s="2" t="inlineStr">
        <is>
          <t xml:space="preserve">|
</t>
        </is>
      </c>
      <c r="AS501" t="inlineStr">
        <is>
          <t>banque assurant des services bancaires pour le compte d'autres banques le plus souvent sises dans d'autres villes que celle de ladite banque, notamment la représentation aux opérations de compensation et les services de transferts internationaux</t>
        </is>
      </c>
      <c r="AT501" s="2" t="inlineStr">
        <is>
          <t>banc comhfhreagrach</t>
        </is>
      </c>
      <c r="AU501" s="2" t="inlineStr">
        <is>
          <t>3</t>
        </is>
      </c>
      <c r="AV501" s="2" t="inlineStr">
        <is>
          <t/>
        </is>
      </c>
      <c r="AW501" t="inlineStr">
        <is>
          <t/>
        </is>
      </c>
      <c r="AX501" s="2" t="inlineStr">
        <is>
          <t>korespodentna banka</t>
        </is>
      </c>
      <c r="AY501" s="2" t="inlineStr">
        <is>
          <t>3</t>
        </is>
      </c>
      <c r="AZ501" s="2" t="inlineStr">
        <is>
          <t/>
        </is>
      </c>
      <c r="BA501" t="inlineStr">
        <is>
          <t>depozitna banka za drugu banku (najčešće u drugoj zemlji) te u širem smislu riječi svaka ona s kojom druga banka izvrši razmjenu tzv. kontrolnih dokumenata (popis ovlaštenih potpisnika, teleks i/ili SWIFT ključ, tarife naknada za usluge, godišnje izvještaje, agency agreement i sl.)</t>
        </is>
      </c>
      <c r="BB501" s="2" t="inlineStr">
        <is>
          <t>levelező bank</t>
        </is>
      </c>
      <c r="BC501" s="2" t="inlineStr">
        <is>
          <t>4</t>
        </is>
      </c>
      <c r="BD501" s="2" t="inlineStr">
        <is>
          <t/>
        </is>
      </c>
      <c r="BE501" t="inlineStr">
        <is>
          <t>Olyan bank, amely egy másik bank részére, annak megbízása alapján pénzforgalmi bankszámlát vezet, a megbízó által kezdeményezett fizetési megbízásokat az elszámolási rendszerekbe továbbítja, illetve az onnan érkezőket részére jóváírja.</t>
        </is>
      </c>
      <c r="BF501" s="2" t="inlineStr">
        <is>
          <t>banca corrispondente</t>
        </is>
      </c>
      <c r="BG501" s="2" t="inlineStr">
        <is>
          <t>3</t>
        </is>
      </c>
      <c r="BH501" s="2" t="inlineStr">
        <is>
          <t/>
        </is>
      </c>
      <c r="BI501" t="inlineStr">
        <is>
          <t>banca incaricata dell’esecuzione di servizi bancari per conto di un’altra banca di regola su una piazza finanziaria dove quest'ultima non ha una propria rappresentanza</t>
        </is>
      </c>
      <c r="BJ501" s="2" t="inlineStr">
        <is>
          <t>bankas korespondentas</t>
        </is>
      </c>
      <c r="BK501" s="2" t="inlineStr">
        <is>
          <t>3</t>
        </is>
      </c>
      <c r="BL501" s="2" t="inlineStr">
        <is>
          <t/>
        </is>
      </c>
      <c r="BM501" t="inlineStr">
        <is>
          <t>bankas kuriame mokėtojo ir gavėjo bankai turi sąskaitas</t>
        </is>
      </c>
      <c r="BN501" s="2" t="inlineStr">
        <is>
          <t>korespondentbanka</t>
        </is>
      </c>
      <c r="BO501" s="2" t="inlineStr">
        <is>
          <t>3</t>
        </is>
      </c>
      <c r="BP501" s="2" t="inlineStr">
        <is>
          <t/>
        </is>
      </c>
      <c r="BQ501" t="inlineStr">
        <is>
          <t>Banka, kas, pamatojoties uz noslēgto līgumu, veic maksājumus un norēķinus citas bankas uzdevumā.</t>
        </is>
      </c>
      <c r="BR501" s="2" t="inlineStr">
        <is>
          <t>bank korrispondenti|
bank aġent</t>
        </is>
      </c>
      <c r="BS501" s="2" t="inlineStr">
        <is>
          <t>3|
3</t>
        </is>
      </c>
      <c r="BT501" s="2" t="inlineStr">
        <is>
          <t xml:space="preserve">|
</t>
        </is>
      </c>
      <c r="BU501" t="inlineStr">
        <is>
          <t/>
        </is>
      </c>
      <c r="BV501" s="2" t="inlineStr">
        <is>
          <t>correspondent|
correspondentbank</t>
        </is>
      </c>
      <c r="BW501" s="2" t="inlineStr">
        <is>
          <t>3|
3</t>
        </is>
      </c>
      <c r="BX501" s="2" t="inlineStr">
        <is>
          <t xml:space="preserve">|
</t>
        </is>
      </c>
      <c r="BY501" t="inlineStr">
        <is>
          <t>al dan niet vaste bankrelatie van een bank, die in een andere plaats of een ander land gevestigd is en waarmee afspraken zijn gemaakt over de behandeling van transacties; vaak bestaan tussen beide partijen rekeningen-courant in de wederzijdse valuta's; 
&lt;br&gt;deze relatie zorgt voor inning van het in het buitenland betaalbare papier dat de opdrachtgevende bank in eigen land ontvangen heeft, en neemt betalingen aan in het buitenland die voor cliënten van de opdrachtgevende bank zijn bestemd</t>
        </is>
      </c>
      <c r="BZ501" s="2" t="inlineStr">
        <is>
          <t>bank korespondent</t>
        </is>
      </c>
      <c r="CA501" s="2" t="inlineStr">
        <is>
          <t>3</t>
        </is>
      </c>
      <c r="CB501" s="2" t="inlineStr">
        <is>
          <t/>
        </is>
      </c>
      <c r="CC501" t="inlineStr">
        <is>
          <t>bank, który prowadzi rachunek w euro dla innego banku, dokonującego rozliczeń pieniężnych w euro za pośrednictwem banku korespondenta</t>
        </is>
      </c>
      <c r="CD501" s="2" t="inlineStr">
        <is>
          <t>banco correspondente|
correspondente bancário</t>
        </is>
      </c>
      <c r="CE501" s="2" t="inlineStr">
        <is>
          <t>3|
3</t>
        </is>
      </c>
      <c r="CF501" s="2" t="inlineStr">
        <is>
          <t xml:space="preserve">|
</t>
        </is>
      </c>
      <c r="CG501" t="inlineStr">
        <is>
          <t/>
        </is>
      </c>
      <c r="CH501" s="2" t="inlineStr">
        <is>
          <t>bancă corespondentă</t>
        </is>
      </c>
      <c r="CI501" s="2" t="inlineStr">
        <is>
          <t>3</t>
        </is>
      </c>
      <c r="CJ501" s="2" t="inlineStr">
        <is>
          <t/>
        </is>
      </c>
      <c r="CK501" t="inlineStr">
        <is>
          <t>bancă cu acces direct la rețeaua interbancară internațională și care mijlocește transferurile internaționale de fonduri pe care o altă bancă nu le poate realiza în mod direct</t>
        </is>
      </c>
      <c r="CL501" s="2" t="inlineStr">
        <is>
          <t>korešpondenčná banka</t>
        </is>
      </c>
      <c r="CM501" s="2" t="inlineStr">
        <is>
          <t>3</t>
        </is>
      </c>
      <c r="CN501" s="2" t="inlineStr">
        <is>
          <t/>
        </is>
      </c>
      <c r="CO501" t="inlineStr">
        <is>
          <t>banka plniaca funkciu agenta inej banky, ktorá nemá na danom mieste otvorenú vlastnú pobočku</t>
        </is>
      </c>
      <c r="CP501" s="2" t="inlineStr">
        <is>
          <t>korespondenčna banka</t>
        </is>
      </c>
      <c r="CQ501" s="2" t="inlineStr">
        <is>
          <t>3</t>
        </is>
      </c>
      <c r="CR501" s="2" t="inlineStr">
        <is>
          <t/>
        </is>
      </c>
      <c r="CS501" t="inlineStr">
        <is>
          <t>banka v tujini, s katero je domača banka navezala korespondenčni odnos, zato lahko prek nje posluje s tujino</t>
        </is>
      </c>
      <c r="CT501" s="2" t="inlineStr">
        <is>
          <t>korrespondentbank</t>
        </is>
      </c>
      <c r="CU501" s="2" t="inlineStr">
        <is>
          <t>3</t>
        </is>
      </c>
      <c r="CV501" s="2" t="inlineStr">
        <is>
          <t/>
        </is>
      </c>
      <c r="CW501" t="inlineStr">
        <is>
          <t>bank i utlandet med vilken en svensk bank har nära och fortlöpande förbindelser</t>
        </is>
      </c>
    </row>
    <row r="502">
      <c r="A502" s="1" t="str">
        <f>HYPERLINK("https://iate.europa.eu/entry/result/3588003/all", "3588003")</f>
        <v>3588003</v>
      </c>
      <c r="B502" t="inlineStr">
        <is>
          <t>EUROPEAN UNION;ENVIRONMENT</t>
        </is>
      </c>
      <c r="C502" t="inlineStr">
        <is>
          <t>EUROPEAN UNION|EU finance|EU financing;ENVIRONMENT|environmental policy|climate change policy</t>
        </is>
      </c>
      <c r="D502" t="inlineStr">
        <is>
          <t>yes</t>
        </is>
      </c>
      <c r="E502" t="inlineStr">
        <is>
          <t/>
        </is>
      </c>
      <c r="F502" t="inlineStr">
        <is>
          <t/>
        </is>
      </c>
      <c r="G502" t="inlineStr">
        <is>
          <t/>
        </is>
      </c>
      <c r="H502" t="inlineStr">
        <is>
          <t/>
        </is>
      </c>
      <c r="I502" t="inlineStr">
        <is>
          <t/>
        </is>
      </c>
      <c r="J502" s="2" t="inlineStr">
        <is>
          <t>úvěrový nástroj pro veřejný sektor</t>
        </is>
      </c>
      <c r="K502" s="2" t="inlineStr">
        <is>
          <t>3</t>
        </is>
      </c>
      <c r="L502" s="2" t="inlineStr">
        <is>
          <t/>
        </is>
      </c>
      <c r="M502" t="inlineStr">
        <is>
          <t>třetí pilíř &lt;a href="http://iate.europa.eu/entry/result/3583211/en" target="_blank"&gt;mechanismu pro spravedlivou transformaci&lt;/a&gt; navrženého v &lt;a href="http://iate.europa.eu/entry/result/3582003/en" target="_blank"&gt;Zelené dohodě pro Evropu&lt;/a&gt;, který podpoří vyšší investice veřejného sektoru tím, že mu poskytne zvýhodněné úvěry</t>
        </is>
      </c>
      <c r="N502" s="2" t="inlineStr">
        <is>
          <t>lånefacilitet for den offentlige sektor</t>
        </is>
      </c>
      <c r="O502" s="2" t="inlineStr">
        <is>
          <t>3</t>
        </is>
      </c>
      <c r="P502" s="2" t="inlineStr">
        <is>
          <t/>
        </is>
      </c>
      <c r="Q502" t="inlineStr">
        <is>
          <t>den søjle under den foreslåede mekanisme for retfærdig
omstilling, der har til formål at fungere som løftestang for offentlig
finansiering</t>
        </is>
      </c>
      <c r="R502" s="2" t="inlineStr">
        <is>
          <t>Darlehensfazilität für den öffentlichen Sektor</t>
        </is>
      </c>
      <c r="S502" s="2" t="inlineStr">
        <is>
          <t>3</t>
        </is>
      </c>
      <c r="T502" s="2" t="inlineStr">
        <is>
          <t/>
        </is>
      </c>
      <c r="U502" t="inlineStr">
        <is>
          <t/>
        </is>
      </c>
      <c r="V502" s="2" t="inlineStr">
        <is>
          <t>δανειακή διευκόλυνση του δημόσιου τομέα|
μηχανισμός δανειοδότησης του δημόσιου τομέα</t>
        </is>
      </c>
      <c r="W502" s="2" t="inlineStr">
        <is>
          <t>3|
2</t>
        </is>
      </c>
      <c r="X502" s="2" t="inlineStr">
        <is>
          <t>preferred|
admitted</t>
        </is>
      </c>
      <c r="Y502" t="inlineStr">
        <is>
          <t>διευκόλυνση που συνιστά τον τρίτο πυλώνα του Μηχανισμού Δίκαιης Μετάβασης - ο οποίος έχει προταθεί στο πλαίσιο της &lt;a href="https://iate.europa.eu/entry/result/3582003/en-el" target="_blank"&gt;Ευρωπαϊκής Πράσινης Συμφωνίας&lt;/a&gt;&lt;small&gt; - &lt;/small&gt; και στηρίζει τις οντότητες του δημόσιου τομέα στις επενδύσεις τους</t>
        </is>
      </c>
      <c r="Z502" s="2" t="inlineStr">
        <is>
          <t>public sector loan facility|
public loan facility|
public sector loan facility with the EIB|
public loan facility with the EIB|
public sector loan facility with the EIB Group|
public sector loan blending facility</t>
        </is>
      </c>
      <c r="AA502" s="2" t="inlineStr">
        <is>
          <t>3|
3|
1|
1|
1|
1</t>
        </is>
      </c>
      <c r="AB502" s="2" t="inlineStr">
        <is>
          <t xml:space="preserve">|
|
|
|
|
</t>
        </is>
      </c>
      <c r="AC502" t="inlineStr">
        <is>
          <t>one
of the three elements (pillars) of the &lt;a href="http://iate.europa.eu/entry/result/3583211/en" target="_blank"&gt;Just Transition Mechanism&lt;/a&gt; proposed under
the &lt;a href="http://iate.europa.eu/entry/result/3582003/en" target="_blank"&gt;European Green Deal&lt;/a&gt; aimed at leveraging public financing</t>
        </is>
      </c>
      <c r="AD502" s="2" t="inlineStr">
        <is>
          <t>instrumento de préstamo al sector público|
mecanismo de préstamo al sector público</t>
        </is>
      </c>
      <c r="AE502" s="2" t="inlineStr">
        <is>
          <t>3|
3</t>
        </is>
      </c>
      <c r="AF502" s="2" t="inlineStr">
        <is>
          <t xml:space="preserve">|
</t>
        </is>
      </c>
      <c r="AG502" t="inlineStr">
        <is>
          <t>Instrumento
auspiciado por el Banco Europeo de Inversiones para promover una mayor
inversión pública en las regiones que se encuentren en proceso de transición
climática, en forma de préstamos en condiciones favorables al sector público.</t>
        </is>
      </c>
      <c r="AH502" s="2" t="inlineStr">
        <is>
          <t>avaliku sektori laenurahastu</t>
        </is>
      </c>
      <c r="AI502" s="2" t="inlineStr">
        <is>
          <t>3</t>
        </is>
      </c>
      <c r="AJ502" s="2" t="inlineStr">
        <is>
          <t/>
        </is>
      </c>
      <c r="AK502" t="inlineStr">
        <is>
          <t/>
        </is>
      </c>
      <c r="AL502" s="2" t="inlineStr">
        <is>
          <t>julkisen sektorin lainajärjestely</t>
        </is>
      </c>
      <c r="AM502" s="2" t="inlineStr">
        <is>
          <t>3</t>
        </is>
      </c>
      <c r="AN502" s="2" t="inlineStr">
        <is>
          <t/>
        </is>
      </c>
      <c r="AO502" t="inlineStr">
        <is>
          <t>yksi &lt;a href="http://tps://iate.europa.eu/entry/result/3583211" target="_blank"&gt;oikeudenmukaisen siirtymän mekanismin&lt;/a&gt; kolmesta pilarista</t>
        </is>
      </c>
      <c r="AP502" s="2" t="inlineStr">
        <is>
          <t>facilité de prêt au secteur public</t>
        </is>
      </c>
      <c r="AQ502" s="2" t="inlineStr">
        <is>
          <t>3</t>
        </is>
      </c>
      <c r="AR502" s="2" t="inlineStr">
        <is>
          <t/>
        </is>
      </c>
      <c r="AS502" t="inlineStr">
        <is>
          <t>troisième pilier du &lt;a href="https://iate.europa.eu/entry/result/3583211/fr" target="_blank"&gt;mécanisme pour une transition juste&lt;/a&gt;, établi avec le &lt;a href="https://iate.europa.eu/entry/result/925278/fr" target="_blank"&gt;groupe BEI&lt;/a&gt; pour mobiliser des investissements supplémentaires dans
les régions qui rencontrent des défis spécifiques dans la transition vers une économie durable et neutre</t>
        </is>
      </c>
      <c r="AT502" s="2" t="inlineStr">
        <is>
          <t>saoráid iasachta don earnáil phoiblí</t>
        </is>
      </c>
      <c r="AU502" s="2" t="inlineStr">
        <is>
          <t>3</t>
        </is>
      </c>
      <c r="AV502" s="2" t="inlineStr">
        <is>
          <t/>
        </is>
      </c>
      <c r="AW502" t="inlineStr">
        <is>
          <t/>
        </is>
      </c>
      <c r="AX502" s="2" t="inlineStr">
        <is>
          <t>instrument za kreditiranje u javnom sektoru</t>
        </is>
      </c>
      <c r="AY502" s="2" t="inlineStr">
        <is>
          <t>3</t>
        </is>
      </c>
      <c r="AZ502" s="2" t="inlineStr">
        <is>
          <t/>
        </is>
      </c>
      <c r="BA502" t="inlineStr">
        <is>
          <t>jedan od triju stupova mehanizma za pravednu tranziciju unutar europskog zelenog dogovora kojim će se poduprijeti povećana ulaganja javnog sektora u regijama koje prolaze kroz klimatsku tranziciju te omogućiti javnome sektoru pristup kreditima po povlaštenim uvjetima</t>
        </is>
      </c>
      <c r="BB502" s="2" t="inlineStr">
        <is>
          <t>közszektor-hitelezési eszköz</t>
        </is>
      </c>
      <c r="BC502" s="2" t="inlineStr">
        <is>
          <t>2</t>
        </is>
      </c>
      <c r="BD502" s="2" t="inlineStr">
        <is>
          <t/>
        </is>
      </c>
      <c r="BE502" t="inlineStr">
        <is>
          <t>a &lt;a href="https://iate.europa.eu/entry/result/3583211/hu" target="_blank"&gt;méltányos átállási mechanizmus&lt;time datetime="2020. 04. 19."&gt; (2020. 04. 19.)&lt;/time&gt;&lt;/a&gt; EBB-vel közös pillére, amelyből az érintett régiók helyi hatóságai részesülnek támogatott finanszírozásban</t>
        </is>
      </c>
      <c r="BF502" s="2" t="inlineStr">
        <is>
          <t>strumento di prestito per il settore pubblico</t>
        </is>
      </c>
      <c r="BG502" s="2" t="inlineStr">
        <is>
          <t>3</t>
        </is>
      </c>
      <c r="BH502" s="2" t="inlineStr">
        <is>
          <t/>
        </is>
      </c>
      <c r="BI502" t="inlineStr">
        <is>
          <t>nell'ambito del Fondo per una transizione giusta, strumento destinato a fornire finanziamenti sovvenzionati alle autorità locali a favore delle regioni interessate</t>
        </is>
      </c>
      <c r="BJ502" s="2" t="inlineStr">
        <is>
          <t>paskolų viešajam sektoriui priemonė|
viešojo sektoriaus paskolų priemonė</t>
        </is>
      </c>
      <c r="BK502" s="2" t="inlineStr">
        <is>
          <t>3|
2</t>
        </is>
      </c>
      <c r="BL502" s="2" t="inlineStr">
        <is>
          <t>|
admitted</t>
        </is>
      </c>
      <c r="BM502" t="inlineStr">
        <is>
          <t/>
        </is>
      </c>
      <c r="BN502" s="2" t="inlineStr">
        <is>
          <t>publiskā sektora aizdevumu mehānisms</t>
        </is>
      </c>
      <c r="BO502" s="2" t="inlineStr">
        <is>
          <t>3</t>
        </is>
      </c>
      <c r="BP502" s="2" t="inlineStr">
        <is>
          <t/>
        </is>
      </c>
      <c r="BQ502" t="inlineStr">
        <is>
          <t/>
        </is>
      </c>
      <c r="BR502" s="2" t="inlineStr">
        <is>
          <t>faċilità ta' self għas-settur pubbliku</t>
        </is>
      </c>
      <c r="BS502" s="2" t="inlineStr">
        <is>
          <t>3</t>
        </is>
      </c>
      <c r="BT502" s="2" t="inlineStr">
        <is>
          <t/>
        </is>
      </c>
      <c r="BU502" t="inlineStr">
        <is>
          <t>wieħed mit-tliet pilastri tal-&lt;a href="https://iate.europa.eu/entry/result/3583211/mt" target="_blank"&gt;Mekkaniżmu ta' Tranżizzjoni Ġusta&lt;/a&gt; propost fil-qafas tal-&lt;a href="https://iate.europa.eu/entry/result/3582003/mt" target="_blank"&gt;Patt Ekoloġiku Ewropew&lt;/a&gt;, bil-għan li jipprovdi finanzjament issussidjat lill-awtoritajiet lokali għall-benefiċċju tar-reġjuni kkonċernati</t>
        </is>
      </c>
      <c r="BV502" s="2" t="inlineStr">
        <is>
          <t>leenfaciliteit voor de publieke sector|
leenfaciliteit voor de overheidssector</t>
        </is>
      </c>
      <c r="BW502" s="2" t="inlineStr">
        <is>
          <t>3|
3</t>
        </is>
      </c>
      <c r="BX502" s="2" t="inlineStr">
        <is>
          <t xml:space="preserve">|
</t>
        </is>
      </c>
      <c r="BY502" t="inlineStr">
        <is>
          <t>een van de drie pijlers in het kader van het mechanisme voor een rechtvaardige transitie van de Europese Green Deal die gericht is op het verkrijgen van overheidsfinanciering</t>
        </is>
      </c>
      <c r="BZ502" s="2" t="inlineStr">
        <is>
          <t>instrument pożyczkowy na rzecz sektora publicznego</t>
        </is>
      </c>
      <c r="CA502" s="2" t="inlineStr">
        <is>
          <t>3</t>
        </is>
      </c>
      <c r="CB502" s="2" t="inlineStr">
        <is>
          <t/>
        </is>
      </c>
      <c r="CC502" t="inlineStr">
        <is>
          <t>jeden z trzech elementów (filarów) &lt;a href="https://iate.europa.eu/entry/result/3583211/pl" target="_blank"&gt;mechanizmu sprawiedliwej transformacji&lt;/a&gt; w ramach &lt;a href="https://iate.europa.eu/entry/result/3582003/pl" target="_blank"&gt;Europejskiego Zielonego Ładu&lt;/a&gt; mający na celu mobilizację publicznego finansowania przez Europejski Bank Inwestycyjny</t>
        </is>
      </c>
      <c r="CD502" s="2" t="inlineStr">
        <is>
          <t>mecanismo de crédito ao setor público|
mecanismo de crédito ao setor público ao abrigo do Mecanismo para uma Transição Justa</t>
        </is>
      </c>
      <c r="CE502" s="2" t="inlineStr">
        <is>
          <t>3|
3</t>
        </is>
      </c>
      <c r="CF502" s="2" t="inlineStr">
        <is>
          <t xml:space="preserve">|
</t>
        </is>
      </c>
      <c r="CG502" t="inlineStr">
        <is>
          <t>&lt;div&gt;Mecanismo destinado a apoiar o setor público nos territórios da União que enfrentam graves desafios sociais, económicos e ambientais decorrentes da transição climática, combinando subvenções do orçamento da União com empréstimos concedidos pelos parceiros financeiros.&lt;/div&gt;</t>
        </is>
      </c>
      <c r="CH502" s="2" t="inlineStr">
        <is>
          <t>facilitate de împrumut pentru sectorul public</t>
        </is>
      </c>
      <c r="CI502" s="2" t="inlineStr">
        <is>
          <t>3</t>
        </is>
      </c>
      <c r="CJ502" s="2" t="inlineStr">
        <is>
          <t/>
        </is>
      </c>
      <c r="CK502" t="inlineStr">
        <is>
          <t>al treilea pilon al &lt;a href="https://iate.europa.eu/entry/result/3583211/ro" target="_blank"&gt;Mecanismului pentru o tranziție justă&lt;/a&gt;
propus a fi instituit prin &lt;a href="https://iate.europa.eu/entry/result/3582003" target="_blank"&gt;Pactul verde european&lt;/a&gt;, alături de &lt;a href="https://iate.europa.eu/entry/result/3582128/ro" target="_blank"&gt;Fondul pentru o tranziție justă&lt;/a&gt; (primul pilon) și de &lt;a href="https://iate.europa.eu/entry/result/3588322" target="_blank"&gt;schema pentru o tranziție justă din cadrul InvestEU&lt;/a&gt; (al doilea pilon)</t>
        </is>
      </c>
      <c r="CL502" s="2" t="inlineStr">
        <is>
          <t>úverový nástroj pre verejný sektor</t>
        </is>
      </c>
      <c r="CM502" s="2" t="inlineStr">
        <is>
          <t>3</t>
        </is>
      </c>
      <c r="CN502" s="2" t="inlineStr">
        <is>
          <t/>
        </is>
      </c>
      <c r="CO502" t="inlineStr">
        <is>
          <t>tretí pilier &lt;a href="https://iate.europa.eu/entry/result/3583211/sk" target="_blank"&gt;Mechanizmu spravodlivej transformácie&lt;/a&gt; navrhnutého v &lt;a href="https://iate.europa.eu/entry/result/3582003/sk" target="_blank"&gt;európskej zelenej dohode&lt;/a&gt; určený na mobilizáciu ďalších investícií</t>
        </is>
      </c>
      <c r="CP502" s="2" t="inlineStr">
        <is>
          <t>instrument za posojila v javnem sektorju</t>
        </is>
      </c>
      <c r="CQ502" s="2" t="inlineStr">
        <is>
          <t>3</t>
        </is>
      </c>
      <c r="CR502" s="2" t="inlineStr">
        <is>
          <t/>
        </is>
      </c>
      <c r="CS502" t="inlineStr">
        <is>
          <t>eden od treh stebrov mehanizma za pravični prehod, predlaganega v okviru evropskega zelenega dogovora</t>
        </is>
      </c>
      <c r="CT502" s="2" t="inlineStr">
        <is>
          <t>lånefacilitet för den offentliga sektorn</t>
        </is>
      </c>
      <c r="CU502" s="2" t="inlineStr">
        <is>
          <t>3</t>
        </is>
      </c>
      <c r="CV502" s="2" t="inlineStr">
        <is>
          <t>preferred</t>
        </is>
      </c>
      <c r="CW502" t="inlineStr">
        <is>
          <t>lånefacilitet
hos EIB som ska stödja offentliga investeringar i regioner som genomgår
klimatomställning</t>
        </is>
      </c>
    </row>
    <row r="503">
      <c r="A503" s="1" t="str">
        <f>HYPERLINK("https://iate.europa.eu/entry/result/1083025/all", "1083025")</f>
        <v>1083025</v>
      </c>
      <c r="B503" t="inlineStr">
        <is>
          <t>BUSINESS AND COMPETITION</t>
        </is>
      </c>
      <c r="C503" t="inlineStr">
        <is>
          <t>BUSINESS AND COMPETITION|management|management techniques;BUSINESS AND COMPETITION|accounting</t>
        </is>
      </c>
      <c r="D503" t="inlineStr">
        <is>
          <t>yes</t>
        </is>
      </c>
      <c r="E503" t="inlineStr">
        <is>
          <t/>
        </is>
      </c>
      <c r="F503" s="2" t="inlineStr">
        <is>
          <t>вътрешен контрол</t>
        </is>
      </c>
      <c r="G503" s="2" t="inlineStr">
        <is>
          <t>4</t>
        </is>
      </c>
      <c r="H503" s="2" t="inlineStr">
        <is>
          <t/>
        </is>
      </c>
      <c r="I503" t="inlineStr">
        <is>
          <t/>
        </is>
      </c>
      <c r="J503" s="2" t="inlineStr">
        <is>
          <t>vnitřní kontrola</t>
        </is>
      </c>
      <c r="K503" s="2" t="inlineStr">
        <is>
          <t>3</t>
        </is>
      </c>
      <c r="L503" s="2" t="inlineStr">
        <is>
          <t/>
        </is>
      </c>
      <c r="M503" t="inlineStr">
        <is>
          <t>proces vztahující se na všechny činnosti organizace finanční i nefinanční povahy, který této organizaci pomáhá dosahovat svých cílů a udržovat si provozní a finanční výkonnost za současného dodržování příslušných pravidel a předpisů</t>
        </is>
      </c>
      <c r="N503" s="2" t="inlineStr">
        <is>
          <t>intern kontrol</t>
        </is>
      </c>
      <c r="O503" s="2" t="inlineStr">
        <is>
          <t>3</t>
        </is>
      </c>
      <c r="P503" s="2" t="inlineStr">
        <is>
          <t/>
        </is>
      </c>
      <c r="Q503" t="inlineStr">
        <is>
          <t>forretningsgang, som berører alle en organisations aktiviteter af såvel finansiel som ikke-finansiel karakter, som hjælper organisationen med at nå sine driftsmæssige og økonomiske mål under hensyntagen til gældende love og regler</t>
        </is>
      </c>
      <c r="R503" s="2" t="inlineStr">
        <is>
          <t>interne Kontrolle</t>
        </is>
      </c>
      <c r="S503" s="2" t="inlineStr">
        <is>
          <t>3</t>
        </is>
      </c>
      <c r="T503" s="2" t="inlineStr">
        <is>
          <t/>
        </is>
      </c>
      <c r="U503" t="inlineStr">
        <is>
          <t>Gesamtheit der Verfahren und Mittel, die es ermöglichen, den Haushaltsplan und die geltenden Rechtsvorschriften einzuhalten, das Vermögen zu sichern, die Genauigkeit und Zuverlässigkeit der Buchführungsdaten zu gewährleisten und die Verwaltungsentscheidungen zu erleichtern, insbesondere durch die rechtzeitige Bereitstellung von Finanzdaten</t>
        </is>
      </c>
      <c r="V503" s="2" t="inlineStr">
        <is>
          <t>εσωτερικός έλεγχος</t>
        </is>
      </c>
      <c r="W503" s="2" t="inlineStr">
        <is>
          <t>4</t>
        </is>
      </c>
      <c r="X503" s="2" t="inlineStr">
        <is>
          <t/>
        </is>
      </c>
      <c r="Y503" t="inlineStr">
        <is>
          <t/>
        </is>
      </c>
      <c r="Z503" s="2" t="inlineStr">
        <is>
          <t>internal control</t>
        </is>
      </c>
      <c r="AA503" s="2" t="inlineStr">
        <is>
          <t>3</t>
        </is>
      </c>
      <c r="AB503" s="2" t="inlineStr">
        <is>
          <t/>
        </is>
      </c>
      <c r="AC503" t="inlineStr">
        <is>
          <t>process applying to all activities of an organisation, irrespective of whether they are financial or non-financial, that helps the organisation to achieve its objectives and sustain operational and financial performance, respecting rules and regulations</t>
        </is>
      </c>
      <c r="AD503" s="2" t="inlineStr">
        <is>
          <t>control interno</t>
        </is>
      </c>
      <c r="AE503" s="2" t="inlineStr">
        <is>
          <t>3</t>
        </is>
      </c>
      <c r="AF503" s="2" t="inlineStr">
        <is>
          <t/>
        </is>
      </c>
      <c r="AG503" t="inlineStr">
        <is>
          <t>conjunto de procedimientos y medios que permiten respetar el presupuesto y los reglamentos en vigor, salvaguardar los activos, aseverar la validez y veracidad de los registros contables y facilitar las decisiones de gestión, en especial por medio de la entrega de la información financiera en el momento oportuno</t>
        </is>
      </c>
      <c r="AH503" s="2" t="inlineStr">
        <is>
          <t>sisekontroll</t>
        </is>
      </c>
      <c r="AI503" s="2" t="inlineStr">
        <is>
          <t>3</t>
        </is>
      </c>
      <c r="AJ503" s="2" t="inlineStr">
        <is>
          <t/>
        </is>
      </c>
      <c r="AK503" t="inlineStr">
        <is>
          <t/>
        </is>
      </c>
      <c r="AL503" s="2" t="inlineStr">
        <is>
          <t>sisäinen valvonta</t>
        </is>
      </c>
      <c r="AM503" s="2" t="inlineStr">
        <is>
          <t>3</t>
        </is>
      </c>
      <c r="AN503" s="2" t="inlineStr">
        <is>
          <t/>
        </is>
      </c>
      <c r="AO503" t="inlineStr">
        <is>
          <t>organisaation johtamis- ja hallintojärjestelmän keskeinen osa, jonka avulla pyritään varmistamaan organisaation strategisten, toiminnallisten, raportointia koskevien ja vaatimuksenmukaisuutta koskevien tavoitteiden saavuttaminen</t>
        </is>
      </c>
      <c r="AP503" s="2" t="inlineStr">
        <is>
          <t>contrôle interne</t>
        </is>
      </c>
      <c r="AQ503" s="2" t="inlineStr">
        <is>
          <t>3</t>
        </is>
      </c>
      <c r="AR503" s="2" t="inlineStr">
        <is>
          <t/>
        </is>
      </c>
      <c r="AS503" t="inlineStr">
        <is>
          <t>processus qui s’applique à l’ensemble des activités, qu’elles soient financières ou non, et qui aide une organisation à atteindre ses objectifs et à soutenir la performance opérationnelle et financière dans le respect des règles et réglementations</t>
        </is>
      </c>
      <c r="AT503" s="2" t="inlineStr">
        <is>
          <t>rialú inmheánach</t>
        </is>
      </c>
      <c r="AU503" s="2" t="inlineStr">
        <is>
          <t>3</t>
        </is>
      </c>
      <c r="AV503" s="2" t="inlineStr">
        <is>
          <t/>
        </is>
      </c>
      <c r="AW503" t="inlineStr">
        <is>
          <t/>
        </is>
      </c>
      <c r="AX503" s="2" t="inlineStr">
        <is>
          <t>unutarnja kontrola</t>
        </is>
      </c>
      <c r="AY503" s="2" t="inlineStr">
        <is>
          <t>3</t>
        </is>
      </c>
      <c r="AZ503" s="2" t="inlineStr">
        <is>
          <t/>
        </is>
      </c>
      <c r="BA503" t="inlineStr">
        <is>
          <t/>
        </is>
      </c>
      <c r="BB503" s="2" t="inlineStr">
        <is>
          <t>belső kontroll</t>
        </is>
      </c>
      <c r="BC503" s="2" t="inlineStr">
        <is>
          <t>4</t>
        </is>
      </c>
      <c r="BD503" s="2" t="inlineStr">
        <is>
          <t/>
        </is>
      </c>
      <c r="BE503" t="inlineStr">
        <is>
          <t/>
        </is>
      </c>
      <c r="BF503" s="2" t="inlineStr">
        <is>
          <t>controllo interno</t>
        </is>
      </c>
      <c r="BG503" s="2" t="inlineStr">
        <is>
          <t>3</t>
        </is>
      </c>
      <c r="BH503" s="2" t="inlineStr">
        <is>
          <t/>
        </is>
      </c>
      <c r="BI503" t="inlineStr">
        <is>
          <t>ai fini dell’esecuzione del bilancio dell’Unione europea, controllo applicato a tutti i livelli di gestione e destinato a fornire ragionevoli garanzie quanto al conseguimento dei seguenti obiettivi: a) efficacia, efficienza ed economia delle operazioni; b) affidabilità delle relazioni; c) salvaguardia degli attivi e informazione; d) prevenzione, individuazione e rettifica di frodi e irregolarità e seguito dato a tali frodi e irregolarità; e) adeguata gestione dei rischi connessi alla legittimità e regolarità delle operazioni sottostanti, tenendo conto del carattere pluriennale dei programmi, nonché della natura dei pagamenti in questione.</t>
        </is>
      </c>
      <c r="BJ503" s="2" t="inlineStr">
        <is>
          <t>vidaus kontrolė</t>
        </is>
      </c>
      <c r="BK503" s="2" t="inlineStr">
        <is>
          <t>3</t>
        </is>
      </c>
      <c r="BL503" s="2" t="inlineStr">
        <is>
          <t/>
        </is>
      </c>
      <c r="BM503" t="inlineStr">
        <is>
          <t>viešojo juridinio asmens vadovo sukurta visų kontrolės rūšių sistema, kuria siekiama užtikrinti viešojo juridinio asmens veiklos teisėtumą, ekonomiškumą, efektyvumą, rezultatyvumą ir skaidrumą, strateginių ir kitų veiklos planų įgyvendinimą, turto apsaugą, informacijos ir ataskaitų patikimumą ir išsamumą, sutartinių ir kitų įsipareigojimų tretiesiems asmenims laikymąsi bei su visa tuo susijusių rizikos veiksnių valdymą</t>
        </is>
      </c>
      <c r="BN503" s="2" t="inlineStr">
        <is>
          <t>iekšējā kontrole</t>
        </is>
      </c>
      <c r="BO503" s="2" t="inlineStr">
        <is>
          <t>3</t>
        </is>
      </c>
      <c r="BP503" s="2" t="inlineStr">
        <is>
          <t/>
        </is>
      </c>
      <c r="BQ503" t="inlineStr">
        <is>
          <t/>
        </is>
      </c>
      <c r="BR503" s="2" t="inlineStr">
        <is>
          <t>kontroll intern</t>
        </is>
      </c>
      <c r="BS503" s="2" t="inlineStr">
        <is>
          <t>3</t>
        </is>
      </c>
      <c r="BT503" s="2" t="inlineStr">
        <is>
          <t/>
        </is>
      </c>
      <c r="BU503" t="inlineStr">
        <is>
          <t>proċess li japplika għall-attivitajiet kollha ta' organizzazzjoni, irrispettivament minn jekk ikunux finanzjarji jew mhux finanzjarji, li jgħin lill-organizzazzjoni tikseb l-objettivi tagħha u ssostni l-prestazzjoni operattiva u finanzjarja tagħha, filwaqt li tirrispetta r-regoli u r-regolamentazzjonijiet</t>
        </is>
      </c>
      <c r="BV503" s="2" t="inlineStr">
        <is>
          <t>interne controle</t>
        </is>
      </c>
      <c r="BW503" s="2" t="inlineStr">
        <is>
          <t>3</t>
        </is>
      </c>
      <c r="BX503" s="2" t="inlineStr">
        <is>
          <t/>
        </is>
      </c>
      <c r="BY503" t="inlineStr">
        <is>
          <t>geheel van regels en procedures die het mogelijk maken om de werkwijze bij alle activiteiten, zowel financiële als niet-financiële, van een onderneming of organisatie te controleren</t>
        </is>
      </c>
      <c r="BZ503" s="2" t="inlineStr">
        <is>
          <t>kontrola wewnętrzna</t>
        </is>
      </c>
      <c r="CA503" s="2" t="inlineStr">
        <is>
          <t>3</t>
        </is>
      </c>
      <c r="CB503" s="2" t="inlineStr">
        <is>
          <t/>
        </is>
      </c>
      <c r="CC503" t="inlineStr">
        <is>
          <t>obserwowanie, ustalanie lub wykrywanie stanu faktycznego, porównywanie rzeczywistości z zamierzeniami, występowanie przeciwko zjawiskom niekorzystnym oraz informowanie właściwych jednostek o dokonanych spostrzeżeniach, jednakże bez decydowania o zmianie kierunku działania jednostki kontrolowanej</t>
        </is>
      </c>
      <c r="CD503" s="2" t="inlineStr">
        <is>
          <t>controlo interno</t>
        </is>
      </c>
      <c r="CE503" s="2" t="inlineStr">
        <is>
          <t>3</t>
        </is>
      </c>
      <c r="CF503" s="2" t="inlineStr">
        <is>
          <t/>
        </is>
      </c>
      <c r="CG503" t="inlineStr">
        <is>
          <t>Conjunto dos processos e meios que permitem respeitar o orçamento e os regulamentos em vigor, salvaguardar os ativos, assegurar a validade e autenticidade dos registos contabilísticos e facilitar as decisões de gestão, especialmente através da colocação à disposição, no momento oportuno, da informação financeira.</t>
        </is>
      </c>
      <c r="CH503" s="2" t="inlineStr">
        <is>
          <t>audit intern</t>
        </is>
      </c>
      <c r="CI503" s="2" t="inlineStr">
        <is>
          <t>3</t>
        </is>
      </c>
      <c r="CJ503" s="2" t="inlineStr">
        <is>
          <t/>
        </is>
      </c>
      <c r="CK503" t="inlineStr">
        <is>
          <t/>
        </is>
      </c>
      <c r="CL503" s="2" t="inlineStr">
        <is>
          <t>vnútorná kontrola</t>
        </is>
      </c>
      <c r="CM503" s="2" t="inlineStr">
        <is>
          <t>3</t>
        </is>
      </c>
      <c r="CN503" s="2" t="inlineStr">
        <is>
          <t/>
        </is>
      </c>
      <c r="CO503" t="inlineStr">
        <is>
          <t>proces týkajúci sa všetkých činností určitej organizácie, a to finančných aj nefinančných, ktorý má tejto organizácii pomôcť dosahovať jej ciele a udržovať prevádzkovú a finančnú výkonnosť pri dodržaní stanovených pravidiel a predpisov</t>
        </is>
      </c>
      <c r="CP503" s="2" t="inlineStr">
        <is>
          <t>notranja kontrola</t>
        </is>
      </c>
      <c r="CQ503" s="2" t="inlineStr">
        <is>
          <t>3</t>
        </is>
      </c>
      <c r="CR503" s="2" t="inlineStr">
        <is>
          <t/>
        </is>
      </c>
      <c r="CS503" t="inlineStr">
        <is>
          <t/>
        </is>
      </c>
      <c r="CT503" s="2" t="inlineStr">
        <is>
          <t>intern kontroll</t>
        </is>
      </c>
      <c r="CU503" s="2" t="inlineStr">
        <is>
          <t>3</t>
        </is>
      </c>
      <c r="CV503" s="2" t="inlineStr">
        <is>
          <t/>
        </is>
      </c>
      <c r="CW503" t="inlineStr">
        <is>
          <t/>
        </is>
      </c>
    </row>
    <row r="504">
      <c r="A504" s="1" t="str">
        <f>HYPERLINK("https://iate.europa.eu/entry/result/927708/all", "927708")</f>
        <v>927708</v>
      </c>
      <c r="B504" t="inlineStr">
        <is>
          <t>EUROPEAN UNION</t>
        </is>
      </c>
      <c r="C504" t="inlineStr">
        <is>
          <t>EUROPEAN UNION|EU finance|Community budget</t>
        </is>
      </c>
      <c r="D504" t="inlineStr">
        <is>
          <t>yes</t>
        </is>
      </c>
      <c r="E504" t="inlineStr">
        <is>
          <t/>
        </is>
      </c>
      <c r="F504" s="2" t="inlineStr">
        <is>
          <t>вторично оправомощен разпоредител с бюджетни кредити</t>
        </is>
      </c>
      <c r="G504" s="2" t="inlineStr">
        <is>
          <t>4</t>
        </is>
      </c>
      <c r="H504" s="2" t="inlineStr">
        <is>
          <t/>
        </is>
      </c>
      <c r="I504" t="inlineStr">
        <is>
          <t>Служител, на който вторично са делегирани определени правомощия по изпълнението на бюджета на Европейските общности.</t>
        </is>
      </c>
      <c r="J504" s="2" t="inlineStr">
        <is>
          <t>dále pověřená schvalující osoba</t>
        </is>
      </c>
      <c r="K504" s="2" t="inlineStr">
        <is>
          <t>3</t>
        </is>
      </c>
      <c r="L504" s="2" t="inlineStr">
        <is>
          <t/>
        </is>
      </c>
      <c r="M504" t="inlineStr">
        <is>
          <t/>
        </is>
      </c>
      <c r="N504" s="2" t="inlineStr">
        <is>
          <t>ved subdelegation bemyndiget anvisningsberettiget|
anvisningsberettiget, der er bemyndiget ved subdelegation|
anvisningsbemyndiget ved subdelegation</t>
        </is>
      </c>
      <c r="O504" s="2" t="inlineStr">
        <is>
          <t>4|
4|
4</t>
        </is>
      </c>
      <c r="P504" s="2" t="inlineStr">
        <is>
          <t xml:space="preserve">|
|
</t>
        </is>
      </c>
      <c r="Q504" t="inlineStr">
        <is>
          <t/>
        </is>
      </c>
      <c r="R504" s="2" t="inlineStr">
        <is>
          <t>nachgeordnet bevollmächtigter Anweisungsbefugter</t>
        </is>
      </c>
      <c r="S504" s="2" t="inlineStr">
        <is>
          <t>3</t>
        </is>
      </c>
      <c r="T504" s="2" t="inlineStr">
        <is>
          <t/>
        </is>
      </c>
      <c r="U504" t="inlineStr">
        <is>
          <t/>
        </is>
      </c>
      <c r="V504" s="2" t="inlineStr">
        <is>
          <t>δευτερεύων διατάκτης</t>
        </is>
      </c>
      <c r="W504" s="2" t="inlineStr">
        <is>
          <t>4</t>
        </is>
      </c>
      <c r="X504" s="2" t="inlineStr">
        <is>
          <t/>
        </is>
      </c>
      <c r="Y504" t="inlineStr">
        <is>
          <t>Κατ' αντιδιαστολήν προς τον "κύριο διατάκτη", "authorising officer by delegation", "ordonnateur délégué".</t>
        </is>
      </c>
      <c r="Z504" s="2" t="inlineStr">
        <is>
          <t>authorising officer by subdelegation|
authorising officer by sub-delegation|
subdelegated authorising officer|
AOSD</t>
        </is>
      </c>
      <c r="AA504" s="2" t="inlineStr">
        <is>
          <t>3|
1|
3|
3</t>
        </is>
      </c>
      <c r="AB504" s="2" t="inlineStr">
        <is>
          <t xml:space="preserve">|
|
|
</t>
        </is>
      </c>
      <c r="AC504" t="inlineStr">
        <is>
          <t>officer in an EU institution or body to whom the responsibility for implementing revenue and expenditure in accordance with the principle of sound financial management and for ensuring compliance with the requirements of legality and regularity and equal treatment of recipients has been subdelegated</t>
        </is>
      </c>
      <c r="AD504" s="2" t="inlineStr">
        <is>
          <t>ordenador subdelegado</t>
        </is>
      </c>
      <c r="AE504" s="2" t="inlineStr">
        <is>
          <t>3</t>
        </is>
      </c>
      <c r="AF504" s="2" t="inlineStr">
        <is>
          <t/>
        </is>
      </c>
      <c r="AG504" t="inlineStr">
        <is>
          <t>Jefe de una delegación de la Unión en el que la Comisión delega competencias de ejecución del presupuesto relativas a los créditos de operaciones de su propia sección.</t>
        </is>
      </c>
      <c r="AH504" s="2" t="inlineStr">
        <is>
          <t>edasivolitatud eelarvevahendite käsutaja</t>
        </is>
      </c>
      <c r="AI504" s="2" t="inlineStr">
        <is>
          <t>3</t>
        </is>
      </c>
      <c r="AJ504" s="2" t="inlineStr">
        <is>
          <t/>
        </is>
      </c>
      <c r="AK504" t="inlineStr">
        <is>
          <t/>
        </is>
      </c>
      <c r="AL504" s="2" t="inlineStr">
        <is>
          <t>edelleenvaltuutettu tulojen ja menojen hyväksyjä</t>
        </is>
      </c>
      <c r="AM504" s="2" t="inlineStr">
        <is>
          <t>3</t>
        </is>
      </c>
      <c r="AN504" s="2" t="inlineStr">
        <is>
          <t/>
        </is>
      </c>
      <c r="AO504" t="inlineStr">
        <is>
          <t/>
        </is>
      </c>
      <c r="AP504" s="2" t="inlineStr">
        <is>
          <t>ordonnateur subdélégué</t>
        </is>
      </c>
      <c r="AQ504" s="2" t="inlineStr">
        <is>
          <t>3</t>
        </is>
      </c>
      <c r="AR504" s="2" t="inlineStr">
        <is>
          <t/>
        </is>
      </c>
      <c r="AS504" t="inlineStr">
        <is>
          <t/>
        </is>
      </c>
      <c r="AT504" s="2" t="inlineStr">
        <is>
          <t>oifigeach údarúcháin trí fhotharmligean</t>
        </is>
      </c>
      <c r="AU504" s="2" t="inlineStr">
        <is>
          <t>3</t>
        </is>
      </c>
      <c r="AV504" s="2" t="inlineStr">
        <is>
          <t/>
        </is>
      </c>
      <c r="AW504" t="inlineStr">
        <is>
          <t/>
        </is>
      </c>
      <c r="AX504" s="2" t="inlineStr">
        <is>
          <t>dužnosnik za ovjeravanje na osnovi daljnjeg delegiranja</t>
        </is>
      </c>
      <c r="AY504" s="2" t="inlineStr">
        <is>
          <t>3</t>
        </is>
      </c>
      <c r="AZ504" s="2" t="inlineStr">
        <is>
          <t/>
        </is>
      </c>
      <c r="BA504" t="inlineStr">
        <is>
          <t/>
        </is>
      </c>
      <c r="BB504" s="2" t="inlineStr">
        <is>
          <t>közvetve megbízott, engedélyezésre jogosult tisztviselő</t>
        </is>
      </c>
      <c r="BC504" s="2" t="inlineStr">
        <is>
          <t>4</t>
        </is>
      </c>
      <c r="BD504" s="2" t="inlineStr">
        <is>
          <t/>
        </is>
      </c>
      <c r="BE504" t="inlineStr">
        <is>
          <t/>
        </is>
      </c>
      <c r="BF504" s="2" t="inlineStr">
        <is>
          <t>ordinatore sottodelegato</t>
        </is>
      </c>
      <c r="BG504" s="2" t="inlineStr">
        <is>
          <t>3</t>
        </is>
      </c>
      <c r="BH504" s="2" t="inlineStr">
        <is>
          <t/>
        </is>
      </c>
      <c r="BI504" t="inlineStr">
        <is>
          <t/>
        </is>
      </c>
      <c r="BJ504" s="2" t="inlineStr">
        <is>
          <t>perdeleguotasis leidimus suteikiantis pareigūnas|
perįgaliotasis leidimus duodantis pareigūnas|
perįgaliotasis leidimus suteikiantis pareigūnas</t>
        </is>
      </c>
      <c r="BK504" s="2" t="inlineStr">
        <is>
          <t>3|
3|
3</t>
        </is>
      </c>
      <c r="BL504" s="2" t="inlineStr">
        <is>
          <t xml:space="preserve">preferred|
|
</t>
        </is>
      </c>
      <c r="BM504" t="inlineStr">
        <is>
          <t/>
        </is>
      </c>
      <c r="BN504" s="2" t="inlineStr">
        <is>
          <t>kredītrīkotājs ar pastarpināti deleģētām pilnvarām|
pastarpināti deleģēts kredītrīkotājs</t>
        </is>
      </c>
      <c r="BO504" s="2" t="inlineStr">
        <is>
          <t>3|
3</t>
        </is>
      </c>
      <c r="BP504" s="2" t="inlineStr">
        <is>
          <t xml:space="preserve">|
</t>
        </is>
      </c>
      <c r="BQ504" t="inlineStr">
        <is>
          <t/>
        </is>
      </c>
      <c r="BR504" s="2" t="inlineStr">
        <is>
          <t>uffiċjal tal-awtorizzazzjoni b'sottodelegazzjoni|
uffiċjal awtorizzanti b’sottodelega</t>
        </is>
      </c>
      <c r="BS504" s="2" t="inlineStr">
        <is>
          <t>3|
3</t>
        </is>
      </c>
      <c r="BT504" s="2" t="inlineStr">
        <is>
          <t xml:space="preserve">|
</t>
        </is>
      </c>
      <c r="BU504" t="inlineStr">
        <is>
          <t/>
        </is>
      </c>
      <c r="BV504" s="2" t="inlineStr">
        <is>
          <t>gesubdelegeerd ordonnateur</t>
        </is>
      </c>
      <c r="BW504" s="2" t="inlineStr">
        <is>
          <t>3</t>
        </is>
      </c>
      <c r="BX504" s="2" t="inlineStr">
        <is>
          <t/>
        </is>
      </c>
      <c r="BY504" t="inlineStr">
        <is>
          <t>ordonnateur, &lt;a href="/entry/result/791008/all" id="ENTRY_TO_ENTRY_CONVERTER" target="_blank"&gt;IATE:791008&lt;/a&gt; , bij subdelegatie</t>
        </is>
      </c>
      <c r="BZ504" s="2" t="inlineStr">
        <is>
          <t>subdelegowany urzędnik zatwierdzający</t>
        </is>
      </c>
      <c r="CA504" s="2" t="inlineStr">
        <is>
          <t>3</t>
        </is>
      </c>
      <c r="CB504" s="2" t="inlineStr">
        <is>
          <t/>
        </is>
      </c>
      <c r="CC504" t="inlineStr">
        <is>
          <t/>
        </is>
      </c>
      <c r="CD504" s="2" t="inlineStr">
        <is>
          <t>gestor orçamental subdelegado</t>
        </is>
      </c>
      <c r="CE504" s="2" t="inlineStr">
        <is>
          <t>4</t>
        </is>
      </c>
      <c r="CF504" s="2" t="inlineStr">
        <is>
          <t/>
        </is>
      </c>
      <c r="CG504" t="inlineStr">
        <is>
          <t>No contexto do orçamento da UE, funcionário ou agente que, em cada instituição comunitária, exerce por subdelegação as funções de 
&lt;i&gt;&lt;b&gt;gestão orçamental&lt;/b&gt;&lt;/i&gt; [ &lt;a href="/entry/result/791008/all" id="ENTRY_TO_ENTRY_CONVERTER" target="_blank"&gt;IATE:791008&lt;/a&gt; ].</t>
        </is>
      </c>
      <c r="CH504" s="2" t="inlineStr">
        <is>
          <t>ordonator de credite subdelegat</t>
        </is>
      </c>
      <c r="CI504" s="2" t="inlineStr">
        <is>
          <t>4</t>
        </is>
      </c>
      <c r="CJ504" s="2" t="inlineStr">
        <is>
          <t/>
        </is>
      </c>
      <c r="CK504" t="inlineStr">
        <is>
          <t/>
        </is>
      </c>
      <c r="CL504" s="2" t="inlineStr">
        <is>
          <t>povoľujúci úradník vymenovaný subdelegovaním</t>
        </is>
      </c>
      <c r="CM504" s="2" t="inlineStr">
        <is>
          <t>3</t>
        </is>
      </c>
      <c r="CN504" s="2" t="inlineStr">
        <is>
          <t/>
        </is>
      </c>
      <c r="CO504" t="inlineStr">
        <is>
          <t/>
        </is>
      </c>
      <c r="CP504" s="2" t="inlineStr">
        <is>
          <t>odredbodajalec na podlagi nadaljnjega prenosa pooblastil</t>
        </is>
      </c>
      <c r="CQ504" s="2" t="inlineStr">
        <is>
          <t>3</t>
        </is>
      </c>
      <c r="CR504" s="2" t="inlineStr">
        <is>
          <t/>
        </is>
      </c>
      <c r="CS504" t="inlineStr">
        <is>
          <t>oseba, ki jo izbere odredbodajalec na podlagi prenosa pooblastil [ &lt;a href="/entry/result/783222/all" id="ENTRY_TO_ENTRY_CONVERTER" target="_blank"&gt;IATE:783222&lt;/a&gt; ], ki nanj naprej prenese naloge v okviru svojih služb; 
&lt;br&gt;odredbodajalec na podlagi prenosa pooblastil ostane še naprej odgovoren za učinkovitost in uspešnost notranjih sistemov poslovodenja in kontrole</t>
        </is>
      </c>
      <c r="CT504" s="2" t="inlineStr">
        <is>
          <t>vidaredelegerad utanordnare</t>
        </is>
      </c>
      <c r="CU504" s="2" t="inlineStr">
        <is>
          <t>3</t>
        </is>
      </c>
      <c r="CV504" s="2" t="inlineStr">
        <is>
          <t/>
        </is>
      </c>
      <c r="CW504" t="inlineStr">
        <is>
          <t/>
        </is>
      </c>
    </row>
    <row r="505">
      <c r="A505" s="1" t="str">
        <f>HYPERLINK("https://iate.europa.eu/entry/result/1403436/all", "1403436")</f>
        <v>1403436</v>
      </c>
      <c r="B505" t="inlineStr">
        <is>
          <t>POLITICS;EUROPEAN UNION;BUSINESS AND COMPETITION</t>
        </is>
      </c>
      <c r="C505" t="inlineStr">
        <is>
          <t>POLITICS|executive power and public service|administrative law;EUROPEAN UNION|EU institutions and European civil service|operation of the Institutions;BUSINESS AND COMPETITION|accounting</t>
        </is>
      </c>
      <c r="D505" t="inlineStr">
        <is>
          <t>yes</t>
        </is>
      </c>
      <c r="E505" t="inlineStr">
        <is>
          <t/>
        </is>
      </c>
      <c r="F505" t="inlineStr">
        <is>
          <t/>
        </is>
      </c>
      <c r="G505" t="inlineStr">
        <is>
          <t/>
        </is>
      </c>
      <c r="H505" t="inlineStr">
        <is>
          <t/>
        </is>
      </c>
      <c r="I505" t="inlineStr">
        <is>
          <t/>
        </is>
      </c>
      <c r="J505" s="2" t="inlineStr">
        <is>
          <t>interní audit</t>
        </is>
      </c>
      <c r="K505" s="2" t="inlineStr">
        <is>
          <t>3</t>
        </is>
      </c>
      <c r="L505" s="2" t="inlineStr">
        <is>
          <t/>
        </is>
      </c>
      <c r="M505" t="inlineStr">
        <is>
          <t>Nezávislé a objektivní přezkoumávání a vyhodnocování operací a vnitřního kontrolního systému organizace.</t>
        </is>
      </c>
      <c r="N505" s="2" t="inlineStr">
        <is>
          <t>intern undersøgelse|
intern revision</t>
        </is>
      </c>
      <c r="O505" s="2" t="inlineStr">
        <is>
          <t>3|
3</t>
        </is>
      </c>
      <c r="P505" s="2" t="inlineStr">
        <is>
          <t xml:space="preserve">|
</t>
        </is>
      </c>
      <c r="Q505" t="inlineStr">
        <is>
          <t>afdeling (eller funktion) inden for en institution, som for ledelsen varetager revisionsopgaver og foretager en vurdering af den pågældende institutions systemer og forretningsgange med henblik på mest muligt at begrænse risikoen for svig, fejl eller ineffektive arbejdsmetoder. Det interne revisionsorgan skal være uafhængigt af den organisation, det reviderer, og have direkte reference til ledelsen</t>
        </is>
      </c>
      <c r="R505" s="2" t="inlineStr">
        <is>
          <t>interne Revision|
Innenrevision|
interne Prüfung</t>
        </is>
      </c>
      <c r="S505" s="2" t="inlineStr">
        <is>
          <t>3|
3|
3</t>
        </is>
      </c>
      <c r="T505" s="2" t="inlineStr">
        <is>
          <t xml:space="preserve">|
|
</t>
        </is>
      </c>
      <c r="U505" t="inlineStr">
        <is>
          <t>Dienststelle (oder Tätigkeit) innerhalb einer Stelle, die sich im Auftrag der Leitung mit Kontrollen und der Bewertung der Systeme und Verfahren der Stelle befaßt, damit etwaiges betrügerisches, fehlerhaftes oder unwirtschaftliches Handeln weitmöglichst verringert wird. Die Innenrevision muß innerhalb des Organisationsapparats unabhängig sein und der Leitung unmittelbar Bericht erstatten</t>
        </is>
      </c>
      <c r="V505" s="2" t="inlineStr">
        <is>
          <t>εσωτερική διακρίβωση|
εσωτερικός έλεγχος|
εσωτερική επαλήθευση|
εσωτερική πραγματογνωμοσύνη</t>
        </is>
      </c>
      <c r="W505" s="2" t="inlineStr">
        <is>
          <t>3|
3|
3|
3</t>
        </is>
      </c>
      <c r="X505" s="2" t="inlineStr">
        <is>
          <t xml:space="preserve">|
|
|
</t>
        </is>
      </c>
      <c r="Y505" t="inlineStr">
        <is>
          <t/>
        </is>
      </c>
      <c r="Z505" s="2" t="inlineStr">
        <is>
          <t>internal audit</t>
        </is>
      </c>
      <c r="AA505" s="2" t="inlineStr">
        <is>
          <t>3</t>
        </is>
      </c>
      <c r="AB505" s="2" t="inlineStr">
        <is>
          <t/>
        </is>
      </c>
      <c r="AC505" t="inlineStr">
        <is>
          <t>audit that an organisation carries out on its own behalf, normally to ensure that its own internal controls are operating satisfactorily</t>
        </is>
      </c>
      <c r="AD505" s="2" t="inlineStr">
        <is>
          <t>Auditoría interna</t>
        </is>
      </c>
      <c r="AE505" s="2" t="inlineStr">
        <is>
          <t>3</t>
        </is>
      </c>
      <c r="AF505" s="2" t="inlineStr">
        <is>
          <t/>
        </is>
      </c>
      <c r="AG505" t="inlineStr">
        <is>
          <t>auditoría de ciertos sectores del programa de garantía de calidad de una organización que se ponen en ejecución en el interior de su estructura organizativa</t>
        </is>
      </c>
      <c r="AH505" s="2" t="inlineStr">
        <is>
          <t>siseaudit</t>
        </is>
      </c>
      <c r="AI505" s="2" t="inlineStr">
        <is>
          <t>3</t>
        </is>
      </c>
      <c r="AJ505" s="2" t="inlineStr">
        <is>
          <t/>
        </is>
      </c>
      <c r="AK505" t="inlineStr">
        <is>
          <t/>
        </is>
      </c>
      <c r="AL505" s="2" t="inlineStr">
        <is>
          <t>sisäinen tarkastus|
sisäinen tilintarkastus</t>
        </is>
      </c>
      <c r="AM505" s="2" t="inlineStr">
        <is>
          <t>3|
3</t>
        </is>
      </c>
      <c r="AN505" s="2" t="inlineStr">
        <is>
          <t xml:space="preserve">|
</t>
        </is>
      </c>
      <c r="AO505" t="inlineStr">
        <is>
          <t/>
        </is>
      </c>
      <c r="AP505" s="2" t="inlineStr">
        <is>
          <t>enquête interne|
révision interne|
audit interne</t>
        </is>
      </c>
      <c r="AQ505" s="2" t="inlineStr">
        <is>
          <t>3|
3|
3</t>
        </is>
      </c>
      <c r="AR505" s="2" t="inlineStr">
        <is>
          <t xml:space="preserve">|
|
</t>
        </is>
      </c>
      <c r="AS505" t="inlineStr">
        <is>
          <t>service (ou activité) au sein d'une entité, chargé par sa direction d'effectuer des contrôles et d'évaluer les systèmes et les procédures de l'entité afin de minimiser les probabilités de fraudes, d'erreurs ou de pratiques inefficaces</t>
        </is>
      </c>
      <c r="AT505" s="2" t="inlineStr">
        <is>
          <t>iniúchadh inmheánach</t>
        </is>
      </c>
      <c r="AU505" s="2" t="inlineStr">
        <is>
          <t>3</t>
        </is>
      </c>
      <c r="AV505" s="2" t="inlineStr">
        <is>
          <t/>
        </is>
      </c>
      <c r="AW505" t="inlineStr">
        <is>
          <t/>
        </is>
      </c>
      <c r="AX505" t="inlineStr">
        <is>
          <t/>
        </is>
      </c>
      <c r="AY505" t="inlineStr">
        <is>
          <t/>
        </is>
      </c>
      <c r="AZ505" t="inlineStr">
        <is>
          <t/>
        </is>
      </c>
      <c r="BA505" t="inlineStr">
        <is>
          <t/>
        </is>
      </c>
      <c r="BB505" s="2" t="inlineStr">
        <is>
          <t>belső ellenőrzés</t>
        </is>
      </c>
      <c r="BC505" s="2" t="inlineStr">
        <is>
          <t>4</t>
        </is>
      </c>
      <c r="BD505" s="2" t="inlineStr">
        <is>
          <t/>
        </is>
      </c>
      <c r="BE505" t="inlineStr">
        <is>
          <t>&lt;div&gt;
 &lt;div&gt;&lt;div&gt;&lt;div&gt;&lt;div&gt;független, tárgyilagos bizonyosságot adó 
és tanácsadó tevékenység, amelynek célja, hogy az ellenőrzött szervezet 
működését fejlessze és eredményességét növelje, valamint a célok elérése
 érdekében rendszerszemléletű megközelítéssel és módszeresen értékelje 
és fejlessze az ellenőrzött szervezet irányítási és belső 
kontrollrendszerének hatékonyságát&lt;/div&gt;&lt;/div&gt;&lt;/div&gt;&lt;/div&gt;&lt;/div&gt;</t>
        </is>
      </c>
      <c r="BF505" s="2" t="inlineStr">
        <is>
          <t>verifica ispettiva interna|
revisione interna|
audit interno</t>
        </is>
      </c>
      <c r="BG505" s="2" t="inlineStr">
        <is>
          <t>3|
3|
3</t>
        </is>
      </c>
      <c r="BH505" s="2" t="inlineStr">
        <is>
          <t xml:space="preserve">|
|
</t>
        </is>
      </c>
      <c r="BI505" t="inlineStr">
        <is>
          <t>attività in seno ad un organismo, incaricato dalla propria direzione di effettuare controlli nonché di valutare i sistemi e le procedure dell'organismo stesso al fine di minimizzare le probabilità di frodi, di errori o di pratiche inefficienti. L'audit interno deve essere indipendente nell'ambito dell'organizzazione e rendere conto direttamente alla direzione</t>
        </is>
      </c>
      <c r="BJ505" t="inlineStr">
        <is>
          <t/>
        </is>
      </c>
      <c r="BK505" t="inlineStr">
        <is>
          <t/>
        </is>
      </c>
      <c r="BL505" t="inlineStr">
        <is>
          <t/>
        </is>
      </c>
      <c r="BM505" t="inlineStr">
        <is>
          <t/>
        </is>
      </c>
      <c r="BN505" t="inlineStr">
        <is>
          <t/>
        </is>
      </c>
      <c r="BO505" t="inlineStr">
        <is>
          <t/>
        </is>
      </c>
      <c r="BP505" t="inlineStr">
        <is>
          <t/>
        </is>
      </c>
      <c r="BQ505" t="inlineStr">
        <is>
          <t/>
        </is>
      </c>
      <c r="BR505" s="2" t="inlineStr">
        <is>
          <t>awditu intern</t>
        </is>
      </c>
      <c r="BS505" s="2" t="inlineStr">
        <is>
          <t>3</t>
        </is>
      </c>
      <c r="BT505" s="2" t="inlineStr">
        <is>
          <t/>
        </is>
      </c>
      <c r="BU505" t="inlineStr">
        <is>
          <t/>
        </is>
      </c>
      <c r="BV505" s="2" t="inlineStr">
        <is>
          <t>intern onderzoek|
Interne audit|
interne accountantscontrole</t>
        </is>
      </c>
      <c r="BW505" s="2" t="inlineStr">
        <is>
          <t>3|
3|
3</t>
        </is>
      </c>
      <c r="BX505" s="2" t="inlineStr">
        <is>
          <t xml:space="preserve">|
|
</t>
        </is>
      </c>
      <c r="BY505" t="inlineStr">
        <is>
          <t/>
        </is>
      </c>
      <c r="BZ505" s="2" t="inlineStr">
        <is>
          <t>audyt wewnętrzny</t>
        </is>
      </c>
      <c r="CA505" s="2" t="inlineStr">
        <is>
          <t>3</t>
        </is>
      </c>
      <c r="CB505" s="2" t="inlineStr">
        <is>
          <t/>
        </is>
      </c>
      <c r="CC505" t="inlineStr">
        <is>
          <t/>
        </is>
      </c>
      <c r="CD505" s="2" t="inlineStr">
        <is>
          <t>auditoria interna|
revisão interna</t>
        </is>
      </c>
      <c r="CE505" s="2" t="inlineStr">
        <is>
          <t>3|
3</t>
        </is>
      </c>
      <c r="CF505" s="2" t="inlineStr">
        <is>
          <t xml:space="preserve">|
</t>
        </is>
      </c>
      <c r="CG505" t="inlineStr">
        <is>
          <t>Serviço ou atividade de uma entidade encarregue pela sua direção de efetuar controlos e de avaliar os sistemas e procedimentos da entidade, com vista a minimizar as probabilidades de fraudes, erros ou práticas ineficazes.</t>
        </is>
      </c>
      <c r="CH505" t="inlineStr">
        <is>
          <t/>
        </is>
      </c>
      <c r="CI505" t="inlineStr">
        <is>
          <t/>
        </is>
      </c>
      <c r="CJ505" t="inlineStr">
        <is>
          <t/>
        </is>
      </c>
      <c r="CK505" t="inlineStr">
        <is>
          <t/>
        </is>
      </c>
      <c r="CL505" t="inlineStr">
        <is>
          <t/>
        </is>
      </c>
      <c r="CM505" t="inlineStr">
        <is>
          <t/>
        </is>
      </c>
      <c r="CN505" t="inlineStr">
        <is>
          <t/>
        </is>
      </c>
      <c r="CO505" t="inlineStr">
        <is>
          <t/>
        </is>
      </c>
      <c r="CP505" s="2" t="inlineStr">
        <is>
          <t>notranja revizija|
notranja presoja</t>
        </is>
      </c>
      <c r="CQ505" s="2" t="inlineStr">
        <is>
          <t>3|
3</t>
        </is>
      </c>
      <c r="CR505" s="2" t="inlineStr">
        <is>
          <t xml:space="preserve">|
</t>
        </is>
      </c>
      <c r="CS505" t="inlineStr">
        <is>
          <t/>
        </is>
      </c>
      <c r="CT505" t="inlineStr">
        <is>
          <t/>
        </is>
      </c>
      <c r="CU505" t="inlineStr">
        <is>
          <t/>
        </is>
      </c>
      <c r="CV505" t="inlineStr">
        <is>
          <t/>
        </is>
      </c>
      <c r="CW505" t="inlineStr">
        <is>
          <t/>
        </is>
      </c>
    </row>
    <row r="506">
      <c r="A506" s="1" t="str">
        <f>HYPERLINK("https://iate.europa.eu/entry/result/749456/all", "749456")</f>
        <v>749456</v>
      </c>
      <c r="B506" t="inlineStr">
        <is>
          <t>EUROPEAN UNION</t>
        </is>
      </c>
      <c r="C506" t="inlineStr">
        <is>
          <t>EUROPEAN UNION|EU finance|Community budget</t>
        </is>
      </c>
      <c r="D506" t="inlineStr">
        <is>
          <t>yes</t>
        </is>
      </c>
      <c r="E506" t="inlineStr">
        <is>
          <t/>
        </is>
      </c>
      <c r="F506" t="inlineStr">
        <is>
          <t/>
        </is>
      </c>
      <c r="G506" t="inlineStr">
        <is>
          <t/>
        </is>
      </c>
      <c r="H506" t="inlineStr">
        <is>
          <t/>
        </is>
      </c>
      <c r="I506" t="inlineStr">
        <is>
          <t/>
        </is>
      </c>
      <c r="J506" t="inlineStr">
        <is>
          <t/>
        </is>
      </c>
      <c r="K506" t="inlineStr">
        <is>
          <t/>
        </is>
      </c>
      <c r="L506" t="inlineStr">
        <is>
          <t/>
        </is>
      </c>
      <c r="M506" t="inlineStr">
        <is>
          <t/>
        </is>
      </c>
      <c r="N506" t="inlineStr">
        <is>
          <t/>
        </is>
      </c>
      <c r="O506" t="inlineStr">
        <is>
          <t/>
        </is>
      </c>
      <c r="P506" t="inlineStr">
        <is>
          <t/>
        </is>
      </c>
      <c r="Q506" t="inlineStr">
        <is>
          <t/>
        </is>
      </c>
      <c r="R506" s="2" t="inlineStr">
        <is>
          <t>automatische Mittelfreigabe</t>
        </is>
      </c>
      <c r="S506" s="2" t="inlineStr">
        <is>
          <t>3</t>
        </is>
      </c>
      <c r="T506" s="2" t="inlineStr">
        <is>
          <t/>
        </is>
      </c>
      <c r="U506" t="inlineStr">
        <is>
          <t/>
        </is>
      </c>
      <c r="V506" t="inlineStr">
        <is>
          <t/>
        </is>
      </c>
      <c r="W506" t="inlineStr">
        <is>
          <t/>
        </is>
      </c>
      <c r="X506" t="inlineStr">
        <is>
          <t/>
        </is>
      </c>
      <c r="Y506" t="inlineStr">
        <is>
          <t/>
        </is>
      </c>
      <c r="Z506" s="2" t="inlineStr">
        <is>
          <t>automatic decommitment</t>
        </is>
      </c>
      <c r="AA506" s="2" t="inlineStr">
        <is>
          <t>3</t>
        </is>
      </c>
      <c r="AB506" s="2" t="inlineStr">
        <is>
          <t/>
        </is>
      </c>
      <c r="AC506" t="inlineStr">
        <is>
          <t/>
        </is>
      </c>
      <c r="AD506" s="2" t="inlineStr">
        <is>
          <t>liberación automática</t>
        </is>
      </c>
      <c r="AE506" s="2" t="inlineStr">
        <is>
          <t>3</t>
        </is>
      </c>
      <c r="AF506" s="2" t="inlineStr">
        <is>
          <t/>
        </is>
      </c>
      <c r="AG506" t="inlineStr">
        <is>
          <t/>
        </is>
      </c>
      <c r="AH506" t="inlineStr">
        <is>
          <t/>
        </is>
      </c>
      <c r="AI506" t="inlineStr">
        <is>
          <t/>
        </is>
      </c>
      <c r="AJ506" t="inlineStr">
        <is>
          <t/>
        </is>
      </c>
      <c r="AK506" t="inlineStr">
        <is>
          <t/>
        </is>
      </c>
      <c r="AL506" s="2" t="inlineStr">
        <is>
          <t>maksusitoumusten vapauttaminen ilman eri toimenpiteitä</t>
        </is>
      </c>
      <c r="AM506" s="2" t="inlineStr">
        <is>
          <t>4</t>
        </is>
      </c>
      <c r="AN506" s="2" t="inlineStr">
        <is>
          <t/>
        </is>
      </c>
      <c r="AO506" t="inlineStr">
        <is>
          <t/>
        </is>
      </c>
      <c r="AP506" s="2" t="inlineStr">
        <is>
          <t>dégagement d'office</t>
        </is>
      </c>
      <c r="AQ506" s="2" t="inlineStr">
        <is>
          <t>3</t>
        </is>
      </c>
      <c r="AR506" s="2" t="inlineStr">
        <is>
          <t/>
        </is>
      </c>
      <c r="AS506" t="inlineStr">
        <is>
          <t/>
        </is>
      </c>
      <c r="AT506" s="2" t="inlineStr">
        <is>
          <t>saoradh uathoibríoch</t>
        </is>
      </c>
      <c r="AU506" s="2" t="inlineStr">
        <is>
          <t>2</t>
        </is>
      </c>
      <c r="AV506" s="2" t="inlineStr">
        <is>
          <t/>
        </is>
      </c>
      <c r="AW506" t="inlineStr">
        <is>
          <t/>
        </is>
      </c>
      <c r="AX506" t="inlineStr">
        <is>
          <t/>
        </is>
      </c>
      <c r="AY506" t="inlineStr">
        <is>
          <t/>
        </is>
      </c>
      <c r="AZ506" t="inlineStr">
        <is>
          <t/>
        </is>
      </c>
      <c r="BA506" t="inlineStr">
        <is>
          <t/>
        </is>
      </c>
      <c r="BB506" t="inlineStr">
        <is>
          <t/>
        </is>
      </c>
      <c r="BC506" t="inlineStr">
        <is>
          <t/>
        </is>
      </c>
      <c r="BD506" t="inlineStr">
        <is>
          <t/>
        </is>
      </c>
      <c r="BE506" t="inlineStr">
        <is>
          <t/>
        </is>
      </c>
      <c r="BF506" s="2" t="inlineStr">
        <is>
          <t>disimpegno automatico</t>
        </is>
      </c>
      <c r="BG506" s="2" t="inlineStr">
        <is>
          <t>3</t>
        </is>
      </c>
      <c r="BH506" s="2" t="inlineStr">
        <is>
          <t/>
        </is>
      </c>
      <c r="BI506" t="inlineStr">
        <is>
          <t/>
        </is>
      </c>
      <c r="BJ506" t="inlineStr">
        <is>
          <t/>
        </is>
      </c>
      <c r="BK506" t="inlineStr">
        <is>
          <t/>
        </is>
      </c>
      <c r="BL506" t="inlineStr">
        <is>
          <t/>
        </is>
      </c>
      <c r="BM506" t="inlineStr">
        <is>
          <t/>
        </is>
      </c>
      <c r="BN506" s="2" t="inlineStr">
        <is>
          <t>automātiska saistību atcelšana|
automātiska atcelšana</t>
        </is>
      </c>
      <c r="BO506" s="2" t="inlineStr">
        <is>
          <t>2|
2</t>
        </is>
      </c>
      <c r="BP506" s="2" t="inlineStr">
        <is>
          <t xml:space="preserve">|
</t>
        </is>
      </c>
      <c r="BQ506" t="inlineStr">
        <is>
          <t>automātiska budžeta saistību atsaukšana</t>
        </is>
      </c>
      <c r="BR506" s="2" t="inlineStr">
        <is>
          <t>diżimpenn awtomatiku</t>
        </is>
      </c>
      <c r="BS506" s="2" t="inlineStr">
        <is>
          <t>3</t>
        </is>
      </c>
      <c r="BT506" s="2" t="inlineStr">
        <is>
          <t/>
        </is>
      </c>
      <c r="BU506" t="inlineStr">
        <is>
          <t/>
        </is>
      </c>
      <c r="BV506" s="2" t="inlineStr">
        <is>
          <t>ambtshalve vrijmaken|
ambtshalve doorhalen</t>
        </is>
      </c>
      <c r="BW506" s="2" t="inlineStr">
        <is>
          <t>3|
3</t>
        </is>
      </c>
      <c r="BX506" s="2" t="inlineStr">
        <is>
          <t xml:space="preserve">|
</t>
        </is>
      </c>
      <c r="BY506" t="inlineStr">
        <is>
          <t/>
        </is>
      </c>
      <c r="BZ506" s="2" t="inlineStr">
        <is>
          <t>automatyczne umorzenie</t>
        </is>
      </c>
      <c r="CA506" s="2" t="inlineStr">
        <is>
          <t>3</t>
        </is>
      </c>
      <c r="CB506" s="2" t="inlineStr">
        <is>
          <t/>
        </is>
      </c>
      <c r="CC506" t="inlineStr">
        <is>
          <t/>
        </is>
      </c>
      <c r="CD506" t="inlineStr">
        <is>
          <t/>
        </is>
      </c>
      <c r="CE506" t="inlineStr">
        <is>
          <t/>
        </is>
      </c>
      <c r="CF506" t="inlineStr">
        <is>
          <t/>
        </is>
      </c>
      <c r="CG506" t="inlineStr">
        <is>
          <t/>
        </is>
      </c>
      <c r="CH506" s="2" t="inlineStr">
        <is>
          <t>dezangajare automată</t>
        </is>
      </c>
      <c r="CI506" s="2" t="inlineStr">
        <is>
          <t>3</t>
        </is>
      </c>
      <c r="CJ506" s="2" t="inlineStr">
        <is>
          <t/>
        </is>
      </c>
      <c r="CK506" t="inlineStr">
        <is>
          <t/>
        </is>
      </c>
      <c r="CL506" t="inlineStr">
        <is>
          <t/>
        </is>
      </c>
      <c r="CM506" t="inlineStr">
        <is>
          <t/>
        </is>
      </c>
      <c r="CN506" t="inlineStr">
        <is>
          <t/>
        </is>
      </c>
      <c r="CO506" t="inlineStr">
        <is>
          <t/>
        </is>
      </c>
      <c r="CP506" t="inlineStr">
        <is>
          <t/>
        </is>
      </c>
      <c r="CQ506" t="inlineStr">
        <is>
          <t/>
        </is>
      </c>
      <c r="CR506" t="inlineStr">
        <is>
          <t/>
        </is>
      </c>
      <c r="CS506" t="inlineStr">
        <is>
          <t/>
        </is>
      </c>
      <c r="CT506" t="inlineStr">
        <is>
          <t/>
        </is>
      </c>
      <c r="CU506" t="inlineStr">
        <is>
          <t/>
        </is>
      </c>
      <c r="CV506" t="inlineStr">
        <is>
          <t/>
        </is>
      </c>
      <c r="CW506" t="inlineStr">
        <is>
          <t/>
        </is>
      </c>
    </row>
    <row r="507">
      <c r="A507" s="1" t="str">
        <f>HYPERLINK("https://iate.europa.eu/entry/result/3585598/all", "3585598")</f>
        <v>3585598</v>
      </c>
      <c r="B507" t="inlineStr">
        <is>
          <t>LAW</t>
        </is>
      </c>
      <c r="C507" t="inlineStr">
        <is>
          <t>CJEU|LAW|Procedural law</t>
        </is>
      </c>
      <c r="D507" t="inlineStr">
        <is>
          <t>yes</t>
        </is>
      </c>
      <c r="E507" t="inlineStr">
        <is>
          <t/>
        </is>
      </c>
      <c r="F507" t="inlineStr">
        <is>
          <t/>
        </is>
      </c>
      <c r="G507" t="inlineStr">
        <is>
          <t/>
        </is>
      </c>
      <c r="H507" t="inlineStr">
        <is>
          <t/>
        </is>
      </c>
      <c r="I507" t="inlineStr">
        <is>
          <t/>
        </is>
      </c>
      <c r="J507" s="2" t="inlineStr">
        <is>
          <t>pořádkové opatření</t>
        </is>
      </c>
      <c r="K507" s="2" t="inlineStr">
        <is>
          <t>4</t>
        </is>
      </c>
      <c r="L507" s="2" t="inlineStr">
        <is>
          <t/>
        </is>
      </c>
      <c r="M507" t="inlineStr">
        <is>
          <t>Opatření uložené orgánem, který vede (správní nebo soudní) řízení, za účelem zajištění řádného průběhu tohoto řízení. Typickým pořádkovým opatřením je pořádková pokuta (viz kupř. § 53 občanského soudního řádu, § 44 soudního řádu správního nebo § 62 správního řádu) a vykázání z místa konání úkonu (viz kupř. § 54 občanského soudního řádu nebo § 63 správního řádu) [CZ]</t>
        </is>
      </c>
      <c r="N507" t="inlineStr">
        <is>
          <t/>
        </is>
      </c>
      <c r="O507" t="inlineStr">
        <is>
          <t/>
        </is>
      </c>
      <c r="P507" t="inlineStr">
        <is>
          <t/>
        </is>
      </c>
      <c r="Q507" t="inlineStr">
        <is>
          <t/>
        </is>
      </c>
      <c r="R507" s="2" t="inlineStr">
        <is>
          <t>Ordnungsmittel</t>
        </is>
      </c>
      <c r="S507" s="2" t="inlineStr">
        <is>
          <t>4</t>
        </is>
      </c>
      <c r="T507" s="2" t="inlineStr">
        <is>
          <t/>
        </is>
      </c>
      <c r="U507" t="inlineStr">
        <is>
          <t>Gerichtliche Maßnahme, die dem Zweck dient, bei Personen eine bestimmte Handlung, Duldung oder Unterlassung zu erzwingen oder Ungehorsam oder Ungebühr in einem Verfahren zu ahnden. [DE]</t>
        </is>
      </c>
      <c r="V507" s="2" t="inlineStr">
        <is>
          <t>δικαστικά μέτρα επιβολής και διατήρησης της τάξης</t>
        </is>
      </c>
      <c r="W507" s="2" t="inlineStr">
        <is>
          <t>4</t>
        </is>
      </c>
      <c r="X507" s="2" t="inlineStr">
        <is>
          <t/>
        </is>
      </c>
      <c r="Y507" t="inlineStr">
        <is>
          <t/>
        </is>
      </c>
      <c r="Z507" s="2" t="inlineStr">
        <is>
          <t>coercive measure</t>
        </is>
      </c>
      <c r="AA507" s="2" t="inlineStr">
        <is>
          <t>4</t>
        </is>
      </c>
      <c r="AB507" s="2" t="inlineStr">
        <is>
          <t/>
        </is>
      </c>
      <c r="AC507" t="inlineStr">
        <is>
          <t/>
        </is>
      </c>
      <c r="AD507" s="2" t="inlineStr">
        <is>
          <t>medida de policía de estrados</t>
        </is>
      </c>
      <c r="AE507" s="2" t="inlineStr">
        <is>
          <t>4</t>
        </is>
      </c>
      <c r="AF507" s="2" t="inlineStr">
        <is>
          <t/>
        </is>
      </c>
      <c r="AG507" t="inlineStr">
        <is>
          <t/>
        </is>
      </c>
      <c r="AH507" s="2" t="inlineStr">
        <is>
          <t>kohtulik sunnivahend</t>
        </is>
      </c>
      <c r="AI507" s="2" t="inlineStr">
        <is>
          <t>4</t>
        </is>
      </c>
      <c r="AJ507" s="2" t="inlineStr">
        <is>
          <t/>
        </is>
      </c>
      <c r="AK507" t="inlineStr">
        <is>
          <t/>
        </is>
      </c>
      <c r="AL507" s="2" t="inlineStr">
        <is>
          <t>pakkokeino</t>
        </is>
      </c>
      <c r="AM507" s="2" t="inlineStr">
        <is>
          <t>4</t>
        </is>
      </c>
      <c r="AN507" s="2" t="inlineStr">
        <is>
          <t/>
        </is>
      </c>
      <c r="AO507" t="inlineStr">
        <is>
          <t/>
        </is>
      </c>
      <c r="AP507" s="2" t="inlineStr">
        <is>
          <t>mesure de police de l'audience ou mesure d'exécution</t>
        </is>
      </c>
      <c r="AQ507" s="2" t="inlineStr">
        <is>
          <t>4</t>
        </is>
      </c>
      <c r="AR507" s="2" t="inlineStr">
        <is>
          <t/>
        </is>
      </c>
      <c r="AS507" t="inlineStr">
        <is>
          <t/>
        </is>
      </c>
      <c r="AT507" t="inlineStr">
        <is>
          <t/>
        </is>
      </c>
      <c r="AU507" t="inlineStr">
        <is>
          <t/>
        </is>
      </c>
      <c r="AV507" t="inlineStr">
        <is>
          <t/>
        </is>
      </c>
      <c r="AW507" t="inlineStr">
        <is>
          <t/>
        </is>
      </c>
      <c r="AX507" t="inlineStr">
        <is>
          <t/>
        </is>
      </c>
      <c r="AY507" t="inlineStr">
        <is>
          <t/>
        </is>
      </c>
      <c r="AZ507" t="inlineStr">
        <is>
          <t/>
        </is>
      </c>
      <c r="BA507" t="inlineStr">
        <is>
          <t/>
        </is>
      </c>
      <c r="BB507" s="2" t="inlineStr">
        <is>
          <t>tárgyalás rendjének fenntartására irányuló intézkedés</t>
        </is>
      </c>
      <c r="BC507" s="2" t="inlineStr">
        <is>
          <t>4</t>
        </is>
      </c>
      <c r="BD507" s="2" t="inlineStr">
        <is>
          <t/>
        </is>
      </c>
      <c r="BE507" t="inlineStr">
        <is>
          <t>A tárgyalások nyilvánosságának elvéből következően a tárgyalóteremben a rendfenntartás körében az ügyben érdekelt felekkel, valamint a hallgatóság tagjaival szemben is foganatosítható intézkedések. [HU]</t>
        </is>
      </c>
      <c r="BF507" s="2" t="inlineStr">
        <is>
          <t>richiamo all'ordine|
provvedimento di richiamo all’ordine</t>
        </is>
      </c>
      <c r="BG507" s="2" t="inlineStr">
        <is>
          <t>4|
4</t>
        </is>
      </c>
      <c r="BH507" s="2" t="inlineStr">
        <is>
          <t>|
preferred</t>
        </is>
      </c>
      <c r="BI507" t="inlineStr">
        <is>
          <t/>
        </is>
      </c>
      <c r="BJ507" s="2" t="inlineStr">
        <is>
          <t>procesinės prievartos priemonės</t>
        </is>
      </c>
      <c r="BK507" s="2" t="inlineStr">
        <is>
          <t>4</t>
        </is>
      </c>
      <c r="BL507" s="2" t="inlineStr">
        <is>
          <t/>
        </is>
      </c>
      <c r="BM507" t="inlineStr">
        <is>
          <t/>
        </is>
      </c>
      <c r="BN507" s="2" t="inlineStr">
        <is>
          <t>procesuālā sankcija</t>
        </is>
      </c>
      <c r="BO507" s="2" t="inlineStr">
        <is>
          <t>4</t>
        </is>
      </c>
      <c r="BP507" s="2" t="inlineStr">
        <is>
          <t/>
        </is>
      </c>
      <c r="BQ507" t="inlineStr">
        <is>
          <t/>
        </is>
      </c>
      <c r="BR507" t="inlineStr">
        <is>
          <t/>
        </is>
      </c>
      <c r="BS507" t="inlineStr">
        <is>
          <t/>
        </is>
      </c>
      <c r="BT507" t="inlineStr">
        <is>
          <t/>
        </is>
      </c>
      <c r="BU507" t="inlineStr">
        <is>
          <t/>
        </is>
      </c>
      <c r="BV507" s="2" t="inlineStr">
        <is>
          <t>dwangmiddel</t>
        </is>
      </c>
      <c r="BW507" s="2" t="inlineStr">
        <is>
          <t>4</t>
        </is>
      </c>
      <c r="BX507" s="2" t="inlineStr">
        <is>
          <t/>
        </is>
      </c>
      <c r="BY507" t="inlineStr">
        <is>
          <t/>
        </is>
      </c>
      <c r="BZ507" s="2" t="inlineStr">
        <is>
          <t>kara porządkowa</t>
        </is>
      </c>
      <c r="CA507" s="2" t="inlineStr">
        <is>
          <t>4</t>
        </is>
      </c>
      <c r="CB507" s="2" t="inlineStr">
        <is>
          <t/>
        </is>
      </c>
      <c r="CC507" t="inlineStr">
        <is>
          <t/>
        </is>
      </c>
      <c r="CD507" s="2" t="inlineStr">
        <is>
          <t>sanção processual</t>
        </is>
      </c>
      <c r="CE507" s="2" t="inlineStr">
        <is>
          <t>4</t>
        </is>
      </c>
      <c r="CF507" s="2" t="inlineStr">
        <is>
          <t/>
        </is>
      </c>
      <c r="CG507" t="inlineStr">
        <is>
          <t/>
        </is>
      </c>
      <c r="CH507" s="2" t="inlineStr">
        <is>
          <t>penalitate cu titlu cominatoriu</t>
        </is>
      </c>
      <c r="CI507" s="2" t="inlineStr">
        <is>
          <t>4</t>
        </is>
      </c>
      <c r="CJ507" s="2" t="inlineStr">
        <is>
          <t/>
        </is>
      </c>
      <c r="CK507" t="inlineStr">
        <is>
          <t/>
        </is>
      </c>
      <c r="CL507" s="2" t="inlineStr">
        <is>
          <t>poriadkové opatrenie</t>
        </is>
      </c>
      <c r="CM507" s="2" t="inlineStr">
        <is>
          <t>4</t>
        </is>
      </c>
      <c r="CN507" s="2" t="inlineStr">
        <is>
          <t/>
        </is>
      </c>
      <c r="CO507" t="inlineStr">
        <is>
          <t/>
        </is>
      </c>
      <c r="CP507" s="2" t="inlineStr">
        <is>
          <t>sankcija za zagotavljanje procesne discipline</t>
        </is>
      </c>
      <c r="CQ507" s="2" t="inlineStr">
        <is>
          <t>4</t>
        </is>
      </c>
      <c r="CR507" s="2" t="inlineStr">
        <is>
          <t/>
        </is>
      </c>
      <c r="CS507" t="inlineStr">
        <is>
          <t/>
        </is>
      </c>
      <c r="CT507" s="2" t="inlineStr">
        <is>
          <t>tvångsmedel</t>
        </is>
      </c>
      <c r="CU507" s="2" t="inlineStr">
        <is>
          <t>4</t>
        </is>
      </c>
      <c r="CV507" s="2" t="inlineStr">
        <is>
          <t/>
        </is>
      </c>
      <c r="CW507" t="inlineStr">
        <is>
          <t/>
        </is>
      </c>
    </row>
    <row r="508">
      <c r="A508" s="1" t="str">
        <f>HYPERLINK("https://iate.europa.eu/entry/result/1253196/all", "1253196")</f>
        <v>1253196</v>
      </c>
      <c r="B508" t="inlineStr">
        <is>
          <t>LAW</t>
        </is>
      </c>
      <c r="C508" t="inlineStr">
        <is>
          <t>LAW|civil law|ownership</t>
        </is>
      </c>
      <c r="D508" t="inlineStr">
        <is>
          <t>yes</t>
        </is>
      </c>
      <c r="E508" t="inlineStr">
        <is>
          <t/>
        </is>
      </c>
      <c r="F508" t="inlineStr">
        <is>
          <t/>
        </is>
      </c>
      <c r="G508" t="inlineStr">
        <is>
          <t/>
        </is>
      </c>
      <c r="H508" t="inlineStr">
        <is>
          <t/>
        </is>
      </c>
      <c r="I508" t="inlineStr">
        <is>
          <t/>
        </is>
      </c>
      <c r="J508" s="2" t="inlineStr">
        <is>
          <t>katastr nemovitostí</t>
        </is>
      </c>
      <c r="K508" s="2" t="inlineStr">
        <is>
          <t>3</t>
        </is>
      </c>
      <c r="L508" s="2" t="inlineStr">
        <is>
          <t/>
        </is>
      </c>
      <c r="M508" t="inlineStr">
        <is>
          <t>soubor údajů o nemovitostech zahrnující jejich soupis a popis a jejich geometrické a polohové určení</t>
        </is>
      </c>
      <c r="N508" s="2" t="inlineStr">
        <is>
          <t>matrikel|
matrikelregister|
tingbog|
matrikelbog|
matrikeloversigt</t>
        </is>
      </c>
      <c r="O508" s="2" t="inlineStr">
        <is>
          <t>3|
3|
3|
3|
3</t>
        </is>
      </c>
      <c r="P508" s="2" t="inlineStr">
        <is>
          <t xml:space="preserve">|
|
|
|
</t>
        </is>
      </c>
      <c r="Q508" t="inlineStr">
        <is>
          <t>offentligt register, hvori ejendomme, ejerforhold og behæftelser noteres</t>
        </is>
      </c>
      <c r="R508" s="2" t="inlineStr">
        <is>
          <t>Grundbuch|
Kataster|
Flurbuch|
Grundkataster|
Grundbuch Katasteraufnahme|
Grundsteuerregister|
Liegenschaftskataster</t>
        </is>
      </c>
      <c r="S508" s="2" t="inlineStr">
        <is>
          <t>3|
3|
3|
3|
3|
3|
3</t>
        </is>
      </c>
      <c r="T508" s="2" t="inlineStr">
        <is>
          <t xml:space="preserve">|
|
|
|
|
|
</t>
        </is>
      </c>
      <c r="U508" t="inlineStr">
        <is>
          <t>auf zivilrechtlicher Vorschrift beruhendes, durch die öffentliche Verwaltung gefertigtes Register der Personen und Körperschaften, welche Rechte an einem Flurstück besitzen</t>
        </is>
      </c>
      <c r="V508" s="2" t="inlineStr">
        <is>
          <t>κτηματολόγιο</t>
        </is>
      </c>
      <c r="W508" s="2" t="inlineStr">
        <is>
          <t>1</t>
        </is>
      </c>
      <c r="X508" s="2" t="inlineStr">
        <is>
          <t/>
        </is>
      </c>
      <c r="Y508" t="inlineStr">
        <is>
          <t/>
        </is>
      </c>
      <c r="Z508" s="2" t="inlineStr">
        <is>
          <t>land registry|
land register|
cadastre|
cadaster|
cadastral register</t>
        </is>
      </c>
      <c r="AA508" s="2" t="inlineStr">
        <is>
          <t>1|
3|
3|
3|
3</t>
        </is>
      </c>
      <c r="AB508" s="2" t="inlineStr">
        <is>
          <t xml:space="preserve">|
|
|
|
</t>
        </is>
      </c>
      <c r="AC508" t="inlineStr">
        <is>
          <t>register of property showing the extent, value, and ownership of land for taxation</t>
        </is>
      </c>
      <c r="AD508" s="2" t="inlineStr">
        <is>
          <t>catastro|
registro catastral|
registro de la propiedad rústica</t>
        </is>
      </c>
      <c r="AE508" s="2" t="inlineStr">
        <is>
          <t>3|
1|
3</t>
        </is>
      </c>
      <c r="AF508" s="2" t="inlineStr">
        <is>
          <t xml:space="preserve">|
|
</t>
        </is>
      </c>
      <c r="AG508" t="inlineStr">
        <is>
          <t>censo y padrón estadístico de la fincas rústicas</t>
        </is>
      </c>
      <c r="AH508" t="inlineStr">
        <is>
          <t/>
        </is>
      </c>
      <c r="AI508" t="inlineStr">
        <is>
          <t/>
        </is>
      </c>
      <c r="AJ508" t="inlineStr">
        <is>
          <t/>
        </is>
      </c>
      <c r="AK508" t="inlineStr">
        <is>
          <t/>
        </is>
      </c>
      <c r="AL508" s="2" t="inlineStr">
        <is>
          <t>kiinteistörekisteri|
katasteri</t>
        </is>
      </c>
      <c r="AM508" s="2" t="inlineStr">
        <is>
          <t>3|
3</t>
        </is>
      </c>
      <c r="AN508" s="2" t="inlineStr">
        <is>
          <t xml:space="preserve">|
</t>
        </is>
      </c>
      <c r="AO508" t="inlineStr">
        <is>
          <t/>
        </is>
      </c>
      <c r="AP508" s="2" t="inlineStr">
        <is>
          <t>cadastre|
registre de publicité foncière|
registre foncier|
registre terrien|
registre du cadastre|
matrice cadastrale</t>
        </is>
      </c>
      <c r="AQ508" s="2" t="inlineStr">
        <is>
          <t>3|
3|
1|
3|
3|
2</t>
        </is>
      </c>
      <c r="AR508" s="2" t="inlineStr">
        <is>
          <t xml:space="preserve">|
|
|
|
|
</t>
        </is>
      </c>
      <c r="AS508" t="inlineStr">
        <is>
          <t>registre public définissant dans chaque commune la surface et la valeur des bien-fonds et servant de base à l'assiette de l'impôt foncier</t>
        </is>
      </c>
      <c r="AT508" s="2" t="inlineStr">
        <is>
          <t>clár talún</t>
        </is>
      </c>
      <c r="AU508" s="2" t="inlineStr">
        <is>
          <t>3</t>
        </is>
      </c>
      <c r="AV508" s="2" t="inlineStr">
        <is>
          <t/>
        </is>
      </c>
      <c r="AW508" t="inlineStr">
        <is>
          <t/>
        </is>
      </c>
      <c r="AX508" t="inlineStr">
        <is>
          <t/>
        </is>
      </c>
      <c r="AY508" t="inlineStr">
        <is>
          <t/>
        </is>
      </c>
      <c r="AZ508" t="inlineStr">
        <is>
          <t/>
        </is>
      </c>
      <c r="BA508" t="inlineStr">
        <is>
          <t/>
        </is>
      </c>
      <c r="BB508" t="inlineStr">
        <is>
          <t/>
        </is>
      </c>
      <c r="BC508" t="inlineStr">
        <is>
          <t/>
        </is>
      </c>
      <c r="BD508" t="inlineStr">
        <is>
          <t/>
        </is>
      </c>
      <c r="BE508" t="inlineStr">
        <is>
          <t/>
        </is>
      </c>
      <c r="BF508" s="2" t="inlineStr">
        <is>
          <t>catasto|
registro catastale</t>
        </is>
      </c>
      <c r="BG508" s="2" t="inlineStr">
        <is>
          <t>3|
3</t>
        </is>
      </c>
      <c r="BH508" s="2" t="inlineStr">
        <is>
          <t xml:space="preserve">|
</t>
        </is>
      </c>
      <c r="BI508" t="inlineStr">
        <is>
          <t/>
        </is>
      </c>
      <c r="BJ508" s="2" t="inlineStr">
        <is>
          <t>žemės kadastras|
žemės registras</t>
        </is>
      </c>
      <c r="BK508" s="2" t="inlineStr">
        <is>
          <t>3|
3</t>
        </is>
      </c>
      <c r="BL508" s="2" t="inlineStr">
        <is>
          <t xml:space="preserve">|
</t>
        </is>
      </c>
      <c r="BM508" t="inlineStr">
        <is>
          <t/>
        </is>
      </c>
      <c r="BN508" t="inlineStr">
        <is>
          <t/>
        </is>
      </c>
      <c r="BO508" t="inlineStr">
        <is>
          <t/>
        </is>
      </c>
      <c r="BP508" t="inlineStr">
        <is>
          <t/>
        </is>
      </c>
      <c r="BQ508" t="inlineStr">
        <is>
          <t/>
        </is>
      </c>
      <c r="BR508" s="2" t="inlineStr">
        <is>
          <t>katast</t>
        </is>
      </c>
      <c r="BS508" s="2" t="inlineStr">
        <is>
          <t>3</t>
        </is>
      </c>
      <c r="BT508" s="2" t="inlineStr">
        <is>
          <t/>
        </is>
      </c>
      <c r="BU508" t="inlineStr">
        <is>
          <t/>
        </is>
      </c>
      <c r="BV508" s="2" t="inlineStr">
        <is>
          <t>kadaster|
grondboek</t>
        </is>
      </c>
      <c r="BW508" s="2" t="inlineStr">
        <is>
          <t>3|
3</t>
        </is>
      </c>
      <c r="BX508" s="2" t="inlineStr">
        <is>
          <t xml:space="preserve">|
</t>
        </is>
      </c>
      <c r="BY508" t="inlineStr">
        <is>
          <t>instelling die basisvoorzieningen levert op het gebied van betrouwbare geo-informatievoorziening, en dienstverlening bij onroerend-goedtransacties; op grond hiervan ook: openbaar register waarin alle gronden, de eigendomsrechten daarvan en de daaraan verbonden servituten zijn omschreven</t>
        </is>
      </c>
      <c r="BZ508" t="inlineStr">
        <is>
          <t/>
        </is>
      </c>
      <c r="CA508" t="inlineStr">
        <is>
          <t/>
        </is>
      </c>
      <c r="CB508" t="inlineStr">
        <is>
          <t/>
        </is>
      </c>
      <c r="CC508" t="inlineStr">
        <is>
          <t/>
        </is>
      </c>
      <c r="CD508" s="2" t="inlineStr">
        <is>
          <t>cadastro|
registo cadastral</t>
        </is>
      </c>
      <c r="CE508" s="2" t="inlineStr">
        <is>
          <t>3|
3</t>
        </is>
      </c>
      <c r="CF508" s="2" t="inlineStr">
        <is>
          <t xml:space="preserve">|
</t>
        </is>
      </c>
      <c r="CG508" t="inlineStr">
        <is>
          <t>repartição pública onde se encontram inscritos todos os prédios,rústicos ou urbanos,existentes em determinado concelho,mencionando os seus proprietários,confrontações e areas,serventias e ainda os ónus que eventualmente incidam sobre qualquer propriedade</t>
        </is>
      </c>
      <c r="CH508" s="2" t="inlineStr">
        <is>
          <t>carte funciară</t>
        </is>
      </c>
      <c r="CI508" s="2" t="inlineStr">
        <is>
          <t>3</t>
        </is>
      </c>
      <c r="CJ508" s="2" t="inlineStr">
        <is>
          <t/>
        </is>
      </c>
      <c r="CK508" t="inlineStr">
        <is>
          <t>registru public, care cuprinde evidența juridică integrală și exactă a imobilelor, proprietatea persoanelor fizice și juridice din aceeași localitate</t>
        </is>
      </c>
      <c r="CL508" s="2" t="inlineStr">
        <is>
          <t>kataster nehnuteľností</t>
        </is>
      </c>
      <c r="CM508" s="2" t="inlineStr">
        <is>
          <t>3</t>
        </is>
      </c>
      <c r="CN508" s="2" t="inlineStr">
        <is>
          <t/>
        </is>
      </c>
      <c r="CO508" t="inlineStr">
        <is>
          <t>geometrické určenie, súpis a popis nehnuteľností</t>
        </is>
      </c>
      <c r="CP508" t="inlineStr">
        <is>
          <t/>
        </is>
      </c>
      <c r="CQ508" t="inlineStr">
        <is>
          <t/>
        </is>
      </c>
      <c r="CR508" t="inlineStr">
        <is>
          <t/>
        </is>
      </c>
      <c r="CS508" t="inlineStr">
        <is>
          <t/>
        </is>
      </c>
      <c r="CT508" s="2" t="inlineStr">
        <is>
          <t>fastighetsregister</t>
        </is>
      </c>
      <c r="CU508" s="2" t="inlineStr">
        <is>
          <t>3</t>
        </is>
      </c>
      <c r="CV508" s="2" t="inlineStr">
        <is>
          <t/>
        </is>
      </c>
      <c r="CW508" t="inlineStr">
        <is>
          <t>förteckning över fastigheter förd av fastighetsregistermyndighet</t>
        </is>
      </c>
    </row>
    <row r="509">
      <c r="A509" s="1" t="str">
        <f>HYPERLINK("https://iate.europa.eu/entry/result/3574899/all", "3574899")</f>
        <v>3574899</v>
      </c>
      <c r="B509" t="inlineStr">
        <is>
          <t>EUROPEAN UNION;FINANCE</t>
        </is>
      </c>
      <c r="C509" t="inlineStr">
        <is>
          <t>EUROPEAN UNION|EU finance;FINANCE|financing and investment</t>
        </is>
      </c>
      <c r="D509" t="inlineStr">
        <is>
          <t>yes</t>
        </is>
      </c>
      <c r="E509" t="inlineStr">
        <is>
          <t/>
        </is>
      </c>
      <c r="F509" s="2" t="inlineStr">
        <is>
          <t>набор от показатели</t>
        </is>
      </c>
      <c r="G509" s="2" t="inlineStr">
        <is>
          <t>3</t>
        </is>
      </c>
      <c r="H509" s="2" t="inlineStr">
        <is>
          <t/>
        </is>
      </c>
      <c r="I509" t="inlineStr">
        <is>
          <t>инструмент, използван от инвестиционния комитет към ЕФСИ, за да се гарантира независима и прозрачна оценка на потенциалното и реалното използване на гаранцията на ЕС</t>
        </is>
      </c>
      <c r="J509" s="2" t="inlineStr">
        <is>
          <t>srovnávací přehled ukazatelů</t>
        </is>
      </c>
      <c r="K509" s="2" t="inlineStr">
        <is>
          <t>3</t>
        </is>
      </c>
      <c r="L509" s="2" t="inlineStr">
        <is>
          <t/>
        </is>
      </c>
      <c r="M509" t="inlineStr">
        <is>
          <t/>
        </is>
      </c>
      <c r="N509" s="2" t="inlineStr">
        <is>
          <t>resultattavle med indikatorer|
resultattavle</t>
        </is>
      </c>
      <c r="O509" s="2" t="inlineStr">
        <is>
          <t>3|
3</t>
        </is>
      </c>
      <c r="P509" s="2" t="inlineStr">
        <is>
          <t xml:space="preserve">|
</t>
        </is>
      </c>
      <c r="Q509" t="inlineStr">
        <is>
          <t>et redskab for EFSI's investeringskomité til at prioritere brugen af EU-garantier til projekter med højere pointtal og merværdi</t>
        </is>
      </c>
      <c r="R509" s="2" t="inlineStr">
        <is>
          <t>Bewertungsmatrix von Indikatoren|
Bewertungsmatrix</t>
        </is>
      </c>
      <c r="S509" s="2" t="inlineStr">
        <is>
          <t>3|
3</t>
        </is>
      </c>
      <c r="T509" s="2" t="inlineStr">
        <is>
          <t xml:space="preserve">|
</t>
        </is>
      </c>
      <c r="U509" t="inlineStr">
        <is>
          <t>Instrument für den Investitionsausschuss [des EFSI], um dem Einsatz der EU-Garantie bei Maßnahmen Vorrang einzuräumen, die höhere Bewertungskennziffern und einen Mehrwert aufweisen</t>
        </is>
      </c>
      <c r="V509" s="2" t="inlineStr">
        <is>
          <t>πίνακας δεικτών|
πίνακας αποτελεσμάτων</t>
        </is>
      </c>
      <c r="W509" s="2" t="inlineStr">
        <is>
          <t>3|
3</t>
        </is>
      </c>
      <c r="X509" s="2" t="inlineStr">
        <is>
          <t xml:space="preserve">|
</t>
        </is>
      </c>
      <c r="Y509" t="inlineStr">
        <is>
          <t/>
        </is>
      </c>
      <c r="Z509" s="2" t="inlineStr">
        <is>
          <t>scoreboard of indicators|
scoreboard</t>
        </is>
      </c>
      <c r="AA509" s="2" t="inlineStr">
        <is>
          <t>3|
3</t>
        </is>
      </c>
      <c r="AB509" s="2" t="inlineStr">
        <is>
          <t xml:space="preserve">|
</t>
        </is>
      </c>
      <c r="AC509" t="inlineStr">
        <is>
          <t>tool used by the Investment Committee of the EFSI to ensure an independent and transparent assessment of the potential and actual use of the EU guarantee</t>
        </is>
      </c>
      <c r="AD509" s="2" t="inlineStr">
        <is>
          <t>cuadro de indicadores</t>
        </is>
      </c>
      <c r="AE509" s="2" t="inlineStr">
        <is>
          <t>3</t>
        </is>
      </c>
      <c r="AF509" s="2" t="inlineStr">
        <is>
          <t/>
        </is>
      </c>
      <c r="AG509" t="inlineStr">
        <is>
          <t>Herramienta que debe ser utilizada por el Comité de Inversiones del FEIE con el fin de asegurar una evaluación independiente y transparente del uso potencial y real de la garantía de la UE.</t>
        </is>
      </c>
      <c r="AH509" s="2" t="inlineStr">
        <is>
          <t>näitajate tulemustabel|
tulemustabel</t>
        </is>
      </c>
      <c r="AI509" s="2" t="inlineStr">
        <is>
          <t>3|
3</t>
        </is>
      </c>
      <c r="AJ509" s="2" t="inlineStr">
        <is>
          <t xml:space="preserve">|
</t>
        </is>
      </c>
      <c r="AK509" t="inlineStr">
        <is>
          <t/>
        </is>
      </c>
      <c r="AL509" s="2" t="inlineStr">
        <is>
          <t>indikaattoreiden tulostaulu|
tulostaulu</t>
        </is>
      </c>
      <c r="AM509" s="2" t="inlineStr">
        <is>
          <t>3|
3</t>
        </is>
      </c>
      <c r="AN509" s="2" t="inlineStr">
        <is>
          <t xml:space="preserve">|
</t>
        </is>
      </c>
      <c r="AO509" t="inlineStr">
        <is>
          <t>väline, jota ESIR-rahaston investointikomitea käyttää arvioidessaan niiden toimien lisäarvoa, joita Euroopan investointipankki mahdollisesti tukee EU:n takauksen puitteissa ja jonka avulla se voi ottaa EU:n takauksen piiriin ensisijaisesti sellaiset toimet, jotka ovat saaneet hyvän luokituksen ja jotka tuottavat runsaasti lisäarvoa</t>
        </is>
      </c>
      <c r="AP509" s="2" t="inlineStr">
        <is>
          <t>tableau de bord d'indicateurs|
tableau de bord</t>
        </is>
      </c>
      <c r="AQ509" s="2" t="inlineStr">
        <is>
          <t>3|
3</t>
        </is>
      </c>
      <c r="AR509" s="2" t="inlineStr">
        <is>
          <t xml:space="preserve">|
</t>
        </is>
      </c>
      <c r="AS509" t="inlineStr">
        <is>
          <t>instrument utilisé par le comité d'investissement pour garantir une évaluation indépendante et transparente de l'utilisation potentielle et effective de la garantie de l'Union européenne</t>
        </is>
      </c>
      <c r="AT509" t="inlineStr">
        <is>
          <t/>
        </is>
      </c>
      <c r="AU509" t="inlineStr">
        <is>
          <t/>
        </is>
      </c>
      <c r="AV509" t="inlineStr">
        <is>
          <t/>
        </is>
      </c>
      <c r="AW509" t="inlineStr">
        <is>
          <t/>
        </is>
      </c>
      <c r="AX509" s="2" t="inlineStr">
        <is>
          <t>tablica pokazatelja</t>
        </is>
      </c>
      <c r="AY509" s="2" t="inlineStr">
        <is>
          <t>3</t>
        </is>
      </c>
      <c r="AZ509" s="2" t="inlineStr">
        <is>
          <t/>
        </is>
      </c>
      <c r="BA509" t="inlineStr">
        <is>
          <t>sredstvo kojim će se Odbor za ulaganja služiti kako bi odredio prioritete pri upotrebi jamstva EU-a za operacije s većim brojem bodova i većom dodanom vrijednošću</t>
        </is>
      </c>
      <c r="BB509" t="inlineStr">
        <is>
          <t/>
        </is>
      </c>
      <c r="BC509" t="inlineStr">
        <is>
          <t/>
        </is>
      </c>
      <c r="BD509" t="inlineStr">
        <is>
          <t/>
        </is>
      </c>
      <c r="BE509" t="inlineStr">
        <is>
          <t/>
        </is>
      </c>
      <c r="BF509" s="2" t="inlineStr">
        <is>
          <t>quadro di indicatori</t>
        </is>
      </c>
      <c r="BG509" s="2" t="inlineStr">
        <is>
          <t>3</t>
        </is>
      </c>
      <c r="BH509" s="2" t="inlineStr">
        <is>
          <t/>
        </is>
      </c>
      <c r="BI509" t="inlineStr">
        <is>
          <t>strumento utilizzato dal comitato per gli investimenti del FEIS per valutare il valore aggiunto delle operazioni potenzialmente beneficiarie dei finanziamenti della BEI coperti della garanzia dell'Unione</t>
        </is>
      </c>
      <c r="BJ509" s="2" t="inlineStr">
        <is>
          <t>rezultatų suvestinė|
suvestinė|
rodiklių suvestinė</t>
        </is>
      </c>
      <c r="BK509" s="2" t="inlineStr">
        <is>
          <t>3|
3|
3</t>
        </is>
      </c>
      <c r="BL509" s="2" t="inlineStr">
        <is>
          <t xml:space="preserve">|
|
</t>
        </is>
      </c>
      <c r="BM509" t="inlineStr">
        <is>
          <t>kiekvienai ESIF operacijai taikoma vertinimo taškais pagal 4 skirtingas sritis priemonė</t>
        </is>
      </c>
      <c r="BN509" s="2" t="inlineStr">
        <is>
          <t>rezultātu pārskats</t>
        </is>
      </c>
      <c r="BO509" s="2" t="inlineStr">
        <is>
          <t>3</t>
        </is>
      </c>
      <c r="BP509" s="2" t="inlineStr">
        <is>
          <t/>
        </is>
      </c>
      <c r="BQ509" t="inlineStr">
        <is>
          <t/>
        </is>
      </c>
      <c r="BR509" s="2" t="inlineStr">
        <is>
          <t>tabella ta' valutazzjoni ta' indikaturi</t>
        </is>
      </c>
      <c r="BS509" s="2" t="inlineStr">
        <is>
          <t>3</t>
        </is>
      </c>
      <c r="BT509" s="2" t="inlineStr">
        <is>
          <t/>
        </is>
      </c>
      <c r="BU509" t="inlineStr">
        <is>
          <t/>
        </is>
      </c>
      <c r="BV509" s="2" t="inlineStr">
        <is>
          <t>scorebord van indicatoren</t>
        </is>
      </c>
      <c r="BW509" s="2" t="inlineStr">
        <is>
          <t>2</t>
        </is>
      </c>
      <c r="BX509" s="2" t="inlineStr">
        <is>
          <t/>
        </is>
      </c>
      <c r="BY509" t="inlineStr">
        <is>
          <t>instrument dat door het investeringscomité van het EFSI wordt gebruikt om een onafhankelijke en transparante beoordeling van het mogelijke en daadwerkelijke gebruik van de EU-garantie te waarborgen</t>
        </is>
      </c>
      <c r="BZ509" s="2" t="inlineStr">
        <is>
          <t>tabela wskaźników</t>
        </is>
      </c>
      <c r="CA509" s="2" t="inlineStr">
        <is>
          <t>3</t>
        </is>
      </c>
      <c r="CB509" s="2" t="inlineStr">
        <is>
          <t/>
        </is>
      </c>
      <c r="CC509" t="inlineStr">
        <is>
          <t>narzędzie stosowane przez komitet inwestycyjny w celu dokonania oceny wartości dodanej działań podlegających ewentualnemu wsparciu przez EBI w ramach gwarancji UE</t>
        </is>
      </c>
      <c r="CD509" s="2" t="inlineStr">
        <is>
          <t>painel de avaliação de indicadores|
painel de avaliação</t>
        </is>
      </c>
      <c r="CE509" s="2" t="inlineStr">
        <is>
          <t>3|
3</t>
        </is>
      </c>
      <c r="CF509" s="2" t="inlineStr">
        <is>
          <t xml:space="preserve">|
</t>
        </is>
      </c>
      <c r="CG509" t="inlineStr">
        <is>
          <t>Instrumento a utilizar pelo Comité de Investimento do FEIE com vista a assegurar uma análise independente e transparente quanto à utilização potencial e efetiva da garantia da UE.</t>
        </is>
      </c>
      <c r="CH509" s="2" t="inlineStr">
        <is>
          <t>tabel comparativ al indicatorilor</t>
        </is>
      </c>
      <c r="CI509" s="2" t="inlineStr">
        <is>
          <t>3</t>
        </is>
      </c>
      <c r="CJ509" s="2" t="inlineStr">
        <is>
          <t/>
        </is>
      </c>
      <c r="CK509" t="inlineStr">
        <is>
          <t>instrument utilizat de Comitetul pentru investiții al FEIS pentru a asigura o evaluare independentă și transparentă a utilizării potențiale și efective a garanției UE</t>
        </is>
      </c>
      <c r="CL509" s="2" t="inlineStr">
        <is>
          <t>hodnotiaca tabuľka ukazovateľov|
hodnotiaca tabuľka</t>
        </is>
      </c>
      <c r="CM509" s="2" t="inlineStr">
        <is>
          <t>3|
3</t>
        </is>
      </c>
      <c r="CN509" s="2" t="inlineStr">
        <is>
          <t xml:space="preserve">|
</t>
        </is>
      </c>
      <c r="CO509" t="inlineStr">
        <is>
          <t>nástroj, ktorá investičný výbor EFSI používa na zabezpečenie nezávislého a transparentného posúdenia potenciálneho a skutočného využitia záruky EÚ</t>
        </is>
      </c>
      <c r="CP509" s="2" t="inlineStr">
        <is>
          <t>preglednica kazalnikov|
preglednica</t>
        </is>
      </c>
      <c r="CQ509" s="2" t="inlineStr">
        <is>
          <t>3|
3</t>
        </is>
      </c>
      <c r="CR509" s="2" t="inlineStr">
        <is>
          <t xml:space="preserve">|
</t>
        </is>
      </c>
      <c r="CS509" t="inlineStr">
        <is>
          <t>orodje, s pomočjo katerega naložbeni odbor določi prednostni vrstni red projektov za uporabo jamstva EU glede na dobljene rezultate in dodano vrednost</t>
        </is>
      </c>
      <c r="CT509" s="2" t="inlineStr">
        <is>
          <t>resultattavla över indikatorer|
resultattavla</t>
        </is>
      </c>
      <c r="CU509" s="2" t="inlineStr">
        <is>
          <t>4|
4</t>
        </is>
      </c>
      <c r="CV509" s="2" t="inlineStr">
        <is>
          <t xml:space="preserve">|
</t>
        </is>
      </c>
      <c r="CW509" t="inlineStr">
        <is>
          <t/>
        </is>
      </c>
    </row>
    <row r="510">
      <c r="A510" s="1" t="str">
        <f>HYPERLINK("https://iate.europa.eu/entry/result/3571249/all", "3571249")</f>
        <v>3571249</v>
      </c>
      <c r="B510" t="inlineStr">
        <is>
          <t>LAW;FINANCE;BUSINESS AND COMPETITION</t>
        </is>
      </c>
      <c r="C510" t="inlineStr">
        <is>
          <t>LAW|civil law|civil law;FINANCE;BUSINESS AND COMPETITION|business organisation|business activity</t>
        </is>
      </c>
      <c r="D510" t="inlineStr">
        <is>
          <t>yes</t>
        </is>
      </c>
      <c r="E510" t="inlineStr">
        <is>
          <t/>
        </is>
      </c>
      <c r="F510" t="inlineStr">
        <is>
          <t/>
        </is>
      </c>
      <c r="G510" t="inlineStr">
        <is>
          <t/>
        </is>
      </c>
      <c r="H510" t="inlineStr">
        <is>
          <t/>
        </is>
      </c>
      <c r="I510" t="inlineStr">
        <is>
          <t/>
        </is>
      </c>
      <c r="J510" t="inlineStr">
        <is>
          <t/>
        </is>
      </c>
      <c r="K510" t="inlineStr">
        <is>
          <t/>
        </is>
      </c>
      <c r="L510" t="inlineStr">
        <is>
          <t/>
        </is>
      </c>
      <c r="M510" t="inlineStr">
        <is>
          <t/>
        </is>
      </c>
      <c r="N510" t="inlineStr">
        <is>
          <t/>
        </is>
      </c>
      <c r="O510" t="inlineStr">
        <is>
          <t/>
        </is>
      </c>
      <c r="P510" t="inlineStr">
        <is>
          <t/>
        </is>
      </c>
      <c r="Q510" t="inlineStr">
        <is>
          <t/>
        </is>
      </c>
      <c r="R510" s="2" t="inlineStr">
        <is>
          <t>Entschuldungsfrist</t>
        </is>
      </c>
      <c r="S510" s="2" t="inlineStr">
        <is>
          <t>3</t>
        </is>
      </c>
      <c r="T510" s="2" t="inlineStr">
        <is>
          <t/>
        </is>
      </c>
      <c r="U510" t="inlineStr">
        <is>
          <t/>
        </is>
      </c>
      <c r="V510" t="inlineStr">
        <is>
          <t/>
        </is>
      </c>
      <c r="W510" t="inlineStr">
        <is>
          <t/>
        </is>
      </c>
      <c r="X510" t="inlineStr">
        <is>
          <t/>
        </is>
      </c>
      <c r="Y510" t="inlineStr">
        <is>
          <t/>
        </is>
      </c>
      <c r="Z510" s="2" t="inlineStr">
        <is>
          <t>discharge period</t>
        </is>
      </c>
      <c r="AA510" s="2" t="inlineStr">
        <is>
          <t>3</t>
        </is>
      </c>
      <c r="AB510" s="2" t="inlineStr">
        <is>
          <t/>
        </is>
      </c>
      <c r="AC510" t="inlineStr">
        <is>
          <t>period of time after which debtors may be fully discharged from their debts</t>
        </is>
      </c>
      <c r="AD510" t="inlineStr">
        <is>
          <t/>
        </is>
      </c>
      <c r="AE510" t="inlineStr">
        <is>
          <t/>
        </is>
      </c>
      <c r="AF510" t="inlineStr">
        <is>
          <t/>
        </is>
      </c>
      <c r="AG510" t="inlineStr">
        <is>
          <t/>
        </is>
      </c>
      <c r="AH510" t="inlineStr">
        <is>
          <t/>
        </is>
      </c>
      <c r="AI510" t="inlineStr">
        <is>
          <t/>
        </is>
      </c>
      <c r="AJ510" t="inlineStr">
        <is>
          <t/>
        </is>
      </c>
      <c r="AK510" t="inlineStr">
        <is>
          <t/>
        </is>
      </c>
      <c r="AL510" s="2" t="inlineStr">
        <is>
          <t>veloista vapauttamiseen kuluva aika</t>
        </is>
      </c>
      <c r="AM510" s="2" t="inlineStr">
        <is>
          <t>3</t>
        </is>
      </c>
      <c r="AN510" s="2" t="inlineStr">
        <is>
          <t/>
        </is>
      </c>
      <c r="AO510" t="inlineStr">
        <is>
          <t/>
        </is>
      </c>
      <c r="AP510" s="2" t="inlineStr">
        <is>
          <t>délai de réhabilitation</t>
        </is>
      </c>
      <c r="AQ510" s="2" t="inlineStr">
        <is>
          <t>3</t>
        </is>
      </c>
      <c r="AR510" s="2" t="inlineStr">
        <is>
          <t/>
        </is>
      </c>
      <c r="AS510" t="inlineStr">
        <is>
          <t>délai au terme duquel un débiteur est considéré libéré de ses dettes dans le cadre d'une procédure d'insolvabilité</t>
        </is>
      </c>
      <c r="AT510" s="2" t="inlineStr">
        <is>
          <t>tréimhse urscaoilte</t>
        </is>
      </c>
      <c r="AU510" s="2" t="inlineStr">
        <is>
          <t>3</t>
        </is>
      </c>
      <c r="AV510" s="2" t="inlineStr">
        <is>
          <t/>
        </is>
      </c>
      <c r="AW510" t="inlineStr">
        <is>
          <t/>
        </is>
      </c>
      <c r="AX510" t="inlineStr">
        <is>
          <t/>
        </is>
      </c>
      <c r="AY510" t="inlineStr">
        <is>
          <t/>
        </is>
      </c>
      <c r="AZ510" t="inlineStr">
        <is>
          <t/>
        </is>
      </c>
      <c r="BA510" t="inlineStr">
        <is>
          <t/>
        </is>
      </c>
      <c r="BB510" t="inlineStr">
        <is>
          <t/>
        </is>
      </c>
      <c r="BC510" t="inlineStr">
        <is>
          <t/>
        </is>
      </c>
      <c r="BD510" t="inlineStr">
        <is>
          <t/>
        </is>
      </c>
      <c r="BE510" t="inlineStr">
        <is>
          <t/>
        </is>
      </c>
      <c r="BF510" s="2" t="inlineStr">
        <is>
          <t>termine per la liberazione dai debiti</t>
        </is>
      </c>
      <c r="BG510" s="2" t="inlineStr">
        <is>
          <t>3</t>
        </is>
      </c>
      <c r="BH510" s="2" t="inlineStr">
        <is>
          <t/>
        </is>
      </c>
      <c r="BI510" t="inlineStr">
        <is>
          <t>periodo di tempo trascorso il quale un imprenditore può essere liberato integralmente dai debiti</t>
        </is>
      </c>
      <c r="BJ510" s="2" t="inlineStr">
        <is>
          <t>skolos nurašymo laikotarpis</t>
        </is>
      </c>
      <c r="BK510" s="2" t="inlineStr">
        <is>
          <t>3</t>
        </is>
      </c>
      <c r="BL510" s="2" t="inlineStr">
        <is>
          <t/>
        </is>
      </c>
      <c r="BM510" t="inlineStr">
        <is>
          <t>laikotarpis, po kurio per daug įsiskolinusių verslininkų skolos gali būti visiškai panaikintos</t>
        </is>
      </c>
      <c r="BN510" t="inlineStr">
        <is>
          <t/>
        </is>
      </c>
      <c r="BO510" t="inlineStr">
        <is>
          <t/>
        </is>
      </c>
      <c r="BP510" t="inlineStr">
        <is>
          <t/>
        </is>
      </c>
      <c r="BQ510" t="inlineStr">
        <is>
          <t/>
        </is>
      </c>
      <c r="BR510" s="2" t="inlineStr">
        <is>
          <t>perjodu ta' ħelsien (mid-dejn)</t>
        </is>
      </c>
      <c r="BS510" s="2" t="inlineStr">
        <is>
          <t>3</t>
        </is>
      </c>
      <c r="BT510" s="2" t="inlineStr">
        <is>
          <t/>
        </is>
      </c>
      <c r="BU510" t="inlineStr">
        <is>
          <t>perjodu ta' żmien li jrid jgħaddi biex id-debituri jinħelsu mid-djun tagħhom</t>
        </is>
      </c>
      <c r="BV510" t="inlineStr">
        <is>
          <t/>
        </is>
      </c>
      <c r="BW510" t="inlineStr">
        <is>
          <t/>
        </is>
      </c>
      <c r="BX510" t="inlineStr">
        <is>
          <t/>
        </is>
      </c>
      <c r="BY510" t="inlineStr">
        <is>
          <t/>
        </is>
      </c>
      <c r="BZ510" s="2" t="inlineStr">
        <is>
          <t>okres umorzenia|
okres umorzenia długów</t>
        </is>
      </c>
      <c r="CA510" s="2" t="inlineStr">
        <is>
          <t>3|
3</t>
        </is>
      </c>
      <c r="CB510" s="2" t="inlineStr">
        <is>
          <t xml:space="preserve">|
</t>
        </is>
      </c>
      <c r="CC510" t="inlineStr">
        <is>
          <t>okres, po upływie którego nadmiernie zadłużeni przedsiębiorcy mogą uzyskać całkowite umorzenie długów</t>
        </is>
      </c>
      <c r="CD510" s="2" t="inlineStr">
        <is>
          <t>período de remissão</t>
        </is>
      </c>
      <c r="CE510" s="2" t="inlineStr">
        <is>
          <t>3</t>
        </is>
      </c>
      <c r="CF510" s="2" t="inlineStr">
        <is>
          <t/>
        </is>
      </c>
      <c r="CG510" t="inlineStr">
        <is>
          <t/>
        </is>
      </c>
      <c r="CH510" t="inlineStr">
        <is>
          <t/>
        </is>
      </c>
      <c r="CI510" t="inlineStr">
        <is>
          <t/>
        </is>
      </c>
      <c r="CJ510" t="inlineStr">
        <is>
          <t/>
        </is>
      </c>
      <c r="CK510" t="inlineStr">
        <is>
          <t/>
        </is>
      </c>
      <c r="CL510" t="inlineStr">
        <is>
          <t/>
        </is>
      </c>
      <c r="CM510" t="inlineStr">
        <is>
          <t/>
        </is>
      </c>
      <c r="CN510" t="inlineStr">
        <is>
          <t/>
        </is>
      </c>
      <c r="CO510" t="inlineStr">
        <is>
          <t/>
        </is>
      </c>
      <c r="CP510" s="2" t="inlineStr">
        <is>
          <t>preizkusno obdobje</t>
        </is>
      </c>
      <c r="CQ510" s="2" t="inlineStr">
        <is>
          <t>3</t>
        </is>
      </c>
      <c r="CR510" s="2" t="inlineStr">
        <is>
          <t/>
        </is>
      </c>
      <c r="CS510" t="inlineStr">
        <is>
          <t/>
        </is>
      </c>
      <c r="CT510" t="inlineStr">
        <is>
          <t/>
        </is>
      </c>
      <c r="CU510" t="inlineStr">
        <is>
          <t/>
        </is>
      </c>
      <c r="CV510" t="inlineStr">
        <is>
          <t/>
        </is>
      </c>
      <c r="CW510" t="inlineStr">
        <is>
          <t/>
        </is>
      </c>
    </row>
    <row r="511">
      <c r="A511" s="1" t="str">
        <f>HYPERLINK("https://iate.europa.eu/entry/result/3581343/all", "3581343")</f>
        <v>3581343</v>
      </c>
      <c r="B511" t="inlineStr">
        <is>
          <t>BUSINESS AND COMPETITION;LAW</t>
        </is>
      </c>
      <c r="C511" t="inlineStr">
        <is>
          <t>BUSINESS AND COMPETITION|business organisation|company law;LAW|civil law|civil law|contract|guarantee|financial solvency</t>
        </is>
      </c>
      <c r="D511" t="inlineStr">
        <is>
          <t>yes</t>
        </is>
      </c>
      <c r="E511" t="inlineStr">
        <is>
          <t/>
        </is>
      </c>
      <c r="F511" s="2" t="inlineStr">
        <is>
          <t>превантивно преструктуриране</t>
        </is>
      </c>
      <c r="G511" s="2" t="inlineStr">
        <is>
          <t>3</t>
        </is>
      </c>
      <c r="H511" s="2" t="inlineStr">
        <is>
          <t/>
        </is>
      </c>
      <c r="I511" t="inlineStr">
        <is>
          <t/>
        </is>
      </c>
      <c r="J511" s="2" t="inlineStr">
        <is>
          <t>preventivní restrukturalizace</t>
        </is>
      </c>
      <c r="K511" s="2" t="inlineStr">
        <is>
          <t>3</t>
        </is>
      </c>
      <c r="L511" s="2" t="inlineStr">
        <is>
          <t/>
        </is>
      </c>
      <c r="M511" t="inlineStr">
        <is>
          <t>soubor opatření zaměřených na dlužníky ve finančních obtížích v případě hrozícího úpadku, jež má zabránit úpadku a zajistit životaschopnost dlužníků</t>
        </is>
      </c>
      <c r="N511" s="2" t="inlineStr">
        <is>
          <t>forebyggende rekonstruktion</t>
        </is>
      </c>
      <c r="O511" s="2" t="inlineStr">
        <is>
          <t>3</t>
        </is>
      </c>
      <c r="P511" s="2" t="inlineStr">
        <is>
          <t/>
        </is>
      </c>
      <c r="Q511" t="inlineStr">
        <is>
          <t>foranstaltningsramme til rådighed for skyldnere i finansielle vanskeligheder og med sandsynlighed for insolvens, med henblik på at afværge insolvensen og sikre skyldners levedygtighed</t>
        </is>
      </c>
      <c r="R511" s="2" t="inlineStr">
        <is>
          <t>präventive Restrukturierung</t>
        </is>
      </c>
      <c r="S511" s="2" t="inlineStr">
        <is>
          <t>3</t>
        </is>
      </c>
      <c r="T511" s="2" t="inlineStr">
        <is>
          <t/>
        </is>
      </c>
      <c r="U511" t="inlineStr">
        <is>
          <t/>
        </is>
      </c>
      <c r="V511" s="2" t="inlineStr">
        <is>
          <t>προληπτική αναδιάρθρωση</t>
        </is>
      </c>
      <c r="W511" s="2" t="inlineStr">
        <is>
          <t>3</t>
        </is>
      </c>
      <c r="X511" s="2" t="inlineStr">
        <is>
          <t/>
        </is>
      </c>
      <c r="Y511" t="inlineStr">
        <is>
          <t/>
        </is>
      </c>
      <c r="Z511" s="2" t="inlineStr">
        <is>
          <t>preventive restructuring</t>
        </is>
      </c>
      <c r="AA511" s="2" t="inlineStr">
        <is>
          <t>3</t>
        </is>
      </c>
      <c r="AB511" s="2" t="inlineStr">
        <is>
          <t/>
        </is>
      </c>
      <c r="AC511" t="inlineStr">
        <is>
          <t>set of measures aimed at debtors in financial difficulties when there is a likelihood of insolvency, with a view to preventing the insolvency and ensuring the viability of the debtor</t>
        </is>
      </c>
      <c r="AD511" s="2" t="inlineStr">
        <is>
          <t>reestructuración preventiva</t>
        </is>
      </c>
      <c r="AE511" s="2" t="inlineStr">
        <is>
          <t>3</t>
        </is>
      </c>
      <c r="AF511" s="2" t="inlineStr">
        <is>
          <t/>
        </is>
      </c>
      <c r="AG511" t="inlineStr">
        <is>
          <t>Conjunto de medidas destinadas a los deudores en dificultades financieras cuando la insolvencia sea inminente, con objeto de impedir la insolvencia y garantizar la viabilidad del deudor.</t>
        </is>
      </c>
      <c r="AH511" s="2" t="inlineStr">
        <is>
          <t>ennetav saneerimine</t>
        </is>
      </c>
      <c r="AI511" s="2" t="inlineStr">
        <is>
          <t>3</t>
        </is>
      </c>
      <c r="AJ511" s="2" t="inlineStr">
        <is>
          <t/>
        </is>
      </c>
      <c r="AK511" t="inlineStr">
        <is>
          <t>meetmed, mida saavad kasutada rahalistes raskustes olevad võlgnikud maksejõuetuse tõenäolisuse korral, et vältida võlgniku maksejõuetust ja tagada tema elujõulisus</t>
        </is>
      </c>
      <c r="AL511" s="2" t="inlineStr">
        <is>
          <t>ennaltaehkäisevä uudelleenjärjestely</t>
        </is>
      </c>
      <c r="AM511" s="2" t="inlineStr">
        <is>
          <t>3</t>
        </is>
      </c>
      <c r="AN511" s="2" t="inlineStr">
        <is>
          <t/>
        </is>
      </c>
      <c r="AO511" t="inlineStr">
        <is>
          <t>&lt;div&gt; 
 &lt;div&gt; 
 &lt;div&gt; 
 &lt;div&gt; 
 &lt;div&gt; 
 &lt;div&gt;
 joukko toimenpiteitä, joita voidaan soveltaa taloudellisissa vaikeuksissa oleviin velallisiin, joita koskee todennäköinen maksukyvyttömyys, maksukyvyttömyyden estämiseksi ja velallisen elinkelpoisuuden varmistamiseksi&lt;/div&gt;&lt;/div&gt;&lt;/div&gt;&lt;/div&gt;&lt;/div&gt;&lt;/div&gt;</t>
        </is>
      </c>
      <c r="AP511" s="2" t="inlineStr">
        <is>
          <t>restructuration préventive</t>
        </is>
      </c>
      <c r="AQ511" s="2" t="inlineStr">
        <is>
          <t>3</t>
        </is>
      </c>
      <c r="AR511" s="2" t="inlineStr">
        <is>
          <t/>
        </is>
      </c>
      <c r="AS511" t="inlineStr">
        <is>
          <t>ensemble de mesures accessibles aux débiteurs en difficulté financière lorsqu'il existe une probabilité d'insolvabilité, en vue de prévenir l'insolvabilité et d'assurer la viabilité du débiteur</t>
        </is>
      </c>
      <c r="AT511" s="2" t="inlineStr">
        <is>
          <t>athstruchtúrú coisctheach</t>
        </is>
      </c>
      <c r="AU511" s="2" t="inlineStr">
        <is>
          <t>3</t>
        </is>
      </c>
      <c r="AV511" s="2" t="inlineStr">
        <is>
          <t/>
        </is>
      </c>
      <c r="AW511" t="inlineStr">
        <is>
          <t/>
        </is>
      </c>
      <c r="AX511" t="inlineStr">
        <is>
          <t/>
        </is>
      </c>
      <c r="AY511" t="inlineStr">
        <is>
          <t/>
        </is>
      </c>
      <c r="AZ511" t="inlineStr">
        <is>
          <t/>
        </is>
      </c>
      <c r="BA511" t="inlineStr">
        <is>
          <t/>
        </is>
      </c>
      <c r="BB511" s="2" t="inlineStr">
        <is>
          <t>megelőző szerkezetátalakítás</t>
        </is>
      </c>
      <c r="BC511" s="2" t="inlineStr">
        <is>
          <t>4</t>
        </is>
      </c>
      <c r="BD511" s="2" t="inlineStr">
        <is>
          <t/>
        </is>
      </c>
      <c r="BE511" t="inlineStr">
        <is>
          <t>fizetésképtelenség valószínűsége esetén a pénzügyi nehézségekkel küzdő adósokra irányuló, a fizetésképtelenség megelőzését és az adós életképességének biztosítását célzó intézkedések</t>
        </is>
      </c>
      <c r="BF511" s="2" t="inlineStr">
        <is>
          <t>ristrutturazione preventiva</t>
        </is>
      </c>
      <c r="BG511" s="2" t="inlineStr">
        <is>
          <t>3</t>
        </is>
      </c>
      <c r="BH511" s="2" t="inlineStr">
        <is>
          <t/>
        </is>
      </c>
      <c r="BI511" t="inlineStr">
        <is>
          <t>misure in favore del debitore che versa in difficoltà finanziarie e per il quale sussiste una probabilità di insolvenza, al fine di impedire l'insolvenza e di garantire la sostenibilità economica del debitore</t>
        </is>
      </c>
      <c r="BJ511" s="2" t="inlineStr">
        <is>
          <t>prevencinis restruktūrizavimas</t>
        </is>
      </c>
      <c r="BK511" s="2" t="inlineStr">
        <is>
          <t>3</t>
        </is>
      </c>
      <c r="BL511" s="2" t="inlineStr">
        <is>
          <t/>
        </is>
      </c>
      <c r="BM511" t="inlineStr">
        <is>
          <t>restruktūrizavimo priemonių, kuriomis gali naudotis finansinių sunkumų patiriantis skolininkas iškilus nemokumo tikimybei, siekiant užkirsti kelią nemokumui ir užtikrinti skolininko gyvybingumą, visuma</t>
        </is>
      </c>
      <c r="BN511" s="2" t="inlineStr">
        <is>
          <t>preventīva pārstrukturēšana</t>
        </is>
      </c>
      <c r="BO511" s="2" t="inlineStr">
        <is>
          <t>3</t>
        </is>
      </c>
      <c r="BP511" s="2" t="inlineStr">
        <is>
          <t/>
        </is>
      </c>
      <c r="BQ511" t="inlineStr">
        <is>
          <t/>
        </is>
      </c>
      <c r="BR511" s="2" t="inlineStr">
        <is>
          <t>ristrutturar preventiv</t>
        </is>
      </c>
      <c r="BS511" s="2" t="inlineStr">
        <is>
          <t>3</t>
        </is>
      </c>
      <c r="BT511" s="2" t="inlineStr">
        <is>
          <t/>
        </is>
      </c>
      <c r="BU511" t="inlineStr">
        <is>
          <t>sensiela ta' miżuri għal debituri li jkunu f'diffikultajiet finanzjari, meta jkun hemm il-probabbiltà ta' insolvenza, bil-ħsieb li tiġi evitata l-insolvenza u tiġi żgurata l-vijabbiltà tad-debituri</t>
        </is>
      </c>
      <c r="BV511" s="2" t="inlineStr">
        <is>
          <t>preventieve herstructurering</t>
        </is>
      </c>
      <c r="BW511" s="2" t="inlineStr">
        <is>
          <t>3</t>
        </is>
      </c>
      <c r="BX511" s="2" t="inlineStr">
        <is>
          <t/>
        </is>
      </c>
      <c r="BY511" t="inlineStr">
        <is>
          <t>set van middelen die beschikbaar zijn voor schuldenaren in financiële moeilijkheden indien er kans op insolventie bestaat, om insolventie van de schuldenaar te voorkomen en de levensvatbaarheid van de schuldenaar te verzekeren</t>
        </is>
      </c>
      <c r="BZ511" s="2" t="inlineStr">
        <is>
          <t>restrukturyzacja zapobiegawcza</t>
        </is>
      </c>
      <c r="CA511" s="2" t="inlineStr">
        <is>
          <t>3</t>
        </is>
      </c>
      <c r="CB511" s="2" t="inlineStr">
        <is>
          <t/>
        </is>
      </c>
      <c r="CC511" t="inlineStr">
        <is>
          <t>środki umożliwiające dłużnikowi przejście w sposób skuteczny restrukturyzacji na wczesnym jej etapie oraz uniknięcie niewypłacalności</t>
        </is>
      </c>
      <c r="CD511" s="2" t="inlineStr">
        <is>
          <t>reestruturação preventiva</t>
        </is>
      </c>
      <c r="CE511" s="2" t="inlineStr">
        <is>
          <t>3</t>
        </is>
      </c>
      <c r="CF511" s="2" t="inlineStr">
        <is>
          <t/>
        </is>
      </c>
      <c r="CG511" t="inlineStr">
        <is>
          <t/>
        </is>
      </c>
      <c r="CH511" s="2" t="inlineStr">
        <is>
          <t>restructurare preventivă</t>
        </is>
      </c>
      <c r="CI511" s="2" t="inlineStr">
        <is>
          <t>3</t>
        </is>
      </c>
      <c r="CJ511" s="2" t="inlineStr">
        <is>
          <t/>
        </is>
      </c>
      <c r="CK511" t="inlineStr">
        <is>
          <t/>
        </is>
      </c>
      <c r="CL511" s="2" t="inlineStr">
        <is>
          <t>preventívna reštrukturalizácia</t>
        </is>
      </c>
      <c r="CM511" s="2" t="inlineStr">
        <is>
          <t>3</t>
        </is>
      </c>
      <c r="CN511" s="2" t="inlineStr">
        <is>
          <t/>
        </is>
      </c>
      <c r="CO511" t="inlineStr">
        <is>
          <t>súbor opatrení určených pre dlžníkov vo finančných ťažkostiach, ak existuje hrozba úpadku, s cieľom zabrániť úpadku a zabezpečiť životaschopnosť dlžníka</t>
        </is>
      </c>
      <c r="CP511" s="2" t="inlineStr">
        <is>
          <t>preventivno prestrukturiranje</t>
        </is>
      </c>
      <c r="CQ511" s="2" t="inlineStr">
        <is>
          <t>3</t>
        </is>
      </c>
      <c r="CR511" s="2" t="inlineStr">
        <is>
          <t/>
        </is>
      </c>
      <c r="CS511" t="inlineStr">
        <is>
          <t/>
        </is>
      </c>
      <c r="CT511" s="2" t="inlineStr">
        <is>
          <t>förebyggande rekonstruktion</t>
        </is>
      </c>
      <c r="CU511" s="2" t="inlineStr">
        <is>
          <t>3</t>
        </is>
      </c>
      <c r="CV511" s="2" t="inlineStr">
        <is>
          <t/>
        </is>
      </c>
      <c r="CW511" t="inlineStr">
        <is>
          <t>åtgärder tillgängliga för gäldenärer i ekonomiska svårigheter när det råder sannolikhet för insolvens och som syftar till att förebygga insolvensen och säkerställa gäldenärens livskraft</t>
        </is>
      </c>
    </row>
    <row r="512">
      <c r="A512" s="1" t="str">
        <f>HYPERLINK("https://iate.europa.eu/entry/result/3547521/all", "3547521")</f>
        <v>3547521</v>
      </c>
      <c r="B512" t="inlineStr">
        <is>
          <t>ENERGY;ENVIRONMENT</t>
        </is>
      </c>
      <c r="C512" t="inlineStr">
        <is>
          <t>ENERGY|energy policy;ENVIRONMENT|environmental policy|climate change policy|adaptation to climate change</t>
        </is>
      </c>
      <c r="D512" t="inlineStr">
        <is>
          <t>yes</t>
        </is>
      </c>
      <c r="E512" t="inlineStr">
        <is>
          <t/>
        </is>
      </c>
      <c r="F512" s="2" t="inlineStr">
        <is>
          <t>отделно действие</t>
        </is>
      </c>
      <c r="G512" s="2" t="inlineStr">
        <is>
          <t>3</t>
        </is>
      </c>
      <c r="H512" s="2" t="inlineStr">
        <is>
          <t/>
        </is>
      </c>
      <c r="I512" t="inlineStr">
        <is>
          <t>действие, което води до подлежащи на проверка и измерване или на преценка подобрения на енергийната ефективност и което се предприема в резултат на мярка на политиката</t>
        </is>
      </c>
      <c r="J512" s="2" t="inlineStr">
        <is>
          <t>individuální opatření</t>
        </is>
      </c>
      <c r="K512" s="2" t="inlineStr">
        <is>
          <t>3</t>
        </is>
      </c>
      <c r="L512" s="2" t="inlineStr">
        <is>
          <t/>
        </is>
      </c>
      <c r="M512" t="inlineStr">
        <is>
          <t>opatření, jehož výsledkem je ověřitelné a měřitelné nebo odhadnutelné 
zvýšení energetické účinnosti a které je přijato v důsledku politického 
opatření</t>
        </is>
      </c>
      <c r="N512" s="2" t="inlineStr">
        <is>
          <t>individuel foranstaltning</t>
        </is>
      </c>
      <c r="O512" s="2" t="inlineStr">
        <is>
          <t>3</t>
        </is>
      </c>
      <c r="P512" s="2" t="inlineStr">
        <is>
          <t/>
        </is>
      </c>
      <c r="Q512" t="inlineStr">
        <is>
          <t>foranstaltning, der medfører kontrollerbare forbedringer af
energieffektiviteten, der kan måles eller anslås, og som iværksættes som følge
af et politiktiltag</t>
        </is>
      </c>
      <c r="R512" s="2" t="inlineStr">
        <is>
          <t>Einzelmaßnahme</t>
        </is>
      </c>
      <c r="S512" s="2" t="inlineStr">
        <is>
          <t>3</t>
        </is>
      </c>
      <c r="T512" s="2" t="inlineStr">
        <is>
          <t/>
        </is>
      </c>
      <c r="U512" t="inlineStr">
        <is>
          <t>Maßnahme, die zu überprüfbaren und mess- oder schätzbaren Energieeffizienzverbesserungen führt und infolge einer strategischen Maßnahme ergriffen wird</t>
        </is>
      </c>
      <c r="V512" s="2" t="inlineStr">
        <is>
          <t>επιμέρους δράση</t>
        </is>
      </c>
      <c r="W512" s="2" t="inlineStr">
        <is>
          <t>3</t>
        </is>
      </c>
      <c r="X512" s="2" t="inlineStr">
        <is>
          <t/>
        </is>
      </c>
      <c r="Y512" t="inlineStr">
        <is>
          <t>δράση η οποία οδηγεί σε βελτιώσεις της ενεργειακής απόδοσης που μπορούν να επαληθευτούν και να μετρηθούν ή να εκτιμηθούν και η οποία πραγματοποιείται ως αποτέλεσμα μέτρου πολιτικής</t>
        </is>
      </c>
      <c r="Z512" s="2" t="inlineStr">
        <is>
          <t>individual action</t>
        </is>
      </c>
      <c r="AA512" s="2" t="inlineStr">
        <is>
          <t>3</t>
        </is>
      </c>
      <c r="AB512" s="2" t="inlineStr">
        <is>
          <t/>
        </is>
      </c>
      <c r="AC512" t="inlineStr">
        <is>
          <t>action that leads to verifiable, and measurable or estimable, energy efficiency improvements and is undertaken as a result of a policy measure</t>
        </is>
      </c>
      <c r="AD512" s="2" t="inlineStr">
        <is>
          <t>actuación individual</t>
        </is>
      </c>
      <c r="AE512" s="2" t="inlineStr">
        <is>
          <t>3</t>
        </is>
      </c>
      <c r="AF512" s="2" t="inlineStr">
        <is>
          <t/>
        </is>
      </c>
      <c r="AG512" t="inlineStr">
        <is>
          <t>Actuación que da lugar a mejoras de la eficiencia energética 
verificables y medibles o estimables, y que se lleva a cabo como 
consecuencia de una medida de actuación.</t>
        </is>
      </c>
      <c r="AH512" s="2" t="inlineStr">
        <is>
          <t>üksikmeede</t>
        </is>
      </c>
      <c r="AI512" s="2" t="inlineStr">
        <is>
          <t>3</t>
        </is>
      </c>
      <c r="AJ512" s="2" t="inlineStr">
        <is>
          <t/>
        </is>
      </c>
      <c r="AK512" t="inlineStr">
        <is>
          <t>meede, mis viib energiatõhususe kontrollitava ja mõõdetava või hinnatava paranemiseni ja mis võetakse poliitilise meetme tulemusel</t>
        </is>
      </c>
      <c r="AL512" s="2" t="inlineStr">
        <is>
          <t>yksittäinen toimi</t>
        </is>
      </c>
      <c r="AM512" s="2" t="inlineStr">
        <is>
          <t>3</t>
        </is>
      </c>
      <c r="AN512" s="2" t="inlineStr">
        <is>
          <t/>
        </is>
      </c>
      <c r="AO512" t="inlineStr">
        <is>
          <t>toimi, joka johtaa todennettaviin ja mitattaviin tai arvioitaviin energiatehokkuuden parannuksiin ja joka toteutetaan politiikkatoimen perusteella</t>
        </is>
      </c>
      <c r="AP512" s="2" t="inlineStr">
        <is>
          <t>action spécifique</t>
        </is>
      </c>
      <c r="AQ512" s="2" t="inlineStr">
        <is>
          <t>3</t>
        </is>
      </c>
      <c r="AR512" s="2" t="inlineStr">
        <is>
          <t/>
        </is>
      </c>
      <c r="AS512" t="inlineStr">
        <is>
          <t>action conduisant à une amélioration de l'efficacité énergétique pouvant
 être vérifiée et mesurée ou estimée et menée en application d'une 
mesure politique</t>
        </is>
      </c>
      <c r="AT512" s="2" t="inlineStr">
        <is>
          <t>gníomhaíocht aonair</t>
        </is>
      </c>
      <c r="AU512" s="2" t="inlineStr">
        <is>
          <t>3</t>
        </is>
      </c>
      <c r="AV512" s="2" t="inlineStr">
        <is>
          <t/>
        </is>
      </c>
      <c r="AW512" t="inlineStr">
        <is>
          <t>gníomhaíocht as a
 dtagann feabhsuithe éifeachtúlachta fuinnimh atá infhíoraithe, intomhaiste nó
 inmheasaithe agus a dhéantar mar thoradh ar ghníomhaíocht beartais</t>
        </is>
      </c>
      <c r="AX512" s="2" t="inlineStr">
        <is>
          <t>pojedinačna mjera</t>
        </is>
      </c>
      <c r="AY512" s="2" t="inlineStr">
        <is>
          <t>3</t>
        </is>
      </c>
      <c r="AZ512" s="2" t="inlineStr">
        <is>
          <t/>
        </is>
      </c>
      <c r="BA512" t="inlineStr">
        <is>
          <t>mjera koja dovodi do poboljšanja energetske učinkovitosti koje se može provjeriti i izmjeriti ili procijeniti i koja se poduzima kao posljedica mjere politike</t>
        </is>
      </c>
      <c r="BB512" s="2" t="inlineStr">
        <is>
          <t>egyéni fellépés</t>
        </is>
      </c>
      <c r="BC512" s="2" t="inlineStr">
        <is>
          <t>3</t>
        </is>
      </c>
      <c r="BD512" s="2" t="inlineStr">
        <is>
          <t/>
        </is>
      </c>
      <c r="BE512" t="inlineStr">
        <is>
          <t/>
        </is>
      </c>
      <c r="BF512" s="2" t="inlineStr">
        <is>
          <t>azione individuale</t>
        </is>
      </c>
      <c r="BG512" s="2" t="inlineStr">
        <is>
          <t>3</t>
        </is>
      </c>
      <c r="BH512" s="2" t="inlineStr">
        <is>
          <t/>
        </is>
      </c>
      <c r="BI512" t="inlineStr">
        <is>
          <t>azione che produce miglioramenti dell'efficienza energetica verificabili e misurabili o stimabili ed è intrapresa in applicazione di una misura politica</t>
        </is>
      </c>
      <c r="BJ512" s="2" t="inlineStr">
        <is>
          <t>atskiras veiksmas</t>
        </is>
      </c>
      <c r="BK512" s="2" t="inlineStr">
        <is>
          <t>3</t>
        </is>
      </c>
      <c r="BL512" s="2" t="inlineStr">
        <is>
          <t/>
        </is>
      </c>
      <c r="BM512" t="inlineStr">
        <is>
          <t>veiksmas, kurio rezultatas yra patikrinamas ir išmatuojamas ar įvertinamas energijos vartojimo efektyvumo padidėjimas ir kurio imamasi įgyvendinant politikos priemonę</t>
        </is>
      </c>
      <c r="BN512" s="2" t="inlineStr">
        <is>
          <t>atsevišķa darbība</t>
        </is>
      </c>
      <c r="BO512" s="2" t="inlineStr">
        <is>
          <t>3</t>
        </is>
      </c>
      <c r="BP512" s="2" t="inlineStr">
        <is>
          <t/>
        </is>
      </c>
      <c r="BQ512" t="inlineStr">
        <is>
          <t>darbība, kuras rezultātā ir panākti pārbaudāmi un izmērāmi vai aplēšami 
energoefektivitātes uzlabojumi un kuras īstenošana izriet no politikas 
pasākuma</t>
        </is>
      </c>
      <c r="BR512" s="2" t="inlineStr">
        <is>
          <t>azzjoni individwali</t>
        </is>
      </c>
      <c r="BS512" s="2" t="inlineStr">
        <is>
          <t>3</t>
        </is>
      </c>
      <c r="BT512" s="2" t="inlineStr">
        <is>
          <t/>
        </is>
      </c>
      <c r="BU512" t="inlineStr">
        <is>
          <t>azzjoni li twassal għal titjib fl-effiċjenza enerġetika verifikabbli, u li tista' titkejjel jew tiġi stmata, u li titwettaq b'riżultat ta' miżura ta' politika</t>
        </is>
      </c>
      <c r="BV512" s="2" t="inlineStr">
        <is>
          <t>afzonderlijke actie</t>
        </is>
      </c>
      <c r="BW512" s="2" t="inlineStr">
        <is>
          <t>3</t>
        </is>
      </c>
      <c r="BX512" s="2" t="inlineStr">
        <is>
          <t/>
        </is>
      </c>
      <c r="BY512" t="inlineStr">
        <is>
          <t>"actie die leidt tot controleerbare, meetbare of schatbare verbeteringen van de energie-efficiëntie en die wordt ondernomen als gevolg van een beleidsmaatregel"</t>
        </is>
      </c>
      <c r="BZ512" s="2" t="inlineStr">
        <is>
          <t>działanie indywidualne</t>
        </is>
      </c>
      <c r="CA512" s="2" t="inlineStr">
        <is>
          <t>3</t>
        </is>
      </c>
      <c r="CB512" s="2" t="inlineStr">
        <is>
          <t/>
        </is>
      </c>
      <c r="CC512" t="inlineStr">
        <is>
          <t>Działanie, które prowadzi do sprawdzalnej i wymiernej lub dającej się oszacować poprawy efektywności energetycznej i które jest podejmowane w wyniku środka z dziedziny polityki.</t>
        </is>
      </c>
      <c r="CD512" s="2" t="inlineStr">
        <is>
          <t>ação específica</t>
        </is>
      </c>
      <c r="CE512" s="2" t="inlineStr">
        <is>
          <t>3</t>
        </is>
      </c>
      <c r="CF512" s="2" t="inlineStr">
        <is>
          <t/>
        </is>
      </c>
      <c r="CG512" t="inlineStr">
        <is>
          <t>Ação da qual resultem melhorias de eficiência energética que possam ser verificadas e medidas ou estimadas, executada em aplicação de uma medida política.</t>
        </is>
      </c>
      <c r="CH512" s="2" t="inlineStr">
        <is>
          <t>acțiune individuală</t>
        </is>
      </c>
      <c r="CI512" s="2" t="inlineStr">
        <is>
          <t>3</t>
        </is>
      </c>
      <c r="CJ512" s="2" t="inlineStr">
        <is>
          <t/>
        </is>
      </c>
      <c r="CK512" t="inlineStr">
        <is>
          <t>acțiune
 care duce la îmbunătățiri verificabile și măsurabile sau care pot fi 
estimate ale eficienței energetice și care este efectuată ca rezultat al
 unei măsuri de politică</t>
        </is>
      </c>
      <c r="CL512" s="2" t="inlineStr">
        <is>
          <t>individuálne opatrenie</t>
        </is>
      </c>
      <c r="CM512" s="2" t="inlineStr">
        <is>
          <t>3</t>
        </is>
      </c>
      <c r="CN512" s="2" t="inlineStr">
        <is>
          <t/>
        </is>
      </c>
      <c r="CO512" t="inlineStr">
        <is>
          <t>činnosť, ktorej
 výsledkom je overiteľné a merateľné alebo odhadnuteľné zlepšenie energetickej
 efektívnosti a ktorá sa uskutočnila v dôsledku politického opatrenia</t>
        </is>
      </c>
      <c r="CP512" s="2" t="inlineStr">
        <is>
          <t>posamezni ukrep</t>
        </is>
      </c>
      <c r="CQ512" s="2" t="inlineStr">
        <is>
          <t>3</t>
        </is>
      </c>
      <c r="CR512" s="2" t="inlineStr">
        <is>
          <t/>
        </is>
      </c>
      <c r="CS512" t="inlineStr">
        <is>
          <t>ukrep, ki zagotovi preverljivo ter merljivo ali ocenljivo izboljšanje energijske učinkovitosti ter je sprejet kot rezultat ukrepa politike</t>
        </is>
      </c>
      <c r="CT512" s="2" t="inlineStr">
        <is>
          <t>enskild åtgärd</t>
        </is>
      </c>
      <c r="CU512" s="2" t="inlineStr">
        <is>
          <t>3</t>
        </is>
      </c>
      <c r="CV512" s="2" t="inlineStr">
        <is>
          <t/>
        </is>
      </c>
      <c r="CW512" t="inlineStr">
        <is>
          <t>åtgärd som leder till kontrollerbar och mätbar eller uppskattningsbar förbättring av energieffektiviteten och som vidtas till följd av en policyåtgärd</t>
        </is>
      </c>
    </row>
    <row r="513">
      <c r="A513" s="1" t="str">
        <f>HYPERLINK("https://iate.europa.eu/entry/result/3572416/all", "3572416")</f>
        <v>3572416</v>
      </c>
      <c r="B513" t="inlineStr">
        <is>
          <t>FINANCE;BUSINESS AND COMPETITION</t>
        </is>
      </c>
      <c r="C513" t="inlineStr">
        <is>
          <t>FINANCE|financial institutions and credit;BUSINESS AND COMPETITION|business organisation</t>
        </is>
      </c>
      <c r="D513" t="inlineStr">
        <is>
          <t>yes</t>
        </is>
      </c>
      <c r="E513" t="inlineStr">
        <is>
          <t/>
        </is>
      </c>
      <c r="F513" s="2" t="inlineStr">
        <is>
          <t>хирографарен кредитор|
необезпечен кредитор</t>
        </is>
      </c>
      <c r="G513" s="2" t="inlineStr">
        <is>
          <t>3|
3</t>
        </is>
      </c>
      <c r="H513" s="2" t="inlineStr">
        <is>
          <t xml:space="preserve">|
</t>
        </is>
      </c>
      <c r="I513" t="inlineStr">
        <is>
          <t/>
        </is>
      </c>
      <c r="J513" s="2" t="inlineStr">
        <is>
          <t>nezajištěný věřitel</t>
        </is>
      </c>
      <c r="K513" s="2" t="inlineStr">
        <is>
          <t>3</t>
        </is>
      </c>
      <c r="L513" s="2" t="inlineStr">
        <is>
          <t/>
        </is>
      </c>
      <c r="M513" t="inlineStr">
        <is>
          <t>věřitel, který nemá narozdíl od &lt;i&gt;zajištěného věřitele&lt;/i&gt; [ &lt;a href="/entry/result/1596938/all" id="ENTRY_TO_ENTRY_CONVERTER" target="_blank"&gt;IATE:1596938&lt;/a&gt; ] svou pohledávku zajištěnou nějakou formou zástavy (věci či práva z majetku dlužníka)</t>
        </is>
      </c>
      <c r="N513" s="2" t="inlineStr">
        <is>
          <t>usikret kreditor</t>
        </is>
      </c>
      <c r="O513" s="2" t="inlineStr">
        <is>
          <t>3</t>
        </is>
      </c>
      <c r="P513" s="2" t="inlineStr">
        <is>
          <t/>
        </is>
      </c>
      <c r="Q513" t="inlineStr">
        <is>
          <t/>
        </is>
      </c>
      <c r="R513" s="2" t="inlineStr">
        <is>
          <t>ungesicherter Gläubiger</t>
        </is>
      </c>
      <c r="S513" s="2" t="inlineStr">
        <is>
          <t>3</t>
        </is>
      </c>
      <c r="T513" s="2" t="inlineStr">
        <is>
          <t/>
        </is>
      </c>
      <c r="U513" t="inlineStr">
        <is>
          <t/>
        </is>
      </c>
      <c r="V513" s="2" t="inlineStr">
        <is>
          <t>ανέγγυος πιστωτής</t>
        </is>
      </c>
      <c r="W513" s="2" t="inlineStr">
        <is>
          <t>3</t>
        </is>
      </c>
      <c r="X513" s="2" t="inlineStr">
        <is>
          <t/>
        </is>
      </c>
      <c r="Y513" t="inlineStr">
        <is>
          <t>ο πτωχευτικός πιστωτής, οι απαιτήσεις του οποίου δεν είναι εξασφαλισμένες με υποθήκη, ενέχυρο ή κάποιο προνόμιο</t>
        </is>
      </c>
      <c r="Z513" s="2" t="inlineStr">
        <is>
          <t>unsecured creditor|
book creditor</t>
        </is>
      </c>
      <c r="AA513" s="2" t="inlineStr">
        <is>
          <t>3|
1</t>
        </is>
      </c>
      <c r="AB513" s="2" t="inlineStr">
        <is>
          <t xml:space="preserve">|
</t>
        </is>
      </c>
      <c r="AC513" t="inlineStr">
        <is>
          <t>individual or institution that lends money without obtaining specified assets as collateral</t>
        </is>
      </c>
      <c r="AD513" s="2" t="inlineStr">
        <is>
          <t>acreedor sin garantía</t>
        </is>
      </c>
      <c r="AE513" s="2" t="inlineStr">
        <is>
          <t>3</t>
        </is>
      </c>
      <c r="AF513" s="2" t="inlineStr">
        <is>
          <t/>
        </is>
      </c>
      <c r="AG513" t="inlineStr">
        <is>
          <t>Acreedor sin caución o sin aval respaldado por un bien concreto.</t>
        </is>
      </c>
      <c r="AH513" s="2" t="inlineStr">
        <is>
          <t>tagamata võlausaldaja</t>
        </is>
      </c>
      <c r="AI513" s="2" t="inlineStr">
        <is>
          <t>3</t>
        </is>
      </c>
      <c r="AJ513" s="2" t="inlineStr">
        <is>
          <t/>
        </is>
      </c>
      <c r="AK513" t="inlineStr">
        <is>
          <t/>
        </is>
      </c>
      <c r="AL513" s="2" t="inlineStr">
        <is>
          <t>vakuudeton velkoja</t>
        </is>
      </c>
      <c r="AM513" s="2" t="inlineStr">
        <is>
          <t>3</t>
        </is>
      </c>
      <c r="AN513" s="2" t="inlineStr">
        <is>
          <t/>
        </is>
      </c>
      <c r="AO513" t="inlineStr">
        <is>
          <t/>
        </is>
      </c>
      <c r="AP513" s="2" t="inlineStr">
        <is>
          <t>créancier chirographaire|
créancier non garanti</t>
        </is>
      </c>
      <c r="AQ513" s="2" t="inlineStr">
        <is>
          <t>3|
3</t>
        </is>
      </c>
      <c r="AR513" s="2" t="inlineStr">
        <is>
          <t xml:space="preserve">|
</t>
        </is>
      </c>
      <c r="AS513" t="inlineStr">
        <is>
          <t>créancier simple, c'est-à-dire ne disposant d'aucune garantie particulière (privilège, nantissement, hypothèque) lui permettant d’être payé avant les autres créanciers sur le prix de vente des biens de son débiteur</t>
        </is>
      </c>
      <c r="AT513" s="2" t="inlineStr">
        <is>
          <t>creidiúnaí neamhurraithe</t>
        </is>
      </c>
      <c r="AU513" s="2" t="inlineStr">
        <is>
          <t>3</t>
        </is>
      </c>
      <c r="AV513" s="2" t="inlineStr">
        <is>
          <t/>
        </is>
      </c>
      <c r="AW513" t="inlineStr">
        <is>
          <t/>
        </is>
      </c>
      <c r="AX513" s="2" t="inlineStr">
        <is>
          <t>neosigurani vjerovnik</t>
        </is>
      </c>
      <c r="AY513" s="2" t="inlineStr">
        <is>
          <t>3</t>
        </is>
      </c>
      <c r="AZ513" s="2" t="inlineStr">
        <is>
          <t/>
        </is>
      </c>
      <c r="BA513" t="inlineStr">
        <is>
          <t/>
        </is>
      </c>
      <c r="BB513" s="2" t="inlineStr">
        <is>
          <t>biztosíték nélküli hitelező|
biztosítékkal nem rendelkező hitelező</t>
        </is>
      </c>
      <c r="BC513" s="2" t="inlineStr">
        <is>
          <t>3|
3</t>
        </is>
      </c>
      <c r="BD513" s="2" t="inlineStr">
        <is>
          <t xml:space="preserve">preferred|
</t>
        </is>
      </c>
      <c r="BE513" t="inlineStr">
        <is>
          <t/>
        </is>
      </c>
      <c r="BF513" s="2" t="inlineStr">
        <is>
          <t>creditore non garantito</t>
        </is>
      </c>
      <c r="BG513" s="2" t="inlineStr">
        <is>
          <t>3</t>
        </is>
      </c>
      <c r="BH513" s="2" t="inlineStr">
        <is>
          <t/>
        </is>
      </c>
      <c r="BI513" t="inlineStr">
        <is>
          <t>creditore il cui credito non è garantito da un pegno</t>
        </is>
      </c>
      <c r="BJ513" s="2" t="inlineStr">
        <is>
          <t>neapsaugotas kreditorius</t>
        </is>
      </c>
      <c r="BK513" s="2" t="inlineStr">
        <is>
          <t>3</t>
        </is>
      </c>
      <c r="BL513" s="2" t="inlineStr">
        <is>
          <t>preferred</t>
        </is>
      </c>
      <c r="BM513" t="inlineStr">
        <is>
          <t>kreditorius, kurio reikalavimas neužtikrintas įkeitimu ar hipoteka</t>
        </is>
      </c>
      <c r="BN513" s="2" t="inlineStr">
        <is>
          <t>nenodrošināts kreditors</t>
        </is>
      </c>
      <c r="BO513" s="2" t="inlineStr">
        <is>
          <t>3</t>
        </is>
      </c>
      <c r="BP513" s="2" t="inlineStr">
        <is>
          <t/>
        </is>
      </c>
      <c r="BQ513" t="inlineStr">
        <is>
          <t/>
        </is>
      </c>
      <c r="BR513" s="2" t="inlineStr">
        <is>
          <t>kreditur mhux garantit|
kreditur mhux assigurat</t>
        </is>
      </c>
      <c r="BS513" s="2" t="inlineStr">
        <is>
          <t>3|
3</t>
        </is>
      </c>
      <c r="BT513" s="2" t="inlineStr">
        <is>
          <t xml:space="preserve">|
</t>
        </is>
      </c>
      <c r="BU513" t="inlineStr">
        <is>
          <t>individwu jew istituzzjoni li jsellef/ssellef il-flus mingħajr ma jikseb/tikseb assi speċifikati bħala kollateral</t>
        </is>
      </c>
      <c r="BV513" s="2" t="inlineStr">
        <is>
          <t>concurrente schuldeiser</t>
        </is>
      </c>
      <c r="BW513" s="2" t="inlineStr">
        <is>
          <t>3</t>
        </is>
      </c>
      <c r="BX513" s="2" t="inlineStr">
        <is>
          <t/>
        </is>
      </c>
      <c r="BY513" t="inlineStr">
        <is>
          <t>crediteur waar geen zekerheden tegenover zijn gesteld en die geen bevoorrechte positie heeft bij een faillissement</t>
        </is>
      </c>
      <c r="BZ513" s="2" t="inlineStr">
        <is>
          <t>wierzyciel niezabezpieczony</t>
        </is>
      </c>
      <c r="CA513" s="2" t="inlineStr">
        <is>
          <t>3</t>
        </is>
      </c>
      <c r="CB513" s="2" t="inlineStr">
        <is>
          <t/>
        </is>
      </c>
      <c r="CC513" t="inlineStr">
        <is>
          <t/>
        </is>
      </c>
      <c r="CD513" s="2" t="inlineStr">
        <is>
          <t>credor sem garantia</t>
        </is>
      </c>
      <c r="CE513" s="2" t="inlineStr">
        <is>
          <t>3</t>
        </is>
      </c>
      <c r="CF513" s="2" t="inlineStr">
        <is>
          <t/>
        </is>
      </c>
      <c r="CG513" t="inlineStr">
        <is>
          <t/>
        </is>
      </c>
      <c r="CH513" s="2" t="inlineStr">
        <is>
          <t>creditor negarantat</t>
        </is>
      </c>
      <c r="CI513" s="2" t="inlineStr">
        <is>
          <t>3</t>
        </is>
      </c>
      <c r="CJ513" s="2" t="inlineStr">
        <is>
          <t/>
        </is>
      </c>
      <c r="CK513" t="inlineStr">
        <is>
          <t/>
        </is>
      </c>
      <c r="CL513" s="2" t="inlineStr">
        <is>
          <t>nezabezpečený veriteľ</t>
        </is>
      </c>
      <c r="CM513" s="2" t="inlineStr">
        <is>
          <t>3</t>
        </is>
      </c>
      <c r="CN513" s="2" t="inlineStr">
        <is>
          <t/>
        </is>
      </c>
      <c r="CO513" t="inlineStr">
        <is>
          <t>veriteľ, ktorého pohľadávka nie je zabezpečená záložným právom, zabezpečovacím prevodom práva alebo iným spôsobom</t>
        </is>
      </c>
      <c r="CP513" s="2" t="inlineStr">
        <is>
          <t>nezavarovani upnik</t>
        </is>
      </c>
      <c r="CQ513" s="2" t="inlineStr">
        <is>
          <t>3</t>
        </is>
      </c>
      <c r="CR513" s="2" t="inlineStr">
        <is>
          <t/>
        </is>
      </c>
      <c r="CS513" t="inlineStr">
        <is>
          <t>upnik, ki se poplača iz stečajne mase</t>
        </is>
      </c>
      <c r="CT513" s="2" t="inlineStr">
        <is>
          <t>oprioriterad fordringsägare</t>
        </is>
      </c>
      <c r="CU513" s="2" t="inlineStr">
        <is>
          <t>3</t>
        </is>
      </c>
      <c r="CV513" s="2" t="inlineStr">
        <is>
          <t/>
        </is>
      </c>
      <c r="CW513" t="inlineStr">
        <is>
          <t/>
        </is>
      </c>
    </row>
    <row r="514">
      <c r="A514" s="1" t="str">
        <f>HYPERLINK("https://iate.europa.eu/entry/result/3577031/all", "3577031")</f>
        <v>3577031</v>
      </c>
      <c r="B514" t="inlineStr">
        <is>
          <t>EDUCATION AND COMMUNICATIONS</t>
        </is>
      </c>
      <c r="C514" t="inlineStr">
        <is>
          <t>EDUCATION AND COMMUNICATIONS|information technology and data processing</t>
        </is>
      </c>
      <c r="D514" t="inlineStr">
        <is>
          <t>yes</t>
        </is>
      </c>
      <c r="E514" t="inlineStr">
        <is>
          <t/>
        </is>
      </c>
      <c r="F514" s="2" t="inlineStr">
        <is>
          <t>цифров интензитет</t>
        </is>
      </c>
      <c r="G514" s="2" t="inlineStr">
        <is>
          <t>3</t>
        </is>
      </c>
      <c r="H514" s="2" t="inlineStr">
        <is>
          <t/>
        </is>
      </c>
      <c r="I514" t="inlineStr">
        <is>
          <t/>
        </is>
      </c>
      <c r="J514" s="2" t="inlineStr">
        <is>
          <t>digitální intenzita|
míra digitalizace</t>
        </is>
      </c>
      <c r="K514" s="2" t="inlineStr">
        <is>
          <t>3|
3</t>
        </is>
      </c>
      <c r="L514" s="2" t="inlineStr">
        <is>
          <t xml:space="preserve">preferred|
</t>
        </is>
      </c>
      <c r="M514" t="inlineStr">
        <is>
          <t>míra dostupnosti a využívání digitálních technologií, zejména v rámci podniku nebo odvětví průmyslu</t>
        </is>
      </c>
      <c r="N514" s="2" t="inlineStr">
        <is>
          <t>digital intensitet</t>
        </is>
      </c>
      <c r="O514" s="2" t="inlineStr">
        <is>
          <t>3</t>
        </is>
      </c>
      <c r="P514" s="2" t="inlineStr">
        <is>
          <t/>
        </is>
      </c>
      <c r="Q514" t="inlineStr">
        <is>
          <t/>
        </is>
      </c>
      <c r="R514" s="2" t="inlineStr">
        <is>
          <t>digitale Intensität</t>
        </is>
      </c>
      <c r="S514" s="2" t="inlineStr">
        <is>
          <t>3</t>
        </is>
      </c>
      <c r="T514" s="2" t="inlineStr">
        <is>
          <t/>
        </is>
      </c>
      <c r="U514" t="inlineStr">
        <is>
          <t>Nutzungsintensität von Informations- und Kommunikationstechnologien nach Beschäftigtengrößenklassen</t>
        </is>
      </c>
      <c r="V514" s="2" t="inlineStr">
        <is>
          <t>ψηφιακή ένταση</t>
        </is>
      </c>
      <c r="W514" s="2" t="inlineStr">
        <is>
          <t>3</t>
        </is>
      </c>
      <c r="X514" s="2" t="inlineStr">
        <is>
          <t/>
        </is>
      </c>
      <c r="Y514" t="inlineStr">
        <is>
          <t/>
        </is>
      </c>
      <c r="Z514" s="2" t="inlineStr">
        <is>
          <t>digital intensity</t>
        </is>
      </c>
      <c r="AA514" s="2" t="inlineStr">
        <is>
          <t>3</t>
        </is>
      </c>
      <c r="AB514" s="2" t="inlineStr">
        <is>
          <t/>
        </is>
      </c>
      <c r="AC514" t="inlineStr">
        <is>
          <t>degree of availability of, and use of, digital technologies, especially within an enterprise or industrial sector</t>
        </is>
      </c>
      <c r="AD514" s="2" t="inlineStr">
        <is>
          <t>intensidad digital</t>
        </is>
      </c>
      <c r="AE514" s="2" t="inlineStr">
        <is>
          <t>3</t>
        </is>
      </c>
      <c r="AF514" s="2" t="inlineStr">
        <is>
          <t/>
        </is>
      </c>
      <c r="AG514" t="inlineStr">
        <is>
          <t>Suma total de las herramientas digitales a disposición de una empresa y uso que esta hace de ellas para mejorar los procesos de captación de clientes, sus operaciones internas o su modelo de negocio.</t>
        </is>
      </c>
      <c r="AH514" s="2" t="inlineStr">
        <is>
          <t>digitaalne mahukus|
digimahukus</t>
        </is>
      </c>
      <c r="AI514" s="2" t="inlineStr">
        <is>
          <t>3|
3</t>
        </is>
      </c>
      <c r="AJ514" s="2" t="inlineStr">
        <is>
          <t xml:space="preserve">|
</t>
        </is>
      </c>
      <c r="AK514" t="inlineStr">
        <is>
          <t/>
        </is>
      </c>
      <c r="AL514" s="2" t="inlineStr">
        <is>
          <t>digitaalinen intensiteetti</t>
        </is>
      </c>
      <c r="AM514" s="2" t="inlineStr">
        <is>
          <t>3</t>
        </is>
      </c>
      <c r="AN514" s="2" t="inlineStr">
        <is>
          <t/>
        </is>
      </c>
      <c r="AO514" t="inlineStr">
        <is>
          <t>yrityksen tekemien teknologisten investointien määrä</t>
        </is>
      </c>
      <c r="AP514" s="2" t="inlineStr">
        <is>
          <t>intensité numérique</t>
        </is>
      </c>
      <c r="AQ514" s="2" t="inlineStr">
        <is>
          <t>3</t>
        </is>
      </c>
      <c r="AR514" s="2" t="inlineStr">
        <is>
          <t/>
        </is>
      </c>
      <c r="AS514" t="inlineStr">
        <is>
          <t>degré de disponibilité et d'utilisation des technologies numériques, particulièrement au sein des entreprises</t>
        </is>
      </c>
      <c r="AT514" s="2" t="inlineStr">
        <is>
          <t>déine dhigiteach</t>
        </is>
      </c>
      <c r="AU514" s="2" t="inlineStr">
        <is>
          <t>3</t>
        </is>
      </c>
      <c r="AV514" s="2" t="inlineStr">
        <is>
          <t/>
        </is>
      </c>
      <c r="AW514" t="inlineStr">
        <is>
          <t/>
        </is>
      </c>
      <c r="AX514" s="2" t="inlineStr">
        <is>
          <t>digitalna intenzivnost</t>
        </is>
      </c>
      <c r="AY514" s="2" t="inlineStr">
        <is>
          <t>3</t>
        </is>
      </c>
      <c r="AZ514" s="2" t="inlineStr">
        <is>
          <t/>
        </is>
      </c>
      <c r="BA514" t="inlineStr">
        <is>
          <t/>
        </is>
      </c>
      <c r="BB514" s="2" t="inlineStr">
        <is>
          <t>digitális intenzitás</t>
        </is>
      </c>
      <c r="BC514" s="2" t="inlineStr">
        <is>
          <t>3</t>
        </is>
      </c>
      <c r="BD514" s="2" t="inlineStr">
        <is>
          <t/>
        </is>
      </c>
      <c r="BE514" t="inlineStr">
        <is>
          <t>a digitális technológiák rendelkezésre állásának és használatának mértéke egy vállalaton, ágazaton vagy gazdaságon/országon belül</t>
        </is>
      </c>
      <c r="BF514" s="2" t="inlineStr">
        <is>
          <t>intensità digitale</t>
        </is>
      </c>
      <c r="BG514" s="2" t="inlineStr">
        <is>
          <t>3</t>
        </is>
      </c>
      <c r="BH514" s="2" t="inlineStr">
        <is>
          <t/>
        </is>
      </c>
      <c r="BI514" t="inlineStr">
        <is>
          <t>grado di utilizzo delle tecnologie digitali in particolare da parte delle imprese e di altri soggetti socioeconomici</t>
        </is>
      </c>
      <c r="BJ514" s="2" t="inlineStr">
        <is>
          <t>skaitmeninis intensyvumas</t>
        </is>
      </c>
      <c r="BK514" s="2" t="inlineStr">
        <is>
          <t>3</t>
        </is>
      </c>
      <c r="BL514" s="2" t="inlineStr">
        <is>
          <t/>
        </is>
      </c>
      <c r="BM514" t="inlineStr">
        <is>
          <t>skaitmeninių technologijų prieinamumo ir naudojimo laipsnis, ypač įmonėse ar pramonės sektoriuje</t>
        </is>
      </c>
      <c r="BN514" s="2" t="inlineStr">
        <is>
          <t>digitālā intensitāte</t>
        </is>
      </c>
      <c r="BO514" s="2" t="inlineStr">
        <is>
          <t>2</t>
        </is>
      </c>
      <c r="BP514" s="2" t="inlineStr">
        <is>
          <t/>
        </is>
      </c>
      <c r="BQ514" t="inlineStr">
        <is>
          <t>digitālo tehnoloģiju pieejamība un izmantošanas intensitāte, jo īpaši uzņēmumā vai rūpniecības nozarē</t>
        </is>
      </c>
      <c r="BR514" s="2" t="inlineStr">
        <is>
          <t>intensità diġitali</t>
        </is>
      </c>
      <c r="BS514" s="2" t="inlineStr">
        <is>
          <t>3</t>
        </is>
      </c>
      <c r="BT514" s="2" t="inlineStr">
        <is>
          <t/>
        </is>
      </c>
      <c r="BU514" t="inlineStr">
        <is>
          <t>grad tad-disponibbiltà ta' teknoloġiji diġitali u tal-użu tagħhom, speċjalment fi ħdan xi intrapriża jew f'settur industrijali</t>
        </is>
      </c>
      <c r="BV514" s="2" t="inlineStr">
        <is>
          <t>digitale intensiteit</t>
        </is>
      </c>
      <c r="BW514" s="2" t="inlineStr">
        <is>
          <t>3</t>
        </is>
      </c>
      <c r="BX514" s="2" t="inlineStr">
        <is>
          <t/>
        </is>
      </c>
      <c r="BY514" t="inlineStr">
        <is>
          <t>mate waarin een organisatie of een sector gebruikmaakt van digitale technologieën</t>
        </is>
      </c>
      <c r="BZ514" s="2" t="inlineStr">
        <is>
          <t>wskaźnik wykorzystania technologii cyfrowych</t>
        </is>
      </c>
      <c r="CA514" s="2" t="inlineStr">
        <is>
          <t>3</t>
        </is>
      </c>
      <c r="CB514" s="2" t="inlineStr">
        <is>
          <t/>
        </is>
      </c>
      <c r="CC514" t="inlineStr">
        <is>
          <t/>
        </is>
      </c>
      <c r="CD514" s="2" t="inlineStr">
        <is>
          <t>intensidade digital</t>
        </is>
      </c>
      <c r="CE514" s="2" t="inlineStr">
        <is>
          <t>3</t>
        </is>
      </c>
      <c r="CF514" s="2" t="inlineStr">
        <is>
          <t/>
        </is>
      </c>
      <c r="CG514" t="inlineStr">
        <is>
          <t>Nível de investimento em iniciativas tecnológicas necessário para mudar a forma como uma empresa opera.</t>
        </is>
      </c>
      <c r="CH514" s="2" t="inlineStr">
        <is>
          <t>intensitate digitală</t>
        </is>
      </c>
      <c r="CI514" s="2" t="inlineStr">
        <is>
          <t>3</t>
        </is>
      </c>
      <c r="CJ514" s="2" t="inlineStr">
        <is>
          <t/>
        </is>
      </c>
      <c r="CK514" t="inlineStr">
        <is>
          <t/>
        </is>
      </c>
      <c r="CL514" s="2" t="inlineStr">
        <is>
          <t>digitálna intenzita</t>
        </is>
      </c>
      <c r="CM514" s="2" t="inlineStr">
        <is>
          <t>3</t>
        </is>
      </c>
      <c r="CN514" s="2" t="inlineStr">
        <is>
          <t/>
        </is>
      </c>
      <c r="CO514" t="inlineStr">
        <is>
          <t>miera dostupnosti a využívania digitálnych technológií, najmä v rámci podniku alebo priemyselného odvetvia</t>
        </is>
      </c>
      <c r="CP514" s="2" t="inlineStr">
        <is>
          <t>digitalna intenzivnost</t>
        </is>
      </c>
      <c r="CQ514" s="2" t="inlineStr">
        <is>
          <t>3</t>
        </is>
      </c>
      <c r="CR514" s="2" t="inlineStr">
        <is>
          <t/>
        </is>
      </c>
      <c r="CS514" t="inlineStr">
        <is>
          <t/>
        </is>
      </c>
      <c r="CT514" s="2" t="inlineStr">
        <is>
          <t>digital intensitet</t>
        </is>
      </c>
      <c r="CU514" s="2" t="inlineStr">
        <is>
          <t>3</t>
        </is>
      </c>
      <c r="CV514" s="2" t="inlineStr">
        <is>
          <t/>
        </is>
      </c>
      <c r="CW514" t="inlineStr">
        <is>
          <t/>
        </is>
      </c>
    </row>
    <row r="515">
      <c r="A515" s="1" t="str">
        <f>HYPERLINK("https://iate.europa.eu/entry/result/3506829/all", "3506829")</f>
        <v>3506829</v>
      </c>
      <c r="B515" t="inlineStr">
        <is>
          <t>EDUCATION AND COMMUNICATIONS</t>
        </is>
      </c>
      <c r="C515" t="inlineStr">
        <is>
          <t>EDUCATION AND COMMUNICATIONS|information technology and data processing</t>
        </is>
      </c>
      <c r="D515" t="inlineStr">
        <is>
          <t>yes</t>
        </is>
      </c>
      <c r="E515" t="inlineStr">
        <is>
          <t/>
        </is>
      </c>
      <c r="F515" s="2" t="inlineStr">
        <is>
          <t>от порядъка на екзафлопс</t>
        </is>
      </c>
      <c r="G515" s="2" t="inlineStr">
        <is>
          <t>3</t>
        </is>
      </c>
      <c r="H515" s="2" t="inlineStr">
        <is>
          <t/>
        </is>
      </c>
      <c r="I515" t="inlineStr">
        <is>
          <t/>
        </is>
      </c>
      <c r="J515" s="2" t="inlineStr">
        <is>
          <t>exakapacita</t>
        </is>
      </c>
      <c r="K515" s="2" t="inlineStr">
        <is>
          <t>3</t>
        </is>
      </c>
      <c r="L515" s="2" t="inlineStr">
        <is>
          <t/>
        </is>
      </c>
      <c r="M515" t="inlineStr">
        <is>
          <t>úroveň výkonnosti počítačových systémů schopných provádět deset na osmnáctou operací za sekundu (neboli 1 &lt;i&gt;exaflops&lt;/i&gt; [ &lt;a href="/entry/result/3541164/all" id="ENTRY_TO_ENTRY_CONVERTER" target="_blank"&gt;IATE:3541164&lt;/a&gt; ])</t>
        </is>
      </c>
      <c r="N515" s="2" t="inlineStr">
        <is>
          <t>exaskala</t>
        </is>
      </c>
      <c r="O515" s="2" t="inlineStr">
        <is>
          <t>3</t>
        </is>
      </c>
      <c r="P515" s="2" t="inlineStr">
        <is>
          <t/>
        </is>
      </c>
      <c r="Q515" t="inlineStr">
        <is>
          <t>niveau for computersystemers ydeevne svarende til 10&lt;sup&gt;18&lt;/sup&gt; beregninger per sekund</t>
        </is>
      </c>
      <c r="R515" s="2" t="inlineStr">
        <is>
          <t>Exa</t>
        </is>
      </c>
      <c r="S515" s="2" t="inlineStr">
        <is>
          <t>3</t>
        </is>
      </c>
      <c r="T515" s="2" t="inlineStr">
        <is>
          <t/>
        </is>
      </c>
      <c r="U515" t="inlineStr">
        <is>
          <t>Leistungsniveau von Rechensystemen, die zehn hoch achtzehn Rechenoperationen pro Sekunde (oder 1 Exaflops) ausführen können</t>
        </is>
      </c>
      <c r="V515" s="2" t="inlineStr">
        <is>
          <t>εξακλίμακα</t>
        </is>
      </c>
      <c r="W515" s="2" t="inlineStr">
        <is>
          <t>3</t>
        </is>
      </c>
      <c r="X515" s="2" t="inlineStr">
        <is>
          <t/>
        </is>
      </c>
      <c r="Y515" t="inlineStr">
        <is>
          <t>κλίμακα εκτέλεσης υπολογισμών από υπερυπολογιστές οι οποίοι έχουν την ικανότητα να εκτελούν ένα δισεκατομμύριο δισεκατομμύρια πράξεις κινητής υποδιαστολής ανά δευτερόλεπτο</t>
        </is>
      </c>
      <c r="Z515" s="2" t="inlineStr">
        <is>
          <t>exa-scale|
exascale</t>
        </is>
      </c>
      <c r="AA515" s="2" t="inlineStr">
        <is>
          <t>3|
3</t>
        </is>
      </c>
      <c r="AB515" s="2" t="inlineStr">
        <is>
          <t xml:space="preserve">|
</t>
        </is>
      </c>
      <c r="AC515" t="inlineStr">
        <is>
          <t>scale of a problem to be solved by - or the development of - supercomputers capable of 10&lt;sup&gt;18&lt;/sup&gt; FLOPS or Floating point Operations Per Second</t>
        </is>
      </c>
      <c r="AD515" s="2" t="inlineStr">
        <is>
          <t>exaescala</t>
        </is>
      </c>
      <c r="AE515" s="2" t="inlineStr">
        <is>
          <t>3</t>
        </is>
      </c>
      <c r="AF515" s="2" t="inlineStr">
        <is>
          <t/>
        </is>
      </c>
      <c r="AG515" t="inlineStr">
        <is>
          <t>Capacidad de procesamiento equivalente a un trillón (10&lt;sup&gt;18&lt;/sup&gt;) de operaciones de coma flotante por segundo [ &lt;a href="/entry/result/1439621/all" id="ENTRY_TO_ENTRY_CONVERTER" target="_blank"&gt;IATE:1439621&lt;/a&gt; ].</t>
        </is>
      </c>
      <c r="AH515" s="2" t="inlineStr">
        <is>
          <t>eksatasand</t>
        </is>
      </c>
      <c r="AI515" s="2" t="inlineStr">
        <is>
          <t>3</t>
        </is>
      </c>
      <c r="AJ515" s="2" t="inlineStr">
        <is>
          <t/>
        </is>
      </c>
      <c r="AK515" t="inlineStr">
        <is>
          <t>selliste andmetöötlussüsteemide jõudluse tase, mis suudavad sooritada 1018 tehet sekundis (1 eksaflops)</t>
        </is>
      </c>
      <c r="AL515" s="2" t="inlineStr">
        <is>
          <t>eksa-luokka</t>
        </is>
      </c>
      <c r="AM515" s="2" t="inlineStr">
        <is>
          <t>3</t>
        </is>
      </c>
      <c r="AN515" s="2" t="inlineStr">
        <is>
          <t/>
        </is>
      </c>
      <c r="AO515" t="inlineStr">
        <is>
          <t>laskentajärjestelmien suorituskykytaso, jolla ne pystyvät suorittamaan 10&lt;sup&gt;18&lt;/sup&gt; laskutoimitusta sekunnissa (eli 1 eksaflops)</t>
        </is>
      </c>
      <c r="AP515" s="2" t="inlineStr">
        <is>
          <t>échelle exa|
exa-échelle|
échelle exaflopique</t>
        </is>
      </c>
      <c r="AQ515" s="2" t="inlineStr">
        <is>
          <t>3|
3|
3</t>
        </is>
      </c>
      <c r="AR515" s="2" t="inlineStr">
        <is>
          <t xml:space="preserve">|
|
</t>
        </is>
      </c>
      <c r="AS515" t="inlineStr">
        <is>
          <t>niveau de performance des systèmes de calcul capables d’exécuter dix puissance dix-huit opérations par seconde (ou 1 exaflop)</t>
        </is>
      </c>
      <c r="AT515" s="2" t="inlineStr">
        <is>
          <t>eicsea-scála</t>
        </is>
      </c>
      <c r="AU515" s="2" t="inlineStr">
        <is>
          <t>3</t>
        </is>
      </c>
      <c r="AV515" s="2" t="inlineStr">
        <is>
          <t/>
        </is>
      </c>
      <c r="AW515" t="inlineStr">
        <is>
          <t/>
        </is>
      </c>
      <c r="AX515" s="2" t="inlineStr">
        <is>
          <t>eksaskalaran</t>
        </is>
      </c>
      <c r="AY515" s="2" t="inlineStr">
        <is>
          <t>3</t>
        </is>
      </c>
      <c r="AZ515" s="2" t="inlineStr">
        <is>
          <t/>
        </is>
      </c>
      <c r="BA515" t="inlineStr">
        <is>
          <t/>
        </is>
      </c>
      <c r="BB515" s="2" t="inlineStr">
        <is>
          <t>exaszintű</t>
        </is>
      </c>
      <c r="BC515" s="2" t="inlineStr">
        <is>
          <t>3</t>
        </is>
      </c>
      <c r="BD515" s="2" t="inlineStr">
        <is>
          <t/>
        </is>
      </c>
      <c r="BE515" t="inlineStr">
        <is>
          <t/>
        </is>
      </c>
      <c r="BF515" s="2" t="inlineStr">
        <is>
          <t>esascala|
scala exa</t>
        </is>
      </c>
      <c r="BG515" s="2" t="inlineStr">
        <is>
          <t>3|
3</t>
        </is>
      </c>
      <c r="BH515" s="2" t="inlineStr">
        <is>
          <t xml:space="preserve">|
</t>
        </is>
      </c>
      <c r="BI515" t="inlineStr">
        <is>
          <t>livello di prestazioni dei sistemi informatici che consenta di eseguire 10&lt;sup&gt;18&lt;/sup&gt; operazioni di calcolo (1 esaflop) al secondo</t>
        </is>
      </c>
      <c r="BJ515" s="2" t="inlineStr">
        <is>
          <t>eksalygmuo</t>
        </is>
      </c>
      <c r="BK515" s="2" t="inlineStr">
        <is>
          <t>3</t>
        </is>
      </c>
      <c r="BL515" s="2" t="inlineStr">
        <is>
          <t/>
        </is>
      </c>
      <c r="BM515" t="inlineStr">
        <is>
          <t>kompiuterinių sistemų, gebančių atlikti 10^18 operacijų per sekundę, našumo lygmuo</t>
        </is>
      </c>
      <c r="BN515" s="2" t="inlineStr">
        <is>
          <t>eksalīmenis</t>
        </is>
      </c>
      <c r="BO515" s="2" t="inlineStr">
        <is>
          <t>3</t>
        </is>
      </c>
      <c r="BP515" s="2" t="inlineStr">
        <is>
          <t/>
        </is>
      </c>
      <c r="BQ515" t="inlineStr">
        <is>
          <t>tāds veiktspējas līmenis, kurā iespējams izpildīt desmit astoņpadsmitajā pakāpē darbības sekundē (jeb 1 eksaflopsu)</t>
        </is>
      </c>
      <c r="BR515" s="2" t="inlineStr">
        <is>
          <t>skala eksa</t>
        </is>
      </c>
      <c r="BS515" s="2" t="inlineStr">
        <is>
          <t>3</t>
        </is>
      </c>
      <c r="BT515" s="2" t="inlineStr">
        <is>
          <t/>
        </is>
      </c>
      <c r="BU515" t="inlineStr">
        <is>
          <t>skala ta' problema li tiġi solvuta permezz ta' superkompjuters li jkunu kapaċi jagħmlu 10^18 FLOPS ("FLoating point Operations Per second" - operazzjonijiet b'punt varjabbli fis-sekonda) i.e. kapaċi jagħmlu 10&lt;sup&gt;18&lt;/sup&gt; kalkoli kull sekonda</t>
        </is>
      </c>
      <c r="BV515" s="2" t="inlineStr">
        <is>
          <t>exaschaal|
exascale</t>
        </is>
      </c>
      <c r="BW515" s="2" t="inlineStr">
        <is>
          <t>3|
3</t>
        </is>
      </c>
      <c r="BX515" s="2" t="inlineStr">
        <is>
          <t xml:space="preserve">|
</t>
        </is>
      </c>
      <c r="BY515" t="inlineStr">
        <is>
          <t>schaal waarop een probleem wordt opgelost door - of de ontwikkeling van - supercomputers die ten minste 10&lt;sup&gt;18&lt;/sup&gt; of 1 miljard miljard berekeningen per seconde (flops) kunnen uitvoeren</t>
        </is>
      </c>
      <c r="BZ515" s="2" t="inlineStr">
        <is>
          <t>eksaskala</t>
        </is>
      </c>
      <c r="CA515" s="2" t="inlineStr">
        <is>
          <t>3</t>
        </is>
      </c>
      <c r="CB515" s="2" t="inlineStr">
        <is>
          <t/>
        </is>
      </c>
      <c r="CC515" t="inlineStr">
        <is>
          <t>wielkość rzędu 10&lt;sup&gt;18&lt;/sup&gt;</t>
        </is>
      </c>
      <c r="CD515" s="2" t="inlineStr">
        <is>
          <t>exaescala</t>
        </is>
      </c>
      <c r="CE515" s="2" t="inlineStr">
        <is>
          <t>3</t>
        </is>
      </c>
      <c r="CF515" s="2" t="inlineStr">
        <is>
          <t/>
        </is>
      </c>
      <c r="CG515" t="inlineStr">
        <is>
          <t>Escala de computação equivalente a um trilião de operações de vírgula flutuante por segundo.</t>
        </is>
      </c>
      <c r="CH515" s="2" t="inlineStr">
        <is>
          <t>exascale</t>
        </is>
      </c>
      <c r="CI515" s="2" t="inlineStr">
        <is>
          <t>3</t>
        </is>
      </c>
      <c r="CJ515" s="2" t="inlineStr">
        <is>
          <t/>
        </is>
      </c>
      <c r="CK515" t="inlineStr">
        <is>
          <t>sistem de calcul capabil să realizeze un miliard de calcule pe secundă</t>
        </is>
      </c>
      <c r="CL515" s="2" t="inlineStr">
        <is>
          <t>exaflopový</t>
        </is>
      </c>
      <c r="CM515" s="2" t="inlineStr">
        <is>
          <t>3</t>
        </is>
      </c>
      <c r="CN515" s="2" t="inlineStr">
        <is>
          <t/>
        </is>
      </c>
      <c r="CO515" t="inlineStr">
        <is>
          <t>majúci schopnosť vykonávať desať na osmnástu výpočtov za sekundu</t>
        </is>
      </c>
      <c r="CP515" s="2" t="inlineStr">
        <is>
          <t>eksaraven</t>
        </is>
      </c>
      <c r="CQ515" s="2" t="inlineStr">
        <is>
          <t>3</t>
        </is>
      </c>
      <c r="CR515" s="2" t="inlineStr">
        <is>
          <t/>
        </is>
      </c>
      <c r="CS515" t="inlineStr">
        <is>
          <t>&lt;div&gt;(v okviru računalniškega sistema) možnost izvedbe 1018 (10 na zmogljivost 18) računskih operacij na sekundo.&lt;br&gt;&lt;/div&gt;</t>
        </is>
      </c>
      <c r="CT515" s="2" t="inlineStr">
        <is>
          <t>exascale|
exaskala</t>
        </is>
      </c>
      <c r="CU515" s="2" t="inlineStr">
        <is>
          <t>3|
3</t>
        </is>
      </c>
      <c r="CV515" s="2" t="inlineStr">
        <is>
          <t xml:space="preserve">|
</t>
        </is>
      </c>
      <c r="CW515" t="inlineStr">
        <is>
          <t>behandling av datamängder som kan mätas i exabyte</t>
        </is>
      </c>
    </row>
    <row r="516">
      <c r="A516" s="1" t="str">
        <f>HYPERLINK("https://iate.europa.eu/entry/result/3577067/all", "3577067")</f>
        <v>3577067</v>
      </c>
      <c r="B516" t="inlineStr">
        <is>
          <t>POLITICS;EDUCATION AND COMMUNICATIONS</t>
        </is>
      </c>
      <c r="C516" t="inlineStr">
        <is>
          <t>POLITICS|executive power and public service;EDUCATION AND COMMUNICATIONS|information technology and data processing</t>
        </is>
      </c>
      <c r="D516" t="inlineStr">
        <is>
          <t>yes</t>
        </is>
      </c>
      <c r="E516" t="inlineStr">
        <is>
          <t/>
        </is>
      </c>
      <c r="F516" s="2" t="inlineStr">
        <is>
          <t>цифрово управление</t>
        </is>
      </c>
      <c r="G516" s="2" t="inlineStr">
        <is>
          <t>3</t>
        </is>
      </c>
      <c r="H516" s="2" t="inlineStr">
        <is>
          <t/>
        </is>
      </c>
      <c r="I516" t="inlineStr">
        <is>
          <t/>
        </is>
      </c>
      <c r="J516" s="2" t="inlineStr">
        <is>
          <t>digitální veřejná správa</t>
        </is>
      </c>
      <c r="K516" s="2" t="inlineStr">
        <is>
          <t>3</t>
        </is>
      </c>
      <c r="L516" s="2" t="inlineStr">
        <is>
          <t/>
        </is>
      </c>
      <c r="M516" t="inlineStr">
        <is>
          <t/>
        </is>
      </c>
      <c r="N516" s="2" t="inlineStr">
        <is>
          <t>digital forvaltning</t>
        </is>
      </c>
      <c r="O516" s="2" t="inlineStr">
        <is>
          <t>3</t>
        </is>
      </c>
      <c r="P516" s="2" t="inlineStr">
        <is>
          <t/>
        </is>
      </c>
      <c r="Q516" t="inlineStr">
        <is>
          <t>løsning af forvaltningsopgaver gennem anvendelse af informationsteknologi til gavn for både borgere, virksomheder og den offentlige sektor</t>
        </is>
      </c>
      <c r="R516" s="2" t="inlineStr">
        <is>
          <t>digitale Regierung</t>
        </is>
      </c>
      <c r="S516" s="2" t="inlineStr">
        <is>
          <t>3</t>
        </is>
      </c>
      <c r="T516" s="2" t="inlineStr">
        <is>
          <t/>
        </is>
      </c>
      <c r="U516" t="inlineStr">
        <is>
          <t/>
        </is>
      </c>
      <c r="V516" s="2" t="inlineStr">
        <is>
          <t>ψηφιακή διακυβέρνηση</t>
        </is>
      </c>
      <c r="W516" s="2" t="inlineStr">
        <is>
          <t>3</t>
        </is>
      </c>
      <c r="X516" s="2" t="inlineStr">
        <is>
          <t/>
        </is>
      </c>
      <c r="Y516" t="inlineStr">
        <is>
          <t/>
        </is>
      </c>
      <c r="Z516" s="2" t="inlineStr">
        <is>
          <t>digital government</t>
        </is>
      </c>
      <c r="AA516" s="2" t="inlineStr">
        <is>
          <t>3</t>
        </is>
      </c>
      <c r="AB516" s="2" t="inlineStr">
        <is>
          <t/>
        </is>
      </c>
      <c r="AC516" t="inlineStr">
        <is>
          <t>use of digital technologies, as an integrated part of governments’ modernisation strategies, to create public value</t>
        </is>
      </c>
      <c r="AD516" s="2" t="inlineStr">
        <is>
          <t>administración digital</t>
        </is>
      </c>
      <c r="AE516" s="2" t="inlineStr">
        <is>
          <t>3</t>
        </is>
      </c>
      <c r="AF516" s="2" t="inlineStr">
        <is>
          <t/>
        </is>
      </c>
      <c r="AG516" t="inlineStr">
        <is>
          <t>Utilización de las tecnologías digitales en un sentido amplio (tecnologías y dispositivos móviles, análisis de datos, etc.) con el fin de que la Administración aporte valor a la sociedad.</t>
        </is>
      </c>
      <c r="AH516" s="2" t="inlineStr">
        <is>
          <t>digivalitsus</t>
        </is>
      </c>
      <c r="AI516" s="2" t="inlineStr">
        <is>
          <t>3</t>
        </is>
      </c>
      <c r="AJ516" s="2" t="inlineStr">
        <is>
          <t/>
        </is>
      </c>
      <c r="AK516" t="inlineStr">
        <is>
          <t/>
        </is>
      </c>
      <c r="AL516" s="2" t="inlineStr">
        <is>
          <t>digitaalinen hallinto</t>
        </is>
      </c>
      <c r="AM516" s="2" t="inlineStr">
        <is>
          <t>3</t>
        </is>
      </c>
      <c r="AN516" s="2" t="inlineStr">
        <is>
          <t/>
        </is>
      </c>
      <c r="AO516" t="inlineStr">
        <is>
          <t>palveluiden järjestäminen kattavasti julkisen hallinnon asiakkaiden ympärille, hallinnon osien tavoitteiden ja toiminnan yhdenmukaistaminen sekä hallinnon tuloksellisuuden parantaminen digitalisoinnin avulla</t>
        </is>
      </c>
      <c r="AP516" s="2" t="inlineStr">
        <is>
          <t>gouvernement numérique|
administration numérique</t>
        </is>
      </c>
      <c r="AQ516" s="2" t="inlineStr">
        <is>
          <t>3|
3</t>
        </is>
      </c>
      <c r="AR516" s="2" t="inlineStr">
        <is>
          <t xml:space="preserve">|
</t>
        </is>
      </c>
      <c r="AS516" t="inlineStr">
        <is>
          <t>utilisation des technologies numériques dans le cadre des stratégies de modernisation pour créer de la valeur ajoutée pour la société</t>
        </is>
      </c>
      <c r="AT516" s="2" t="inlineStr">
        <is>
          <t>rialtas digiteach</t>
        </is>
      </c>
      <c r="AU516" s="2" t="inlineStr">
        <is>
          <t>3</t>
        </is>
      </c>
      <c r="AV516" s="2" t="inlineStr">
        <is>
          <t/>
        </is>
      </c>
      <c r="AW516" t="inlineStr">
        <is>
          <t/>
        </is>
      </c>
      <c r="AX516" s="2" t="inlineStr">
        <is>
          <t>digitalna uprava</t>
        </is>
      </c>
      <c r="AY516" s="2" t="inlineStr">
        <is>
          <t>3</t>
        </is>
      </c>
      <c r="AZ516" s="2" t="inlineStr">
        <is>
          <t/>
        </is>
      </c>
      <c r="BA516" t="inlineStr">
        <is>
          <t/>
        </is>
      </c>
      <c r="BB516" s="2" t="inlineStr">
        <is>
          <t>digitális kormányzás</t>
        </is>
      </c>
      <c r="BC516" s="2" t="inlineStr">
        <is>
          <t>4</t>
        </is>
      </c>
      <c r="BD516" s="2" t="inlineStr">
        <is>
          <t/>
        </is>
      </c>
      <c r="BE516" t="inlineStr">
        <is>
          <t>a kormányok modernizációs stratégiájának integrált részeként digitális technológiák alkalmazása</t>
        </is>
      </c>
      <c r="BF516" s="2" t="inlineStr">
        <is>
          <t>pubblica amministrazione digitale</t>
        </is>
      </c>
      <c r="BG516" s="2" t="inlineStr">
        <is>
          <t>3</t>
        </is>
      </c>
      <c r="BH516" s="2" t="inlineStr">
        <is>
          <t/>
        </is>
      </c>
      <c r="BI516" t="inlineStr">
        <is>
          <t>utilizzo di tecnologie digitali nel quadro di iniziative volte volte a modernizzare le pubbliche amministrazioni ai fini di una progressiva riduzione dei costi e di un incremento di efficienza e trasparenza</t>
        </is>
      </c>
      <c r="BJ516" s="2" t="inlineStr">
        <is>
          <t>skaitmeninė valdžia</t>
        </is>
      </c>
      <c r="BK516" s="2" t="inlineStr">
        <is>
          <t>3</t>
        </is>
      </c>
      <c r="BL516" s="2" t="inlineStr">
        <is>
          <t/>
        </is>
      </c>
      <c r="BM516" t="inlineStr">
        <is>
          <t/>
        </is>
      </c>
      <c r="BN516" s="2" t="inlineStr">
        <is>
          <t>digitālā pārvalde</t>
        </is>
      </c>
      <c r="BO516" s="2" t="inlineStr">
        <is>
          <t>3</t>
        </is>
      </c>
      <c r="BP516" s="2" t="inlineStr">
        <is>
          <t/>
        </is>
      </c>
      <c r="BQ516" t="inlineStr">
        <is>
          <t>digitālo tehnoloģiju izmantošana valdību modernizācijas stratēģiju ietvaros ar mērķi radīt sabiedrisku vērtību</t>
        </is>
      </c>
      <c r="BR516" s="2" t="inlineStr">
        <is>
          <t>gvern diġitali</t>
        </is>
      </c>
      <c r="BS516" s="2" t="inlineStr">
        <is>
          <t>3</t>
        </is>
      </c>
      <c r="BT516" s="2" t="inlineStr">
        <is>
          <t/>
        </is>
      </c>
      <c r="BU516" t="inlineStr">
        <is>
          <t>l-użu ta' teknoloġiji diġitali, bħala parti integrata tal-istrateġiji ta' modernizzazzjoni tal-gvernijiet, bil-għan li jinħoloq valur pubbliku</t>
        </is>
      </c>
      <c r="BV516" s="2" t="inlineStr">
        <is>
          <t>digitale overheid</t>
        </is>
      </c>
      <c r="BW516" s="2" t="inlineStr">
        <is>
          <t>3</t>
        </is>
      </c>
      <c r="BX516" s="2" t="inlineStr">
        <is>
          <t/>
        </is>
      </c>
      <c r="BY516" t="inlineStr">
        <is>
          <t>gebruik van digitale technologieën om met de overheid te communiceren</t>
        </is>
      </c>
      <c r="BZ516" s="2" t="inlineStr">
        <is>
          <t>administracja cyfrowa</t>
        </is>
      </c>
      <c r="CA516" s="2" t="inlineStr">
        <is>
          <t>3</t>
        </is>
      </c>
      <c r="CB516" s="2" t="inlineStr">
        <is>
          <t/>
        </is>
      </c>
      <c r="CC516" t="inlineStr">
        <is>
          <t/>
        </is>
      </c>
      <c r="CD516" s="2" t="inlineStr">
        <is>
          <t>administração pública digital</t>
        </is>
      </c>
      <c r="CE516" s="2" t="inlineStr">
        <is>
          <t>3</t>
        </is>
      </c>
      <c r="CF516" s="2" t="inlineStr">
        <is>
          <t/>
        </is>
      </c>
      <c r="CG516" t="inlineStr">
        <is>
          <t/>
        </is>
      </c>
      <c r="CH516" s="2" t="inlineStr">
        <is>
          <t>guvernare digitală</t>
        </is>
      </c>
      <c r="CI516" s="2" t="inlineStr">
        <is>
          <t>3</t>
        </is>
      </c>
      <c r="CJ516" s="2" t="inlineStr">
        <is>
          <t/>
        </is>
      </c>
      <c r="CK516" t="inlineStr">
        <is>
          <t>procese de guvernare în care tehnologia informației și comunicațiilor joacă un rol semnificativ</t>
        </is>
      </c>
      <c r="CL516" s="2" t="inlineStr">
        <is>
          <t>digitálna verejná správa</t>
        </is>
      </c>
      <c r="CM516" s="2" t="inlineStr">
        <is>
          <t>3</t>
        </is>
      </c>
      <c r="CN516" s="2" t="inlineStr">
        <is>
          <t/>
        </is>
      </c>
      <c r="CO516" t="inlineStr">
        <is>
          <t/>
        </is>
      </c>
      <c r="CP516" s="2" t="inlineStr">
        <is>
          <t>digitalna uprava</t>
        </is>
      </c>
      <c r="CQ516" s="2" t="inlineStr">
        <is>
          <t>3</t>
        </is>
      </c>
      <c r="CR516" s="2" t="inlineStr">
        <is>
          <t/>
        </is>
      </c>
      <c r="CS516" t="inlineStr">
        <is>
          <t/>
        </is>
      </c>
      <c r="CT516" s="2" t="inlineStr">
        <is>
          <t>digital förvaltning</t>
        </is>
      </c>
      <c r="CU516" s="2" t="inlineStr">
        <is>
          <t>3</t>
        </is>
      </c>
      <c r="CV516" s="2" t="inlineStr">
        <is>
          <t/>
        </is>
      </c>
      <c r="CW516" t="inlineStr">
        <is>
          <t/>
        </is>
      </c>
    </row>
    <row r="517">
      <c r="A517" s="1" t="str">
        <f>HYPERLINK("https://iate.europa.eu/entry/result/3574568/all", "3574568")</f>
        <v>3574568</v>
      </c>
      <c r="B517" t="inlineStr">
        <is>
          <t>SCIENCE;ENVIRONMENT;AGRICULTURE, FORESTRY AND FISHERIES</t>
        </is>
      </c>
      <c r="C517" t="inlineStr">
        <is>
          <t>SCIENCE|natural and applied sciences;ENVIRONMENT;AGRICULTURE, FORESTRY AND FISHERIES|agricultural activity</t>
        </is>
      </c>
      <c r="D517" t="inlineStr">
        <is>
          <t>yes</t>
        </is>
      </c>
      <c r="E517" t="inlineStr">
        <is>
          <t/>
        </is>
      </c>
      <c r="F517" s="2" t="inlineStr">
        <is>
          <t>управление на хранителните вещества</t>
        </is>
      </c>
      <c r="G517" s="2" t="inlineStr">
        <is>
          <t>4</t>
        </is>
      </c>
      <c r="H517" s="2" t="inlineStr">
        <is>
          <t/>
        </is>
      </c>
      <c r="I517" t="inlineStr">
        <is>
          <t/>
        </is>
      </c>
      <c r="J517" s="2" t="inlineStr">
        <is>
          <t>hospodaření s živinami</t>
        </is>
      </c>
      <c r="K517" s="2" t="inlineStr">
        <is>
          <t>3</t>
        </is>
      </c>
      <c r="L517" s="2" t="inlineStr">
        <is>
          <t/>
        </is>
      </c>
      <c r="M517" t="inlineStr">
        <is>
          <t/>
        </is>
      </c>
      <c r="N517" s="2" t="inlineStr">
        <is>
          <t>forvaltning af næringsstoffer|
næringsstofforvaltning</t>
        </is>
      </c>
      <c r="O517" s="2" t="inlineStr">
        <is>
          <t>3|
3</t>
        </is>
      </c>
      <c r="P517" s="2" t="inlineStr">
        <is>
          <t xml:space="preserve">|
</t>
        </is>
      </c>
      <c r="Q517" t="inlineStr">
        <is>
          <t/>
        </is>
      </c>
      <c r="R517" s="2" t="inlineStr">
        <is>
          <t>Nährstoffbewirtschaftung</t>
        </is>
      </c>
      <c r="S517" s="2" t="inlineStr">
        <is>
          <t>3</t>
        </is>
      </c>
      <c r="T517" s="2" t="inlineStr">
        <is>
          <t/>
        </is>
      </c>
      <c r="U517" t="inlineStr">
        <is>
          <t/>
        </is>
      </c>
      <c r="V517" s="2" t="inlineStr">
        <is>
          <t>διαχείριση των θρεπτικών συστατικών</t>
        </is>
      </c>
      <c r="W517" s="2" t="inlineStr">
        <is>
          <t>3</t>
        </is>
      </c>
      <c r="X517" s="2" t="inlineStr">
        <is>
          <t/>
        </is>
      </c>
      <c r="Y517" t="inlineStr">
        <is>
          <t/>
        </is>
      </c>
      <c r="Z517" s="2" t="inlineStr">
        <is>
          <t>nutrient management</t>
        </is>
      </c>
      <c r="AA517" s="2" t="inlineStr">
        <is>
          <t>3</t>
        </is>
      </c>
      <c r="AB517" s="2" t="inlineStr">
        <is>
          <t/>
        </is>
      </c>
      <c r="AC517" t="inlineStr">
        <is>
          <t>science and practice directed to link soil, crop, weather, and hydrologic factors with cultural, irrigation, and soil and water conservation practices to achieve optimal nutrient use efficiency, crop yields, crop quality, and economic returns, while reducing off-site transport of nutrients (fertilizer) that may impact the environment</t>
        </is>
      </c>
      <c r="AD517" s="2" t="inlineStr">
        <is>
          <t>gestión de los nutrientes</t>
        </is>
      </c>
      <c r="AE517" s="2" t="inlineStr">
        <is>
          <t>3</t>
        </is>
      </c>
      <c r="AF517" s="2" t="inlineStr">
        <is>
          <t/>
        </is>
      </c>
      <c r="AG517" t="inlineStr">
        <is>
          <t/>
        </is>
      </c>
      <c r="AH517" t="inlineStr">
        <is>
          <t/>
        </is>
      </c>
      <c r="AI517" t="inlineStr">
        <is>
          <t/>
        </is>
      </c>
      <c r="AJ517" t="inlineStr">
        <is>
          <t/>
        </is>
      </c>
      <c r="AK517" t="inlineStr">
        <is>
          <t/>
        </is>
      </c>
      <c r="AL517" s="2" t="inlineStr">
        <is>
          <t>ravinnehuolto</t>
        </is>
      </c>
      <c r="AM517" s="2" t="inlineStr">
        <is>
          <t>3</t>
        </is>
      </c>
      <c r="AN517" s="2" t="inlineStr">
        <is>
          <t/>
        </is>
      </c>
      <c r="AO517" t="inlineStr">
        <is>
          <t/>
        </is>
      </c>
      <c r="AP517" s="2" t="inlineStr">
        <is>
          <t>gestion des éléments nutritifs|
gestion des nutriments</t>
        </is>
      </c>
      <c r="AQ517" s="2" t="inlineStr">
        <is>
          <t>3|
3</t>
        </is>
      </c>
      <c r="AR517" s="2" t="inlineStr">
        <is>
          <t xml:space="preserve">|
</t>
        </is>
      </c>
      <c r="AS517" t="inlineStr">
        <is>
          <t>pratique visant à utiliser judicieusement les éléments nutritifs dans les cultures afin d'améliorer la productivité tout en protégeant l'environnement</t>
        </is>
      </c>
      <c r="AT517" s="2" t="inlineStr">
        <is>
          <t>bainistiú cothaitheach</t>
        </is>
      </c>
      <c r="AU517" s="2" t="inlineStr">
        <is>
          <t>3</t>
        </is>
      </c>
      <c r="AV517" s="2" t="inlineStr">
        <is>
          <t/>
        </is>
      </c>
      <c r="AW517" t="inlineStr">
        <is>
          <t/>
        </is>
      </c>
      <c r="AX517" s="2" t="inlineStr">
        <is>
          <t>upravljanje hranjivim tvarima</t>
        </is>
      </c>
      <c r="AY517" s="2" t="inlineStr">
        <is>
          <t>3</t>
        </is>
      </c>
      <c r="AZ517" s="2" t="inlineStr">
        <is>
          <t/>
        </is>
      </c>
      <c r="BA517" t="inlineStr">
        <is>
          <t/>
        </is>
      </c>
      <c r="BB517" s="2" t="inlineStr">
        <is>
          <t>tápanyag-gazdálkodás</t>
        </is>
      </c>
      <c r="BC517" s="2" t="inlineStr">
        <is>
          <t>4</t>
        </is>
      </c>
      <c r="BD517" s="2" t="inlineStr">
        <is>
          <t/>
        </is>
      </c>
      <c r="BE517" t="inlineStr">
        <is>
          <t>a termesztett növény mennyiségi és minőségi követelményeinek megfelelő tápanyag-ellátottság biztosítása és az azzal foglalkozó tudomány</t>
        </is>
      </c>
      <c r="BF517" s="2" t="inlineStr">
        <is>
          <t>gestione dei nutrienti</t>
        </is>
      </c>
      <c r="BG517" s="2" t="inlineStr">
        <is>
          <t>3</t>
        </is>
      </c>
      <c r="BH517" s="2" t="inlineStr">
        <is>
          <t/>
        </is>
      </c>
      <c r="BI517" t="inlineStr">
        <is>
          <t>pratica che mira a uso equilibrato ed economico dei nutrienti da parte delle aziende agricole al fine di ridurne l’impatto ambientale</t>
        </is>
      </c>
      <c r="BJ517" s="2" t="inlineStr">
        <is>
          <t>maisto medžiagų valdymas</t>
        </is>
      </c>
      <c r="BK517" s="2" t="inlineStr">
        <is>
          <t>3</t>
        </is>
      </c>
      <c r="BL517" s="2" t="inlineStr">
        <is>
          <t/>
        </is>
      </c>
      <c r="BM517" t="inlineStr">
        <is>
          <t>praktika, kuria užtikrinama, kad naudojamų maisto medžiagų kiekis atitiktų augalų ir gyvūnų poreikius ir taip būtų optimizuojamas derlius ir gaunama didžiausia nauda iš naudojamų maisto medžiagų, kartu užtikrinant, kad būtų visiškai atsižvelgiama į aplinkos talpą</t>
        </is>
      </c>
      <c r="BN517" s="2" t="inlineStr">
        <is>
          <t>barības vielu pārvaldība</t>
        </is>
      </c>
      <c r="BO517" s="2" t="inlineStr">
        <is>
          <t>3</t>
        </is>
      </c>
      <c r="BP517" s="2" t="inlineStr">
        <is>
          <t/>
        </is>
      </c>
      <c r="BQ517" t="inlineStr">
        <is>
          <t>zinātne un prakse, kuras mērķis ir sasaistīt augsnes, kultūraugu, laikapstākļu un hidroloģiskos faktorus ar kultūras, apūdeņošanas, kā arī augsnes un ūdens resursu saglabāšanas praksēm, lai panāktu optimālu barības vielu izmantošanas efektivitāti, kultūraugu ražīgumu, kvalitāti un ekonomisko atdevi, vienlaikus samazinot iespēju, ka barības vielas (mēslojums) var ietekmēt vidi</t>
        </is>
      </c>
      <c r="BR517" s="2" t="inlineStr">
        <is>
          <t>ġestjoni tan-nutrijenti</t>
        </is>
      </c>
      <c r="BS517" s="2" t="inlineStr">
        <is>
          <t>3</t>
        </is>
      </c>
      <c r="BT517" s="2" t="inlineStr">
        <is>
          <t/>
        </is>
      </c>
      <c r="BU517" t="inlineStr">
        <is>
          <t>prattika li tinvolvi l-użu ta' nutrijenti tal-għelejjel bl-aktar mod effiċjenti possibbli sabiex tittejjeb il-produttività filwaqt li jiġi mħares l-ambjent</t>
        </is>
      </c>
      <c r="BV517" s="2" t="inlineStr">
        <is>
          <t>nutriëntenbeheer</t>
        </is>
      </c>
      <c r="BW517" s="2" t="inlineStr">
        <is>
          <t>2</t>
        </is>
      </c>
      <c r="BX517" s="2" t="inlineStr">
        <is>
          <t/>
        </is>
      </c>
      <c r="BY517" t="inlineStr">
        <is>
          <t>wetenschap en praktijk die gericht zijn op het koppelen van bodem-, gewas-, weers- en hydrologische factoren aan culturele, irrigatie-, bodembehouds- en waterbehoudspraktijken om de efficiëntie van het gebruik van voedingsstoffen, de gewasopbrengsten, de gewaskwaliteit en het economisch rendement te optimaliseren, terwijl het vervoer van buitenaf van voedingsmiddelen (meststof) die het milieu kunnen beïnvloeden wordt beperkt</t>
        </is>
      </c>
      <c r="BZ517" s="2" t="inlineStr">
        <is>
          <t>gospodarka składnikami odżywczymi</t>
        </is>
      </c>
      <c r="CA517" s="2" t="inlineStr">
        <is>
          <t>3</t>
        </is>
      </c>
      <c r="CB517" s="2" t="inlineStr">
        <is>
          <t/>
        </is>
      </c>
      <c r="CC517" t="inlineStr">
        <is>
          <t/>
        </is>
      </c>
      <c r="CD517" s="2" t="inlineStr">
        <is>
          <t>gestão de fertilizantes</t>
        </is>
      </c>
      <c r="CE517" s="2" t="inlineStr">
        <is>
          <t>3</t>
        </is>
      </c>
      <c r="CF517" s="2" t="inlineStr">
        <is>
          <t/>
        </is>
      </c>
      <c r="CG517" t="inlineStr">
        <is>
          <t/>
        </is>
      </c>
      <c r="CH517" s="2" t="inlineStr">
        <is>
          <t>gestionare a nutrienților</t>
        </is>
      </c>
      <c r="CI517" s="2" t="inlineStr">
        <is>
          <t>3</t>
        </is>
      </c>
      <c r="CJ517" s="2" t="inlineStr">
        <is>
          <t/>
        </is>
      </c>
      <c r="CK517" t="inlineStr">
        <is>
          <t/>
        </is>
      </c>
      <c r="CL517" s="2" t="inlineStr">
        <is>
          <t>hospodárenie so živinami</t>
        </is>
      </c>
      <c r="CM517" s="2" t="inlineStr">
        <is>
          <t>3</t>
        </is>
      </c>
      <c r="CN517" s="2" t="inlineStr">
        <is>
          <t/>
        </is>
      </c>
      <c r="CO517" t="inlineStr">
        <is>
          <t/>
        </is>
      </c>
      <c r="CP517" s="2" t="inlineStr">
        <is>
          <t>upravljanje hranil</t>
        </is>
      </c>
      <c r="CQ517" s="2" t="inlineStr">
        <is>
          <t>3</t>
        </is>
      </c>
      <c r="CR517" s="2" t="inlineStr">
        <is>
          <t/>
        </is>
      </c>
      <c r="CS517" t="inlineStr">
        <is>
          <t/>
        </is>
      </c>
      <c r="CT517" s="2" t="inlineStr">
        <is>
          <t>hantering av näringsämnen</t>
        </is>
      </c>
      <c r="CU517" s="2" t="inlineStr">
        <is>
          <t>3</t>
        </is>
      </c>
      <c r="CV517" s="2" t="inlineStr">
        <is>
          <t/>
        </is>
      </c>
      <c r="CW517" t="inlineStr">
        <is>
          <t/>
        </is>
      </c>
    </row>
    <row r="518">
      <c r="A518" s="1" t="str">
        <f>HYPERLINK("https://iate.europa.eu/entry/result/3570806/all", "3570806")</f>
        <v>3570806</v>
      </c>
      <c r="B518" t="inlineStr">
        <is>
          <t>INTERNATIONAL RELATIONS;EUROPEAN UNION</t>
        </is>
      </c>
      <c r="C518" t="inlineStr">
        <is>
          <t>INTERNATIONAL RELATIONS|cooperation policy|cooperation policy;EUROPEAN UNION|EU finance</t>
        </is>
      </c>
      <c r="D518" t="inlineStr">
        <is>
          <t>yes</t>
        </is>
      </c>
      <c r="E518" t="inlineStr">
        <is>
          <t/>
        </is>
      </c>
      <c r="F518" t="inlineStr">
        <is>
          <t/>
        </is>
      </c>
      <c r="G518" t="inlineStr">
        <is>
          <t/>
        </is>
      </c>
      <c r="H518" t="inlineStr">
        <is>
          <t/>
        </is>
      </c>
      <c r="I518" t="inlineStr">
        <is>
          <t/>
        </is>
      </c>
      <c r="J518" s="2" t="inlineStr">
        <is>
          <t>záruka EFSD</t>
        </is>
      </c>
      <c r="K518" s="2" t="inlineStr">
        <is>
          <t>3</t>
        </is>
      </c>
      <c r="L518" s="2" t="inlineStr">
        <is>
          <t/>
        </is>
      </c>
      <c r="M518" t="inlineStr">
        <is>
          <t>záruka, která podporuje finanční a investiční operace v partnerských zemích v Africe a zemích v evropském sousedství, na něž se vztahuje nařízení (EU) 2017/1601</t>
        </is>
      </c>
      <c r="N518" s="2" t="inlineStr">
        <is>
          <t>EFSD-garanti|
Garanti fra Den Europæiske union til Den Europæiske Fond for Bæredygtig Udvikling</t>
        </is>
      </c>
      <c r="O518" s="2" t="inlineStr">
        <is>
          <t>3|
3</t>
        </is>
      </c>
      <c r="P518" s="2" t="inlineStr">
        <is>
          <t xml:space="preserve">|
</t>
        </is>
      </c>
      <c r="Q518" t="inlineStr">
        <is>
          <t/>
        </is>
      </c>
      <c r="R518" s="2" t="inlineStr">
        <is>
          <t>EFSD-Garantie|
Garantie der Europäischen Union für den Europäischen Fonds für nachhaltige Entwicklung</t>
        </is>
      </c>
      <c r="S518" s="2" t="inlineStr">
        <is>
          <t>3|
3</t>
        </is>
      </c>
      <c r="T518" s="2" t="inlineStr">
        <is>
          <t xml:space="preserve">|
</t>
        </is>
      </c>
      <c r="U518" t="inlineStr">
        <is>
          <t/>
        </is>
      </c>
      <c r="V518" t="inlineStr">
        <is>
          <t/>
        </is>
      </c>
      <c r="W518" t="inlineStr">
        <is>
          <t/>
        </is>
      </c>
      <c r="X518" t="inlineStr">
        <is>
          <t/>
        </is>
      </c>
      <c r="Y518" t="inlineStr">
        <is>
          <t/>
        </is>
      </c>
      <c r="Z518" s="2" t="inlineStr">
        <is>
          <t>EFSD Guarantee|
European Union guarantee for the European Fund for Sustainable Development</t>
        </is>
      </c>
      <c r="AA518" s="2" t="inlineStr">
        <is>
          <t>3|
3</t>
        </is>
      </c>
      <c r="AB518" s="2" t="inlineStr">
        <is>
          <t xml:space="preserve">|
</t>
        </is>
      </c>
      <c r="AC518" t="inlineStr">
        <is>
          <t>component of the &lt;a href="https://iate.europa.eu/entry/result/3570450/en" target="_blank"&gt;EFSD&lt;/a&gt; intended to cover the risks for loans, guarantees, counter-guarantees, capital market instruments and any other form of funding or credit enhancement, equity or quasi-equity participations</t>
        </is>
      </c>
      <c r="AD518" s="2" t="inlineStr">
        <is>
          <t>garantía del Fondo Europeo de Desarrollo Sostenible|
Garantía del FEDS</t>
        </is>
      </c>
      <c r="AE518" s="2" t="inlineStr">
        <is>
          <t>3|
3</t>
        </is>
      </c>
      <c r="AF518" s="2" t="inlineStr">
        <is>
          <t xml:space="preserve">|
</t>
        </is>
      </c>
      <c r="AG518" t="inlineStr">
        <is>
          <t>Garantía con la que se respaldarán, bajo una serie de condiciones, las operaciones de inversión y financiación del FEDS &lt;a href="/entry/result/3570450/all" id="ENTRY_TO_ENTRY_CONVERTER" target="_blank"&gt;IATE:3570450&lt;/a&gt; .</t>
        </is>
      </c>
      <c r="AH518" s="2" t="inlineStr">
        <is>
          <t>EFSD tagatis|
Euroopa Liidu tagatis Euroopa Jätkusuutliku Arengu Fondile</t>
        </is>
      </c>
      <c r="AI518" s="2" t="inlineStr">
        <is>
          <t>3|
3</t>
        </is>
      </c>
      <c r="AJ518" s="2" t="inlineStr">
        <is>
          <t xml:space="preserve">|
</t>
        </is>
      </c>
      <c r="AK518" t="inlineStr">
        <is>
          <t/>
        </is>
      </c>
      <c r="AL518" s="2" t="inlineStr">
        <is>
          <t>Euroopan unionin takuu Euroopan kestävän kehityksen rahastolle|
EKKR-takuu</t>
        </is>
      </c>
      <c r="AM518" s="2" t="inlineStr">
        <is>
          <t>3|
3</t>
        </is>
      </c>
      <c r="AN518" s="2" t="inlineStr">
        <is>
          <t xml:space="preserve">|
</t>
        </is>
      </c>
      <c r="AO518" t="inlineStr">
        <is>
          <t>yksi Euroopan kestävän kehityksen rahaston osa, jolla pyritään luomaan takuukapasiteettia luottoriskiä vähentävälle erilliselle takaukselle ja jolla saadaan liikkeelle lisärahoitusta (erityisesti yksityissektorilta) paneutumalla keskeisiin tekijöihin, joiden avulla voidaan houkutella enemmän yksityisiä investointeja</t>
        </is>
      </c>
      <c r="AP518" s="2" t="inlineStr">
        <is>
          <t>garantie FEDD</t>
        </is>
      </c>
      <c r="AQ518" s="2" t="inlineStr">
        <is>
          <t>3</t>
        </is>
      </c>
      <c r="AR518" s="2" t="inlineStr">
        <is>
          <t/>
        </is>
      </c>
      <c r="AS518" t="inlineStr">
        <is>
          <t/>
        </is>
      </c>
      <c r="AT518" s="2" t="inlineStr">
        <is>
          <t>Ráthaíocht CEFI|
Ráthaíocht an Aontais Eorpaigh don Chiste Eorpach um Fhorbairt Inbhuanaithe</t>
        </is>
      </c>
      <c r="AU518" s="2" t="inlineStr">
        <is>
          <t>3|
3</t>
        </is>
      </c>
      <c r="AV518" s="2" t="inlineStr">
        <is>
          <t xml:space="preserve">|
</t>
        </is>
      </c>
      <c r="AW518" t="inlineStr">
        <is>
          <t/>
        </is>
      </c>
      <c r="AX518" t="inlineStr">
        <is>
          <t/>
        </is>
      </c>
      <c r="AY518" t="inlineStr">
        <is>
          <t/>
        </is>
      </c>
      <c r="AZ518" t="inlineStr">
        <is>
          <t/>
        </is>
      </c>
      <c r="BA518" t="inlineStr">
        <is>
          <t/>
        </is>
      </c>
      <c r="BB518" s="2" t="inlineStr">
        <is>
          <t>EFFA-garancia|
Az Európai Fenntartható Fejlődési Alap számára nyújtott európai uniós garancia</t>
        </is>
      </c>
      <c r="BC518" s="2" t="inlineStr">
        <is>
          <t>4|
3</t>
        </is>
      </c>
      <c r="BD518" s="2" t="inlineStr">
        <is>
          <t xml:space="preserve">|
</t>
        </is>
      </c>
      <c r="BE518" t="inlineStr">
        <is>
          <t>az Európai Fenntartható Fejlődési Alap (EFFA) 
&lt;sup&gt;1&lt;/sup&gt; egyik összetevőjeként működő pénzügyi konstrukció, amely garancianyújtási kapacitást biztosít hitelminőség-javítás érdekében 
&lt;p&gt;&lt;sup&gt;1&lt;/sup&gt;&lt;i&gt;Európai Fenntartható Fejlődési Alap&lt;/i&gt; [ &lt;a href="/entry/result/3570450/all" id="ENTRY_TO_ENTRY_CONVERTER" target="_blank"&gt;IATE:3570450&lt;/a&gt; ]&lt;/p&gt;</t>
        </is>
      </c>
      <c r="BF518" s="2" t="inlineStr">
        <is>
          <t>garanzia dell’EFSD</t>
        </is>
      </c>
      <c r="BG518" s="2" t="inlineStr">
        <is>
          <t>3</t>
        </is>
      </c>
      <c r="BH518" s="2" t="inlineStr">
        <is>
          <t/>
        </is>
      </c>
      <c r="BI518" t="inlineStr">
        <is>
          <t>componente dell’EFSD [ &lt;a href="/entry/result/3570450/all" id="ENTRY_TO_ENTRY_CONVERTER" target="_blank"&gt;IATE:3570450&lt;/a&gt; ] utilizzata per coprire i rischi inerenti a prestiti, garanzie, controgaranzie, strumenti del mercato dei capitali, qualsiasi altra forma di finanziamento o di supporto del credito, assicurazione, e partecipazioni azionarie o partecipazioni quasi-azionarie</t>
        </is>
      </c>
      <c r="BJ518" s="2" t="inlineStr">
        <is>
          <t>EDVF garantija|
Europos Sąjungos garantija Europos darnaus vystymosi fondui</t>
        </is>
      </c>
      <c r="BK518" s="2" t="inlineStr">
        <is>
          <t>3|
3</t>
        </is>
      </c>
      <c r="BL518" s="2" t="inlineStr">
        <is>
          <t xml:space="preserve">|
</t>
        </is>
      </c>
      <c r="BM518" t="inlineStr">
        <is>
          <t>EDVF komponentas padengti rizikai, susijusiai su paskolomis, garantijomis, priepšpriešinėmis garantijomis, kapitalo rinkos priemonėmis ir kitų rūšių finansavimu, kredito vertės didinimu, draudimu ir dalyvavimu valdant nuosavą ar kvazinuosavą kapitalą</t>
        </is>
      </c>
      <c r="BN518" s="2" t="inlineStr">
        <is>
          <t>EFIA garantija|
Eiropas Savienības garantija Eiropas Fondam ilgtspējīgai attīstībai</t>
        </is>
      </c>
      <c r="BO518" s="2" t="inlineStr">
        <is>
          <t>3|
2</t>
        </is>
      </c>
      <c r="BP518" s="2" t="inlineStr">
        <is>
          <t xml:space="preserve">|
</t>
        </is>
      </c>
      <c r="BQ518" t="inlineStr">
        <is>
          <t/>
        </is>
      </c>
      <c r="BR518" s="2" t="inlineStr">
        <is>
          <t>Garanzija tal-EFSD|
Garanzija tal-Unjoni Ewropea għall-Fond Ewropew għall-Iżvilupp Sostenibbli</t>
        </is>
      </c>
      <c r="BS518" s="2" t="inlineStr">
        <is>
          <t>3|
3</t>
        </is>
      </c>
      <c r="BT518" s="2" t="inlineStr">
        <is>
          <t xml:space="preserve">|
</t>
        </is>
      </c>
      <c r="BU518" t="inlineStr">
        <is>
          <t>komponent tal-EFSD 
&lt;sup&gt;1&lt;/sup&gt; maħsub biex ikopri r-riskji marbuta ma' self, garanziji, kontrogaranziji, strumenti tas-suq kapitali u kwalunkwe forma oħra ta' finanzjament jew titjib kreditizju, parteċipazzjonijiet ta' ekwità jew ta' kważi ekwità 
&lt;p&gt;&lt;sup&gt;1&lt;/sup&gt; EFSD [ &lt;a href="/entry/result/3570450/all" id="ENTRY_TO_ENTRY_CONVERTER" target="_blank"&gt;IATE:3570450&lt;/a&gt; ]&lt;/p&gt;</t>
        </is>
      </c>
      <c r="BV518" s="2" t="inlineStr">
        <is>
          <t>EFDO-garantie|
garantie van de Europese Unie voor het Europees Fonds voor duurzame ontwikkeling</t>
        </is>
      </c>
      <c r="BW518" s="2" t="inlineStr">
        <is>
          <t>3|
3</t>
        </is>
      </c>
      <c r="BX518" s="2" t="inlineStr">
        <is>
          <t xml:space="preserve">|
</t>
        </is>
      </c>
      <c r="BY518" t="inlineStr">
        <is>
          <t>garantie waarmee financierings- en investeringsverrichtingen in partnerlanden in Afrika en het Europese nabuurschap worden ondersteund</t>
        </is>
      </c>
      <c r="BZ518" s="2" t="inlineStr">
        <is>
          <t>gwarancja EFZR</t>
        </is>
      </c>
      <c r="CA518" s="2" t="inlineStr">
        <is>
          <t>3</t>
        </is>
      </c>
      <c r="CB518" s="2" t="inlineStr">
        <is>
          <t/>
        </is>
      </c>
      <c r="CC518" t="inlineStr">
        <is>
          <t>jeden z elementów EFZR tworzący zdolność gwarancyjną dla wsparcia jakości kredytowej, która w ostatecznym rozrachunku wpłynie korzystnie na końcowe inwestycje i umożliwi podział ryzyka z innymi inwestorami, szczególnie podmiotami prywatnymi</t>
        </is>
      </c>
      <c r="CD518" s="2" t="inlineStr">
        <is>
          <t>Garantia FEDS</t>
        </is>
      </c>
      <c r="CE518" s="2" t="inlineStr">
        <is>
          <t>3</t>
        </is>
      </c>
      <c r="CF518" s="2" t="inlineStr">
        <is>
          <t/>
        </is>
      </c>
      <c r="CG518" t="inlineStr">
        <is>
          <t>Componente do Fundo Europeu para o Desenvolvimento Sustentável que deve ser utilizada para apoiar operações de financiamento e de investimento em países parceiros de África e da vizinhança europeia cobrindo os riscos relativos aos empréstimos, incluindo empréstimos em moeda local, garantias, contragarantias, instrumentos do mercado monetário e quaisquer outras formas de financiamento ou melhoria do risco de crédito, seguros, e participações de capital ou equiparadas a capital.</t>
        </is>
      </c>
      <c r="CH518" s="2" t="inlineStr">
        <is>
          <t>garanție FEDD</t>
        </is>
      </c>
      <c r="CI518" s="2" t="inlineStr">
        <is>
          <t>3</t>
        </is>
      </c>
      <c r="CJ518" s="2" t="inlineStr">
        <is>
          <t/>
        </is>
      </c>
      <c r="CK518" t="inlineStr">
        <is>
          <t/>
        </is>
      </c>
      <c r="CL518" s="2" t="inlineStr">
        <is>
          <t>záruka EFSD</t>
        </is>
      </c>
      <c r="CM518" s="2" t="inlineStr">
        <is>
          <t>3</t>
        </is>
      </c>
      <c r="CN518" s="2" t="inlineStr">
        <is>
          <t/>
        </is>
      </c>
      <c r="CO518" t="inlineStr">
        <is>
          <t/>
        </is>
      </c>
      <c r="CP518" s="2" t="inlineStr">
        <is>
          <t>jamstvo EFSD|
jamstvo Evropske unije za Evropski sklad za trajnostni razvoj</t>
        </is>
      </c>
      <c r="CQ518" s="2" t="inlineStr">
        <is>
          <t>3|
3</t>
        </is>
      </c>
      <c r="CR518" s="2" t="inlineStr">
        <is>
          <t xml:space="preserve">|
</t>
        </is>
      </c>
      <c r="CS518" t="inlineStr">
        <is>
          <t>sestavni del EFSD, ki se uporablja za kritje tveganj za posojila, jamstva, posredna jamstva, instrumente kapitalskih trgov ali katero koli drugo obliko financiranja ali izboljšanja kreditne kakovosti, udeležbe v obliki lastniškega kapitala ali navideznega lastniškega kapitala</t>
        </is>
      </c>
      <c r="CT518" s="2" t="inlineStr">
        <is>
          <t>EFHU-garantin</t>
        </is>
      </c>
      <c r="CU518" s="2" t="inlineStr">
        <is>
          <t>3</t>
        </is>
      </c>
      <c r="CV518" s="2" t="inlineStr">
        <is>
          <t/>
        </is>
      </c>
      <c r="CW518" t="inlineStr">
        <is>
          <t/>
        </is>
      </c>
    </row>
    <row r="519">
      <c r="A519" s="1" t="str">
        <f>HYPERLINK("https://iate.europa.eu/entry/result/3576605/all", "3576605")</f>
        <v>3576605</v>
      </c>
      <c r="B519" t="inlineStr">
        <is>
          <t>EDUCATION AND COMMUNICATIONS</t>
        </is>
      </c>
      <c r="C519" t="inlineStr">
        <is>
          <t>EDUCATION AND COMMUNICATIONS|information technology and data processing</t>
        </is>
      </c>
      <c r="D519" t="inlineStr">
        <is>
          <t>yes</t>
        </is>
      </c>
      <c r="E519" t="inlineStr">
        <is>
          <t/>
        </is>
      </c>
      <c r="F519" s="2" t="inlineStr">
        <is>
          <t>инициатива за интернет от следващо поколение</t>
        </is>
      </c>
      <c r="G519" s="2" t="inlineStr">
        <is>
          <t>3</t>
        </is>
      </c>
      <c r="H519" s="2" t="inlineStr">
        <is>
          <t/>
        </is>
      </c>
      <c r="I519" t="inlineStr">
        <is>
          <t>инициатива на Европейската комисия за изграждането на бъдещия интернет като мощна, отворена, основана на данни и ориентирана към потребителя екосистема от оперативно съвместими платформи</t>
        </is>
      </c>
      <c r="J519" s="2" t="inlineStr">
        <is>
          <t>iniciativa Internet nové generace</t>
        </is>
      </c>
      <c r="K519" s="2" t="inlineStr">
        <is>
          <t>3</t>
        </is>
      </c>
      <c r="L519" s="2" t="inlineStr">
        <is>
          <t/>
        </is>
      </c>
      <c r="M519" t="inlineStr">
        <is>
          <t/>
        </is>
      </c>
      <c r="N519" s="2" t="inlineStr">
        <is>
          <t>initiativet om den næste generation af internet</t>
        </is>
      </c>
      <c r="O519" s="2" t="inlineStr">
        <is>
          <t>3</t>
        </is>
      </c>
      <c r="P519" s="2" t="inlineStr">
        <is>
          <t/>
        </is>
      </c>
      <c r="Q519" t="inlineStr">
        <is>
          <t>initiativ iværksat af Europa-Kommissionen med henblik på at udforme fremtidens internet som et stærkt, åbent, brugerorienteret, interoperabelt platformsøkosystem</t>
        </is>
      </c>
      <c r="R519" s="2" t="inlineStr">
        <is>
          <t>Initiative zum Internet der nächsten Generation</t>
        </is>
      </c>
      <c r="S519" s="2" t="inlineStr">
        <is>
          <t>3</t>
        </is>
      </c>
      <c r="T519" s="2" t="inlineStr">
        <is>
          <t/>
        </is>
      </c>
      <c r="U519" t="inlineStr">
        <is>
          <t/>
        </is>
      </c>
      <c r="V519" s="2" t="inlineStr">
        <is>
          <t>πρωτοβουλία «Διαδίκτυο επόμενης γενιάς»</t>
        </is>
      </c>
      <c r="W519" s="2" t="inlineStr">
        <is>
          <t>3</t>
        </is>
      </c>
      <c r="X519" s="2" t="inlineStr">
        <is>
          <t/>
        </is>
      </c>
      <c r="Y519" t="inlineStr">
        <is>
          <t/>
        </is>
      </c>
      <c r="Z519" s="2" t="inlineStr">
        <is>
          <t>Next Generation Internet initiative</t>
        </is>
      </c>
      <c r="AA519" s="2" t="inlineStr">
        <is>
          <t>3</t>
        </is>
      </c>
      <c r="AB519" s="2" t="inlineStr">
        <is>
          <t/>
        </is>
      </c>
      <c r="AC519" t="inlineStr">
        <is>
          <t>initiative launched by the European Commission aimed at shaping the future internet as an interoperable platform ecosystem that embodies the values that Europe holds dear: openness, inclusivity, transparency, privacy, cooperation, and protection of data</t>
        </is>
      </c>
      <c r="AD519" s="2" t="inlineStr">
        <is>
          <t>iniciativa Internet de nueva generación</t>
        </is>
      </c>
      <c r="AE519" s="2" t="inlineStr">
        <is>
          <t>3</t>
        </is>
      </c>
      <c r="AF519" s="2" t="inlineStr">
        <is>
          <t/>
        </is>
      </c>
      <c r="AG519" t="inlineStr">
        <is>
          <t>Iniciativa puesta en marcha por la Comisión Europea para contribuir a dar forma a la internet del futuro, de tal modo que esta ofrezca mejores servicios, más inteligencia y mayor participación y refleje los valores sociales y éticos europeos.</t>
        </is>
      </c>
      <c r="AH519" s="2" t="inlineStr">
        <is>
          <t>järgmise põlvkonna interneti algatus</t>
        </is>
      </c>
      <c r="AI519" s="2" t="inlineStr">
        <is>
          <t>3</t>
        </is>
      </c>
      <c r="AJ519" s="2" t="inlineStr">
        <is>
          <t/>
        </is>
      </c>
      <c r="AK519" t="inlineStr">
        <is>
          <t>Euroopa Komisjoni algatus, mille eesmärk on kujundada tulevikuinternetist võimas, avatud, kasutajakeskne ja koostalitusvõimeline platvormide ökosüsteem</t>
        </is>
      </c>
      <c r="AL519" s="2" t="inlineStr">
        <is>
          <t>seuraavan sukupolven internet -aloite</t>
        </is>
      </c>
      <c r="AM519" s="2" t="inlineStr">
        <is>
          <t>2</t>
        </is>
      </c>
      <c r="AN519" s="2" t="inlineStr">
        <is>
          <t/>
        </is>
      </c>
      <c r="AO519" t="inlineStr">
        <is>
          <t/>
        </is>
      </c>
      <c r="AP519" s="2" t="inlineStr">
        <is>
          <t>initiative sur l'internet de nouvelle génération</t>
        </is>
      </c>
      <c r="AQ519" s="2" t="inlineStr">
        <is>
          <t>3</t>
        </is>
      </c>
      <c r="AR519" s="2" t="inlineStr">
        <is>
          <t/>
        </is>
      </c>
      <c r="AS519" t="inlineStr">
        <is>
          <t>initiative lancée par la Commission européenne en vue de définir l'internet du futur</t>
        </is>
      </c>
      <c r="AT519" s="2" t="inlineStr">
        <is>
          <t>tionscnamh an idirlín den chéad ghlúin eile</t>
        </is>
      </c>
      <c r="AU519" s="2" t="inlineStr">
        <is>
          <t>3</t>
        </is>
      </c>
      <c r="AV519" s="2" t="inlineStr">
        <is>
          <t/>
        </is>
      </c>
      <c r="AW519" t="inlineStr">
        <is>
          <t/>
        </is>
      </c>
      <c r="AX519" s="2" t="inlineStr">
        <is>
          <t>inicijativa interneta sljedeće generacije</t>
        </is>
      </c>
      <c r="AY519" s="2" t="inlineStr">
        <is>
          <t>3</t>
        </is>
      </c>
      <c r="AZ519" s="2" t="inlineStr">
        <is>
          <t/>
        </is>
      </c>
      <c r="BA519" t="inlineStr">
        <is>
          <t/>
        </is>
      </c>
      <c r="BB519" s="2" t="inlineStr">
        <is>
          <t>Újgenerációs Internet Kezdeményezés</t>
        </is>
      </c>
      <c r="BC519" s="2" t="inlineStr">
        <is>
          <t>3</t>
        </is>
      </c>
      <c r="BD519" s="2" t="inlineStr">
        <is>
          <t/>
        </is>
      </c>
      <c r="BE519" t="inlineStr">
        <is>
          <t>az Európai Bizottság által indított kezdeményezés, amely az internetet a jövőben adatvezérelt, interoperábilis, felhasználóközpontú, nyílt rendszerré kívánja formálni</t>
        </is>
      </c>
      <c r="BF519" s="2" t="inlineStr">
        <is>
          <t>iniziativa "Internet di prossima generazione"</t>
        </is>
      </c>
      <c r="BG519" s="2" t="inlineStr">
        <is>
          <t>3</t>
        </is>
      </c>
      <c r="BH519" s="2" t="inlineStr">
        <is>
          <t/>
        </is>
      </c>
      <c r="BI519" t="inlineStr">
        <is>
          <t>iniziativa avviata dalla Commissione europea volta a rendere l'Internet del futuro un ecosistema di piattaforme potente, aperto, incentrato sull'utente e interoperabile</t>
        </is>
      </c>
      <c r="BJ519" s="2" t="inlineStr">
        <is>
          <t>Naujos kartos interneto iniciatyva</t>
        </is>
      </c>
      <c r="BK519" s="2" t="inlineStr">
        <is>
          <t>3</t>
        </is>
      </c>
      <c r="BL519" s="2" t="inlineStr">
        <is>
          <t/>
        </is>
      </c>
      <c r="BM519" t="inlineStr">
        <is>
          <t>Europos Komisijos iniciatyva padaryti internetą atvirų, duomenimis grindžiamų ir į naudotojus orientuotų sąveikių platformų ekosistema</t>
        </is>
      </c>
      <c r="BN519" s="2" t="inlineStr">
        <is>
          <t>Nākamās paaudzes interneta iniciatīva</t>
        </is>
      </c>
      <c r="BO519" s="2" t="inlineStr">
        <is>
          <t>3</t>
        </is>
      </c>
      <c r="BP519" s="2" t="inlineStr">
        <is>
          <t/>
        </is>
      </c>
      <c r="BQ519" t="inlineStr">
        <is>
          <t/>
        </is>
      </c>
      <c r="BR519" s="2" t="inlineStr">
        <is>
          <t>inizjattiva għall-internet tal-ġenerazzjoni li jmiss</t>
        </is>
      </c>
      <c r="BS519" s="2" t="inlineStr">
        <is>
          <t>3</t>
        </is>
      </c>
      <c r="BT519" s="2" t="inlineStr">
        <is>
          <t/>
        </is>
      </c>
      <c r="BU519" t="inlineStr">
        <is>
          <t>inizjattiva mnedija mill-Kummissjoni Ewropea bil-għan li ssawwar l-internet tal-futur bħala ekosistema ta' pjattaforma interoperabbli li tkun potenti, miftuħa, xprunata mid- 
&lt;i&gt;data&lt;/i&gt; u li tikkonċentra fuq l-utent</t>
        </is>
      </c>
      <c r="BV519" s="2" t="inlineStr">
        <is>
          <t>initiatief voor het internet van de volgende generatie</t>
        </is>
      </c>
      <c r="BW519" s="2" t="inlineStr">
        <is>
          <t>3</t>
        </is>
      </c>
      <c r="BX519" s="2" t="inlineStr">
        <is>
          <t/>
        </is>
      </c>
      <c r="BY519" t="inlineStr">
        <is>
          <t>initiatief gelanceerd door de Europese Commissie dat erop gericht is om het internet van de toekomst vorm te geven als een krachtig, open, gegevensgestuurd, gebruikersgericht, interoperabel ecosysteem van platformen</t>
        </is>
      </c>
      <c r="BZ519" s="2" t="inlineStr">
        <is>
          <t>inicjatywa dotycząca internetu nowej generacji</t>
        </is>
      </c>
      <c r="CA519" s="2" t="inlineStr">
        <is>
          <t>3</t>
        </is>
      </c>
      <c r="CB519" s="2" t="inlineStr">
        <is>
          <t/>
        </is>
      </c>
      <c r="CC519" t="inlineStr">
        <is>
          <t>inicjatywa Komisji Europejskiej, której celem jest takie ukształtowanie internetu przyszłości, aby był otwartym i interoperacyjnym środowiskiem, opartym na danych i potrzebach użytkowników</t>
        </is>
      </c>
      <c r="CD519" s="2" t="inlineStr">
        <is>
          <t>iniciativa Internet da próxima geração</t>
        </is>
      </c>
      <c r="CE519" s="2" t="inlineStr">
        <is>
          <t>3</t>
        </is>
      </c>
      <c r="CF519" s="2" t="inlineStr">
        <is>
          <t/>
        </is>
      </c>
      <c r="CG519" t="inlineStr">
        <is>
          <t>Iniciativa da Comissão Europeia com o objetivo de moldar a Internet do futuro como um ecossistema de plataformas interoperável, poderoso, aberto, orientado por dados e centrado no utilizador.</t>
        </is>
      </c>
      <c r="CH519" s="2" t="inlineStr">
        <is>
          <t>inițiativă referitoare la internetul de nouă generație</t>
        </is>
      </c>
      <c r="CI519" s="2" t="inlineStr">
        <is>
          <t>3</t>
        </is>
      </c>
      <c r="CJ519" s="2" t="inlineStr">
        <is>
          <t/>
        </is>
      </c>
      <c r="CK519" t="inlineStr">
        <is>
          <t/>
        </is>
      </c>
      <c r="CL519" s="2" t="inlineStr">
        <is>
          <t>iniciatíva Internet ďalšej generácie</t>
        </is>
      </c>
      <c r="CM519" s="2" t="inlineStr">
        <is>
          <t>3</t>
        </is>
      </c>
      <c r="CN519" s="2" t="inlineStr">
        <is>
          <t/>
        </is>
      </c>
      <c r="CO519" t="inlineStr">
        <is>
          <t>iniciatíva Európskej komisie zameraná na formovanie internetu budúcnosti ako výkonného, otvoreného, interoperabilného ekosystému platforiem zameraného na používateľa</t>
        </is>
      </c>
      <c r="CP519" s="2" t="inlineStr">
        <is>
          <t>pobuda za internet naslednje generacije</t>
        </is>
      </c>
      <c r="CQ519" s="2" t="inlineStr">
        <is>
          <t>3</t>
        </is>
      </c>
      <c r="CR519" s="2" t="inlineStr">
        <is>
          <t/>
        </is>
      </c>
      <c r="CS519" t="inlineStr">
        <is>
          <t/>
        </is>
      </c>
      <c r="CT519" s="2" t="inlineStr">
        <is>
          <t>initiativet nästa generations internet</t>
        </is>
      </c>
      <c r="CU519" s="2" t="inlineStr">
        <is>
          <t>2</t>
        </is>
      </c>
      <c r="CV519" s="2" t="inlineStr">
        <is>
          <t/>
        </is>
      </c>
      <c r="CW519" t="inlineStr">
        <is>
          <t>initiativ som Europeiska kommissionen lanserat i syfte att forma framtidens internet till ett kraftfullt, öppet, användarcentrerat och interoperabelt plattformsekosystem</t>
        </is>
      </c>
    </row>
    <row r="520">
      <c r="A520" s="1" t="str">
        <f>HYPERLINK("https://iate.europa.eu/entry/result/749604/all", "749604")</f>
        <v>749604</v>
      </c>
      <c r="B520" t="inlineStr">
        <is>
          <t>EUROPEAN UNION</t>
        </is>
      </c>
      <c r="C520" t="inlineStr">
        <is>
          <t>EUROPEAN UNION|EU finance|Community budget</t>
        </is>
      </c>
      <c r="D520" t="inlineStr">
        <is>
          <t>yes</t>
        </is>
      </c>
      <c r="E520" t="inlineStr">
        <is>
          <t/>
        </is>
      </c>
      <c r="F520" s="2" t="inlineStr">
        <is>
          <t>временно бюджетно задължение</t>
        </is>
      </c>
      <c r="G520" s="2" t="inlineStr">
        <is>
          <t>3</t>
        </is>
      </c>
      <c r="H520" s="2" t="inlineStr">
        <is>
          <t/>
        </is>
      </c>
      <c r="I520" t="inlineStr">
        <is>
          <t>&lt;p&gt;бюджетно задължение, което е предназначено за покриване на обичайни разходи за управление на ЕФГЗ по член 11, параграф 2 или на обичайни административни разходи, при които размерът или крайните получатели на сумите не са окончателно известни&lt;/p&gt;</t>
        </is>
      </c>
      <c r="J520" s="2" t="inlineStr">
        <is>
          <t>předběžný rozpočtový závazek</t>
        </is>
      </c>
      <c r="K520" s="2" t="inlineStr">
        <is>
          <t>3</t>
        </is>
      </c>
      <c r="L520" s="2" t="inlineStr">
        <is>
          <t/>
        </is>
      </c>
      <c r="M520" t="inlineStr">
        <is>
          <t>&lt;a href="https://iate.europa.eu/entry/result/927610/cs" target="_blank"&gt;rozpočtový závazek&lt;/a&gt; určený ke krytí výdajů na řízení pro &lt;a href="https://iate.europa.eu/entry/result/2114149/cs" target="_blank"&gt;Evropský zemědělský záruční fond&lt;/a&gt; a běžných &lt;a href="https://iate.europa.eu/entry/result/845003/cs" target="_blank"&gt;správních výdajů&lt;/a&gt;, u nichž nejsou částka nebo koneční příjemci s konečnou platností určeni</t>
        </is>
      </c>
      <c r="N520" s="2" t="inlineStr">
        <is>
          <t>foreløbig budgetmæssig forpligtelse</t>
        </is>
      </c>
      <c r="O520" s="2" t="inlineStr">
        <is>
          <t>4</t>
        </is>
      </c>
      <c r="P520" s="2" t="inlineStr">
        <is>
          <t/>
        </is>
      </c>
      <c r="Q520" t="inlineStr">
        <is>
          <t>budgetmæssig forpligtelse, der har til formål at dække rutinemæssige udgifter til forvaltning af EGFL samt godkendte rutinemæssige administrationsudgifter, for hvilke enten beløbet eller de endelige modtagere ikke er endeligt bestemt</t>
        </is>
      </c>
      <c r="R520" s="2" t="inlineStr">
        <is>
          <t>vorläufige Mittelbindung</t>
        </is>
      </c>
      <c r="S520" s="2" t="inlineStr">
        <is>
          <t>3</t>
        </is>
      </c>
      <c r="T520" s="2" t="inlineStr">
        <is>
          <t/>
        </is>
      </c>
      <c r="U520" t="inlineStr">
        <is>
          <t>Mittelbindung, die der Deckung laufender Managementausgaben des Europäischen Garantiefonds für die Landwirtschaft &lt;a href="/entry/result/2114149/all" id="ENTRY_TO_ENTRY_CONVERTER" target="_blank"&gt;IATE:2114149&lt;/a&gt; oder laufender Verwaltungsausgaben, für die entweder der Betrag oder die Endempfänger der Zahlung nicht endgültig feststehen, dient</t>
        </is>
      </c>
      <c r="V520" s="2" t="inlineStr">
        <is>
          <t>προσωρινή δημοσιονομική δέσμευση</t>
        </is>
      </c>
      <c r="W520" s="2" t="inlineStr">
        <is>
          <t>3</t>
        </is>
      </c>
      <c r="X520" s="2" t="inlineStr">
        <is>
          <t/>
        </is>
      </c>
      <c r="Y520" t="inlineStr">
        <is>
          <t>&lt;a href="https://iate.europa.eu/entry/result/927610" target="_blank"&gt;δημοσιονομική δέσμευση&lt;/a&gt; για την κάλυψη των τρεχουσών διαχειριστικών δαπανών του &lt;a href="https://iate.europa.eu/entry/result/2114149" target="_blank"&gt;Ευρωπαϊκού Γεωργικού Ταμείου Εγγυήσεων&lt;/a&gt; ή των τρεχουσών &lt;a href="https://iate.europa.eu/entry/result/845003" target="_blank"&gt;διαχειριστικών δαπανών&lt;/a&gt; στις περιπτώσεις όπου είτε το ποσό είτε οι τελικοί αποδέκτες δεν έχουν προσδιορισθεί οριστικά</t>
        </is>
      </c>
      <c r="Z520" s="2" t="inlineStr">
        <is>
          <t>provisional budgetary commitment|
provisional budget commitment|
provisional commitment</t>
        </is>
      </c>
      <c r="AA520" s="2" t="inlineStr">
        <is>
          <t>3|
3|
1</t>
        </is>
      </c>
      <c r="AB520" s="2" t="inlineStr">
        <is>
          <t xml:space="preserve">|
obsolete|
</t>
        </is>
      </c>
      <c r="AC520" t="inlineStr">
        <is>
          <t>&lt;a href="https://iate.europa.eu/entry/result/927610" target="_blank"&gt;budgetary commitment&lt;/a&gt; used to cover routine management expenditure for the &lt;a href="https://iate.europa.eu/entry/result/2114149" target="_blank"&gt;European Agricultural Guarantee Fund&lt;/a&gt;, and routine &lt;a href="https://iate.europa.eu/entry/result/845003" target="_blank"&gt;administrative expenditure&lt;/a&gt; where either the amount or the final payees are not definitively known</t>
        </is>
      </c>
      <c r="AD520" s="2" t="inlineStr">
        <is>
          <t>compromiso presupuestario provisional</t>
        </is>
      </c>
      <c r="AE520" s="2" t="inlineStr">
        <is>
          <t>3</t>
        </is>
      </c>
      <c r="AF520" s="2" t="inlineStr">
        <is>
          <t/>
        </is>
      </c>
      <c r="AG520" t="inlineStr">
        <is>
          <t>&lt;a href="https://iate.europa.eu/entry/result/927610/es" target="_blank"&gt;Compromiso presupuestario&lt;/a&gt; destinado a cubrir los gastos corrientes de gestión del &lt;a href="https://iate.europa.eu/entry/result/2114149/es" target="_blank"&gt;Fondo Europeo Agrícola de Garantía&lt;/a&gt; y los &lt;a href="https://iate.europa.eu/entry/result/845003/es" target="_blank"&gt;gastos administrativos&lt;/a&gt; corrientes cuyo importe o cuyos beneficiarios finales no se conocen con total seguridad.</t>
        </is>
      </c>
      <c r="AH520" s="2" t="inlineStr">
        <is>
          <t>esialgne eelarveline kulukohustus</t>
        </is>
      </c>
      <c r="AI520" s="2" t="inlineStr">
        <is>
          <t>3</t>
        </is>
      </c>
      <c r="AJ520" s="2" t="inlineStr">
        <is>
          <t/>
        </is>
      </c>
      <c r="AK520" t="inlineStr">
        <is>
          <t>&lt;i&gt;eelarveline kulukohustus&lt;/i&gt; &lt;a href="/entry/result/927610/all" id="ENTRY_TO_ENTRY_CONVERTER" target="_blank"&gt;IATE:927610&lt;/a&gt;, mida kasutatakse &lt;i&gt;Euroopa Põllumajanduse Tagatisfondi&lt;/i&gt; &lt;a href="/entry/result/2114149/all" id="ENTRY_TO_ENTRY_CONVERTER" target="_blank"&gt;IATE:2114149&lt;/a&gt; jooksvate halduskulude ja muude jooksvate halduskulude katmise puhul, kui kas summa või lõplik maksesaaja ei ole veel lõplikult teada</t>
        </is>
      </c>
      <c r="AL520" s="2" t="inlineStr">
        <is>
          <t>alustava talousarviositoumus|
alustava sitoumus</t>
        </is>
      </c>
      <c r="AM520" s="2" t="inlineStr">
        <is>
          <t>3|
3</t>
        </is>
      </c>
      <c r="AN520" s="2" t="inlineStr">
        <is>
          <t xml:space="preserve">|
</t>
        </is>
      </c>
      <c r="AO520" t="inlineStr">
        <is>
          <t>talousarviositoumus, joka on tarkoitettu kattamaan maataloustukirahaston juoksevia hallinnointimenoja ja juoksevia hallintomenoja, joiden määrää tai maksun lopullisia saajia ei ole lopullisesti vahvistettu</t>
        </is>
      </c>
      <c r="AP520" s="2" t="inlineStr">
        <is>
          <t>engagement budgétaire provisionnel|
engagement provisionnel</t>
        </is>
      </c>
      <c r="AQ520" s="2" t="inlineStr">
        <is>
          <t>3|
2</t>
        </is>
      </c>
      <c r="AR520" s="2" t="inlineStr">
        <is>
          <t xml:space="preserve">|
</t>
        </is>
      </c>
      <c r="AS520" t="inlineStr">
        <is>
          <t>&lt;a href="https://iate.europa.eu/entry/result/927610/fr-en" target="_blank"&gt;engagement budgétaire&lt;/a&gt; destiné à couvrir les dépenses de gestion courante du &lt;a href="https://iate.europa.eu/entry/result/2114149/fr-en" target="_blank"&gt;Fonds européen agricole de garantie&lt;/a&gt; (FEAGA) et les &lt;a href="https://iate.europa.eu/entry/result/845003/fr-en" target="_blank"&gt;dépenses administratives&lt;/a&gt; courantes dont soit le montant, soit les bénéficiaires finaux ne sont pas déterminés de manière définitive</t>
        </is>
      </c>
      <c r="AT520" s="2" t="inlineStr">
        <is>
          <t>gealltanas buiséadach sealadach|
gealltanas sealadach buiséadach</t>
        </is>
      </c>
      <c r="AU520" s="2" t="inlineStr">
        <is>
          <t>3|
3</t>
        </is>
      </c>
      <c r="AV520" s="2" t="inlineStr">
        <is>
          <t xml:space="preserve">|
</t>
        </is>
      </c>
      <c r="AW520" t="inlineStr">
        <is>
          <t/>
        </is>
      </c>
      <c r="AX520" s="2" t="inlineStr">
        <is>
          <t>okvirna proračunska obveza</t>
        </is>
      </c>
      <c r="AY520" s="2" t="inlineStr">
        <is>
          <t>3</t>
        </is>
      </c>
      <c r="AZ520" s="2" t="inlineStr">
        <is>
          <t/>
        </is>
      </c>
      <c r="BA520" t="inlineStr">
        <is>
          <t/>
        </is>
      </c>
      <c r="BB520" s="2" t="inlineStr">
        <is>
          <t>ideiglenes költségvetési kötelezettségvállalás</t>
        </is>
      </c>
      <c r="BC520" s="2" t="inlineStr">
        <is>
          <t>3</t>
        </is>
      </c>
      <c r="BD520" s="2" t="inlineStr">
        <is>
          <t/>
        </is>
      </c>
      <c r="BE520" t="inlineStr">
        <is>
          <t>olyan &lt;a href="https://iate.europa.eu/entry/result/927610/hu" target="_blank"&gt;költségvetési kötelezettségvállalás&lt;/a&gt;, amely az &lt;a href="https://iate.europa.eu/entry/result/2114149/hu" target="_blank"&gt;Európai Mezőgazdasági Garanciaalap&lt;/a&gt; előirányzatainak terhére tett globális előzetes kötelezettségvállalások fedezetéül vagy rendszeres &lt;a href="https://iate.europa.eu/entry/result/845003/hu" target="_blank"&gt;igazgatási kiadásokra&lt;/a&gt; szolgál, illetve amely esetében vagy az összeg, vagy a végső kedvezményezettek nem ismertek véglegesen</t>
        </is>
      </c>
      <c r="BF520" s="2" t="inlineStr">
        <is>
          <t>impegno di bilancio accantonato</t>
        </is>
      </c>
      <c r="BG520" s="2" t="inlineStr">
        <is>
          <t>3</t>
        </is>
      </c>
      <c r="BH520" s="2" t="inlineStr">
        <is>
          <t/>
        </is>
      </c>
      <c r="BI520" t="inlineStr">
        <is>
          <t>tipo di impegno di bilancio destinato a coprire determinate spese di gestione corrente del &lt;a href="https://iate.europa.eu/entry/result/2114149/it" target="_blank"&gt;Fondo europeo agricolo di garanzia&lt;/a&gt; e le spese correnti di natura amministrativa il cui importo o i cui beneficiari finali non sono determinati in modo definitivo</t>
        </is>
      </c>
      <c r="BJ520" s="2" t="inlineStr">
        <is>
          <t>preliminarus biudžetinis įsipareigojimas</t>
        </is>
      </c>
      <c r="BK520" s="2" t="inlineStr">
        <is>
          <t>3</t>
        </is>
      </c>
      <c r="BL520" s="2" t="inlineStr">
        <is>
          <t/>
        </is>
      </c>
      <c r="BM520" t="inlineStr">
        <is>
          <t>&lt;i&gt;biudžetinis įsipareigojimas&lt;/i&gt; (&lt;a href="/entry/result/927610/all" id="ENTRY_TO_ENTRY_CONVERTER" target="_blank"&gt;IATE:927610&lt;/a&gt;), skirtas įprastoms EŽŪGF valdymo išlaidoms ir įprastoms administracinėms išlaidoms padengti, kai arba sumos, arba galutiniai gavėjai nėra galutinai žinomi</t>
        </is>
      </c>
      <c r="BN520" s="2" t="inlineStr">
        <is>
          <t>provizoriskas budžeta saistības</t>
        </is>
      </c>
      <c r="BO520" s="2" t="inlineStr">
        <is>
          <t>3</t>
        </is>
      </c>
      <c r="BP520" s="2" t="inlineStr">
        <is>
          <t/>
        </is>
      </c>
      <c r="BQ520" t="inlineStr">
        <is>
          <t>&lt;a href="https://iate.europa.eu/entry/result/927610/lv" target="_blank"&gt;budžeta saistības&lt;/a&gt;, ar ko paredzēts segt parastos pārvaldības izdevumus par &lt;a href="https://iate.europa.eu/entry/result/2114149/lv" target="_blank"&gt;ELGF&lt;/a&gt; un parastos &lt;a href="https://iate.europa.eu/entry/result/845003/lv" target="_blank"&gt;administratīvos izdevumus&lt;/a&gt;, ja summa vai maksājuma galasaņēmēji nav skaidri zināmi</t>
        </is>
      </c>
      <c r="BR520" s="2" t="inlineStr">
        <is>
          <t>impenn baġitarju proviżorju</t>
        </is>
      </c>
      <c r="BS520" s="2" t="inlineStr">
        <is>
          <t>3</t>
        </is>
      </c>
      <c r="BT520" s="2" t="inlineStr">
        <is>
          <t/>
        </is>
      </c>
      <c r="BU520" t="inlineStr">
        <is>
          <t>impenn baġitarju intenzjonat biex ikopri n-nefqa tal-ġestjoni ta' rutina tal-&lt;a href="https://iate.europa.eu/entry/slideshow/1602577204710/2114149/mt" target="_blank"&gt;Fond Agrikolu Ewropew ta' Garanzija&lt;/a&gt;, u n-nefqa amministrattiva ta' rutina fejn l-ammont jew il-benefiċjarji finali mhumiex magħrufa b'mod definittiv</t>
        </is>
      </c>
      <c r="BV520" s="2" t="inlineStr">
        <is>
          <t>voorlopige vastlegging</t>
        </is>
      </c>
      <c r="BW520" s="2" t="inlineStr">
        <is>
          <t>3</t>
        </is>
      </c>
      <c r="BX520" s="2" t="inlineStr">
        <is>
          <t/>
        </is>
      </c>
      <c r="BY520" t="inlineStr">
        <is>
          <t>vastlegging voor de uitgaven van dagelijks beheer van het Europees Landbouwgarantiefonds en de lopende uitgaven van administratieve aard waarvan hetzij het bedrag, hetzij de eindbegunstigden niet definitief zijn bepaald</t>
        </is>
      </c>
      <c r="BZ520" s="2" t="inlineStr">
        <is>
          <t>tymczasowe zobowiązanie budżetowe</t>
        </is>
      </c>
      <c r="CA520" s="2" t="inlineStr">
        <is>
          <t>3</t>
        </is>
      </c>
      <c r="CB520" s="2" t="inlineStr">
        <is>
          <t/>
        </is>
      </c>
      <c r="CC520" t="inlineStr">
        <is>
          <t>zobowiązanie budżetowe, które przeznaczone jest na pokrycie zwykłych wydatków na zarządzanie&lt;a href="https://iate.europa.eu/entry/result/2114149/pl" target="_blank"&gt; EFRG &lt;/a&gt;oraz zwykłych wydatków administracyjnych, w przypadku których kwota albo końcowi odbiorcy płatności nie są ostatecznie znani</t>
        </is>
      </c>
      <c r="CD520" s="2" t="inlineStr">
        <is>
          <t>autorização orçamental provisional|
autorização provisória</t>
        </is>
      </c>
      <c r="CE520" s="2" t="inlineStr">
        <is>
          <t>3|
3</t>
        </is>
      </c>
      <c r="CF520" s="2" t="inlineStr">
        <is>
          <t xml:space="preserve">|
</t>
        </is>
      </c>
      <c r="CG520" t="inlineStr">
        <is>
          <t>No processo orçamental da UE, tipo de 
&lt;a href="https://iate.europa.eu/entry/result/927610" target="_blank"&gt;autorização orçamental&lt;/a&gt; que se destina a cobrir as despesas de gestão corrente do &lt;a href="https://iate.europa.eu/entry/result/2114149" target="_blank"&gt;FEAGA&lt;/a&gt; e as despesas correntes de natureza administrativa cujos montantes ou os beneficiários finais não estejam determinados de forma definitiva,</t>
        </is>
      </c>
      <c r="CH520" s="2" t="inlineStr">
        <is>
          <t>angajament bugetar provizoriu|
angajament provizoriu</t>
        </is>
      </c>
      <c r="CI520" s="2" t="inlineStr">
        <is>
          <t>3|
3</t>
        </is>
      </c>
      <c r="CJ520" s="2" t="inlineStr">
        <is>
          <t xml:space="preserve">|
</t>
        </is>
      </c>
      <c r="CK520" t="inlineStr">
        <is>
          <t>angajament bugetar destinat acoperirii cheltuielilor prevăzute la articolul 170 sau a cheltuielilor administrative curente și dacă nu se cunoaște definitiv care este cuantumul sau cine sunt beneficiarii finali</t>
        </is>
      </c>
      <c r="CL520" s="2" t="inlineStr">
        <is>
          <t>predbežný rozpočtový záväzok</t>
        </is>
      </c>
      <c r="CM520" s="2" t="inlineStr">
        <is>
          <t>3</t>
        </is>
      </c>
      <c r="CN520" s="2" t="inlineStr">
        <is>
          <t/>
        </is>
      </c>
      <c r="CO520" t="inlineStr">
        <is>
          <t>rozpočtový záväzok určený na pokrytie bežných výdavkov na riadenie v prípade EPZF, ako sa uvádza v článku 11 ods. 2 nariadenia (EÚ, Euratom) 2018/1046, alebo bežných administratívnych výdavkov, pričom nie je s konečnou platnosťou známa buď suma platby alebo jej koneční príjemcovia</t>
        </is>
      </c>
      <c r="CP520" s="2" t="inlineStr">
        <is>
          <t>začasna proračunska obveznost</t>
        </is>
      </c>
      <c r="CQ520" s="2" t="inlineStr">
        <is>
          <t>3</t>
        </is>
      </c>
      <c r="CR520" s="2" t="inlineStr">
        <is>
          <t/>
        </is>
      </c>
      <c r="CS520" t="inlineStr">
        <is>
          <t>&lt;a href="https://iate.europa.eu/entry/result/927610/sl" target="_blank"&gt;(prevzem) proračunska(-e) obveznost(i)&lt;/a&gt;, namenjen(a) pokrivanju odhodkov za &lt;a href="https://iate.europa.eu/entry/result/2114149/sl" target="_blank"&gt;Evropski kmetijski jamstveni sklad&lt;/a&gt; in rutinskih &lt;a href="https://iate.europa.eu/entry/result/845003/sl" target="_blank"&gt;upravnih odhodkov&lt;/a&gt;, kadar bodisi znesek bodisi končni prejemniki plačil še niso dokončno znani</t>
        </is>
      </c>
      <c r="CT520" s="2" t="inlineStr">
        <is>
          <t>preliminärt budgetmässigt åtagande|
preliminärt budgetåtagande</t>
        </is>
      </c>
      <c r="CU520" s="2" t="inlineStr">
        <is>
          <t>3|
3</t>
        </is>
      </c>
      <c r="CV520" s="2" t="inlineStr">
        <is>
          <t xml:space="preserve">|
</t>
        </is>
      </c>
      <c r="CW520" t="inlineStr">
        <is>
          <t/>
        </is>
      </c>
    </row>
    <row r="521">
      <c r="A521" s="1" t="str">
        <f>HYPERLINK("https://iate.europa.eu/entry/result/768095/all", "768095")</f>
        <v>768095</v>
      </c>
      <c r="B521" t="inlineStr">
        <is>
          <t>EUROPEAN UNION</t>
        </is>
      </c>
      <c r="C521" t="inlineStr">
        <is>
          <t>EUROPEAN UNION|EU finance|Community budget</t>
        </is>
      </c>
      <c r="D521" t="inlineStr">
        <is>
          <t>yes</t>
        </is>
      </c>
      <c r="E521" t="inlineStr">
        <is>
          <t/>
        </is>
      </c>
      <c r="F521" s="2" t="inlineStr">
        <is>
          <t>плащане на разходи|
плащане</t>
        </is>
      </c>
      <c r="G521" s="2" t="inlineStr">
        <is>
          <t>3|
3</t>
        </is>
      </c>
      <c r="H521" s="2" t="inlineStr">
        <is>
          <t xml:space="preserve">|
</t>
        </is>
      </c>
      <c r="I521" t="inlineStr">
        <is>
          <t>действие, с което &lt;a href="https://iate.europa.eu/entry/slideshow/1602679268902/790994/bg" target="_blank"&gt;счетоводителят&lt;/a&gt; на институция на Съюза плаща утвърден по-рано разход въз основа на &lt;a href="https://iate.europa.eu/entry/slideshow/1602679757317/1077702/bg" target="_blank"&gt;платежно нареждане&lt;/a&gt;, издадено от отговорния &lt;a href="https://iate.europa.eu/entry/slideshow/1602679826354/791008/bg" target="_blank"&gt;разпоредител с бюджетни кредити&lt;/a&gt;</t>
        </is>
      </c>
      <c r="J521" s="2" t="inlineStr">
        <is>
          <t>úhrada výdajů</t>
        </is>
      </c>
      <c r="K521" s="2" t="inlineStr">
        <is>
          <t>3</t>
        </is>
      </c>
      <c r="L521" s="2" t="inlineStr">
        <is>
          <t/>
        </is>
      </c>
      <c r="M521" t="inlineStr">
        <is>
          <t>akt, jímž &lt;a href="https://iate.europa.eu/entry/result/790994/cs" target="_blank"&gt;účetní&lt;/a&gt; orgánu Unie uhradí, v souladu s &lt;a href="https://iate.europa.eu/entry/result/1077702/cs" target="_blank"&gt;platebním příkazem&lt;/a&gt;&lt;small&gt;,&lt;/small&gt; částku výdaje, kterou odpovědná &lt;a href="https://iate.europa.eu/entry/result/791008/cs" target="_blank"&gt;schvalující osoba&lt;/a&gt; předtím potvrdila</t>
        </is>
      </c>
      <c r="N521" s="2" t="inlineStr">
        <is>
          <t>betaling af udgifter|
betaling</t>
        </is>
      </c>
      <c r="O521" s="2" t="inlineStr">
        <is>
          <t>4|
4</t>
        </is>
      </c>
      <c r="P521" s="2" t="inlineStr">
        <is>
          <t xml:space="preserve">|
</t>
        </is>
      </c>
      <c r="Q521" t="inlineStr">
        <is>
          <t>effektuering af en betalingsordre udstedt af den ansvarlige anvisningsberettigede</t>
        </is>
      </c>
      <c r="R521" s="2" t="inlineStr">
        <is>
          <t>Zahlung von Ausgaben|
Zahlung</t>
        </is>
      </c>
      <c r="S521" s="2" t="inlineStr">
        <is>
          <t>3|
3</t>
        </is>
      </c>
      <c r="T521" s="2" t="inlineStr">
        <is>
          <t xml:space="preserve">|
</t>
        </is>
      </c>
      <c r="U521" t="inlineStr">
        <is>
          <t>Handlung, durch die der Rechnungsführer einer Institution der EU entsprechend einer Auszahlungsanordnung des zuständigen Anweisungsbefugten einen zuvor festgestellen Betrag auszahlt</t>
        </is>
      </c>
      <c r="V521" s="2" t="inlineStr">
        <is>
          <t>πληρωμή δαπανών</t>
        </is>
      </c>
      <c r="W521" s="2" t="inlineStr">
        <is>
          <t>3</t>
        </is>
      </c>
      <c r="X521" s="2" t="inlineStr">
        <is>
          <t/>
        </is>
      </c>
      <c r="Y521" t="inlineStr">
        <is>
          <t>πράξη με την οποία ο &lt;a href="https://iate.europa.eu/entry/result/790994" target="_blank"&gt;υπόλογος&lt;/a&gt; ενός θεσμικού οργάνου της Ένωσης πληρώνει, σύμφωνα με &lt;a href="https://iate.europa.eu/entry/result/1077702" target="_blank"&gt;ένταλμα πληρωμής&lt;/a&gt;, το ποσό της &lt;a href="https://iate.europa.eu/entry/result/2215412" target="_blank"&gt;δαπάνης&lt;/a&gt; που έχει επικυρώσει προηγουμένως ο αρμόδιος &lt;a href="https://iate.europa.eu/entry/result/791008" target="_blank"&gt;διατάκτης&lt;/a&gt;</t>
        </is>
      </c>
      <c r="Z521" s="2" t="inlineStr">
        <is>
          <t>payment of expenditure|
payment</t>
        </is>
      </c>
      <c r="AA521" s="2" t="inlineStr">
        <is>
          <t>3|
3</t>
        </is>
      </c>
      <c r="AB521" s="2" t="inlineStr">
        <is>
          <t xml:space="preserve">|
</t>
        </is>
      </c>
      <c r="AC521" t="inlineStr">
        <is>
          <t>act by which the &lt;a href="https://iate.europa.eu/entry/result/790994" target="_blank"&gt;accounting officer&lt;/a&gt; of a Union
institution pays, in accordance with a &lt;a href="https://iate.europa.eu/entry/result/1077702" target="_blank"&gt;payment order&lt;/a&gt;, an amount of expenditure
which the &lt;a href="https://iate.europa.eu/entry/result/791008" target="_blank"&gt;authorising officer&lt;/a&gt; responsible has previously validated</t>
        </is>
      </c>
      <c r="AD521" s="2" t="inlineStr">
        <is>
          <t>pago de los gastos|
pago</t>
        </is>
      </c>
      <c r="AE521" s="2" t="inlineStr">
        <is>
          <t>3|
3</t>
        </is>
      </c>
      <c r="AF521" s="2" t="inlineStr">
        <is>
          <t xml:space="preserve">|
</t>
        </is>
      </c>
      <c r="AG521" t="inlineStr">
        <is>
          <t>Acto mediante el cual el &lt;a href="https://iate.europa.eu/entry/result/790994/es" target="_blank"&gt;contable &lt;/a&gt;de una institución de la Unión abona, con arreglo a la &lt;a href="https://iate.europa.eu/entry/result/1077702/es" target="_blank"&gt;orden de pago&lt;/a&gt; emitida por el &lt;a href="https://iate.europa.eu/entry/result/791008/es" target="_blank"&gt;ordenador &lt;/a&gt;competente, el importe de un gasto &lt;a href="https://iate.europa.eu/entry/result/1077820/es" target="_blank"&gt;liquidado&lt;/a&gt; por este último.</t>
        </is>
      </c>
      <c r="AH521" s="2" t="inlineStr">
        <is>
          <t>kulude maksmine|
maksmine</t>
        </is>
      </c>
      <c r="AI521" s="2" t="inlineStr">
        <is>
          <t>3|
3</t>
        </is>
      </c>
      <c r="AJ521" s="2" t="inlineStr">
        <is>
          <t xml:space="preserve">|
</t>
        </is>
      </c>
      <c r="AK521" t="inlineStr">
        <is>
          <t>üks ELi eelarve täitmisega seotud &lt;i&gt;kulutoimingutest &lt;/i&gt;&lt;a href="/entry/result/3514261/all" id="ENTRY_TO_ENTRY_CONVERTER" target="_blank"&gt;IATE:3514261&lt;/a&gt;, millega liidu institusiooni &lt;i&gt;peaarvepidaja&lt;/i&gt; &lt;a href="/entry/result/790994/all" id="ENTRY_TO_ENTRY_CONVERTER" target="_blank"&gt;IATE:790994&lt;/a&gt; maksab &lt;i&gt;maksekorralduse&lt;/i&gt; &lt;a href="/entry/result/1077702/all" id="ENTRY_TO_ENTRY_CONVERTER" target="_blank"&gt;IATE:1077702&lt;/a&gt; alusel kuluna välja summa, mille vastutav&lt;i&gt; eelarvevahendite käsutaja&lt;/i&gt; &lt;a href="/entry/result/791008/all" id="ENTRY_TO_ENTRY_CONVERTER" target="_blank"&gt;IATE:791008&lt;/a&gt; on eelnevalt tõendanud</t>
        </is>
      </c>
      <c r="AL521" s="2" t="inlineStr">
        <is>
          <t>menojen maksaminen</t>
        </is>
      </c>
      <c r="AM521" s="2" t="inlineStr">
        <is>
          <t>3</t>
        </is>
      </c>
      <c r="AN521" s="2" t="inlineStr">
        <is>
          <t/>
        </is>
      </c>
      <c r="AO521" t="inlineStr">
        <is>
          <t>toimenpide, jossa unionin toimielimen tilinpitäjä maksaa tulojen ja menojen hyväksyjän maksumääräyksellä vahvistaman menojen määrän</t>
        </is>
      </c>
      <c r="AP521" s="2" t="inlineStr">
        <is>
          <t>paiement des dépenses|
paiement</t>
        </is>
      </c>
      <c r="AQ521" s="2" t="inlineStr">
        <is>
          <t>3|
3</t>
        </is>
      </c>
      <c r="AR521" s="2" t="inlineStr">
        <is>
          <t xml:space="preserve">|
</t>
        </is>
      </c>
      <c r="AS521" t="inlineStr">
        <is>
          <t>acte par lequel le &lt;a href="https://iate.europa.eu/entry/result/790994/fr-en" target="_blank"&gt;comptable &lt;/a&gt;d'une institution de l'Union paie, en application d'un &lt;a href="https://iate.europa.eu/entry/result/1077702/fr-en" target="_blank"&gt;ordre de paiement&lt;/a&gt;, le montant de la dépense dont l'&lt;a href="https://iate.europa.eu/entry/result/791008/fr-en" target="_blank"&gt;ordonnateur&lt;/a&gt; compétent a préalablement effectué la liquidation</t>
        </is>
      </c>
      <c r="AT521" s="2" t="inlineStr">
        <is>
          <t>íoc caiteachais|
íocaíocht caiteachais</t>
        </is>
      </c>
      <c r="AU521" s="2" t="inlineStr">
        <is>
          <t>3|
3</t>
        </is>
      </c>
      <c r="AV521" s="2" t="inlineStr">
        <is>
          <t xml:space="preserve">|
</t>
        </is>
      </c>
      <c r="AW521" t="inlineStr">
        <is>
          <t/>
        </is>
      </c>
      <c r="AX521" s="2" t="inlineStr">
        <is>
          <t>plaćanje rashoda</t>
        </is>
      </c>
      <c r="AY521" s="2" t="inlineStr">
        <is>
          <t>3</t>
        </is>
      </c>
      <c r="AZ521" s="2" t="inlineStr">
        <is>
          <t/>
        </is>
      </c>
      <c r="BA521" t="inlineStr">
        <is>
          <t/>
        </is>
      </c>
      <c r="BB521" s="2" t="inlineStr">
        <is>
          <t>kiadások kifizetése</t>
        </is>
      </c>
      <c r="BC521" s="2" t="inlineStr">
        <is>
          <t>3</t>
        </is>
      </c>
      <c r="BD521" s="2" t="inlineStr">
        <is>
          <t/>
        </is>
      </c>
      <c r="BE521" t="inlineStr">
        <is>
          <t>az a művelet, amelynek során egy uniós intézmény
számvitelért felelős tisztviselője [ &lt;a href="/entry/result/790994/all" id="ENTRY_TO_ENTRY_CONVERTER" target="_blank"&gt;IATE:790994&lt;/a&gt;
] a kiállított fizetési
megbízással [ &lt;a href="/entry/result/1077702/all" id="ENTRY_TO_ENTRY_CONVERTER" target="_blank"&gt;IATE:1077702&lt;/a&gt; ] összhangban kifizeti az illetékes engedélyezésre jogosult tisztviselő
[ &lt;a href="/entry/result/791008/all" id="ENTRY_TO_ENTRY_CONVERTER" target="_blank"&gt;IATE:791008&lt;/a&gt; ] által előzőleg
jóváhagyott [ &lt;a href="/entry/result/1077820/all" id="ENTRY_TO_ENTRY_CONVERTER" target="_blank"&gt;IATE:1077820&lt;/a&gt; ] kiadások összegét</t>
        </is>
      </c>
      <c r="BF521" s="2" t="inlineStr">
        <is>
          <t>pagamento delle spese|
pagamento</t>
        </is>
      </c>
      <c r="BG521" s="2" t="inlineStr">
        <is>
          <t>3|
3</t>
        </is>
      </c>
      <c r="BH521" s="2" t="inlineStr">
        <is>
          <t xml:space="preserve">|
</t>
        </is>
      </c>
      <c r="BI521" t="inlineStr">
        <is>
          <t>atto attraverso il quale il &lt;a href="https://iate.europa.eu/entry/result/790994/it" target="_blank"&gt;contabile &lt;/a&gt;di un'istituzione dell'Unione paga, conformemente a un &lt;a href="https://iate.europa.eu/entry/result/1077702/it" target="_blank"&gt;ordine di pagamento&lt;/a&gt; un importo di spesa precedentemente convalidato dall'&lt;a href="https://iate.europa.eu/entry/result/791008/it" target="_blank"&gt;ordinatore&lt;/a&gt;</t>
        </is>
      </c>
      <c r="BJ521" s="2" t="inlineStr">
        <is>
          <t>išlaidų apmokėjimas</t>
        </is>
      </c>
      <c r="BK521" s="2" t="inlineStr">
        <is>
          <t>3</t>
        </is>
      </c>
      <c r="BL521" s="2" t="inlineStr">
        <is>
          <t/>
        </is>
      </c>
      <c r="BM521" t="inlineStr">
        <is>
          <t>veiksmas, kuriuo Sąjungos leidimus suteikiantis pareigūnas (&lt;a href="/entry/result/791008/all" id="ENTRY_TO_ENTRY_CONVERTER" target="_blank"&gt;IATE:791008&lt;/a&gt; ), patikrinęs, ar skirta asignavimų, išduoda mokėjimo pavedimą (&lt;a href="/entry/result/1077702/all" id="ENTRY_TO_ENTRY_CONVERTER" target="_blank"&gt;IATE:1077702&lt;/a&gt; ), kuriuo apskaitos pareigūnui (&lt;a href="/entry/result/790994/all" id="ENTRY_TO_ENTRY_CONVERTER" target="_blank"&gt;IATE:790994&lt;/a&gt; ) nurodoma sumokėti prieš tai patvirtintą išlaidų sumą</t>
        </is>
      </c>
      <c r="BN521" s="2" t="inlineStr">
        <is>
          <t>izdevumu apmaksa</t>
        </is>
      </c>
      <c r="BO521" s="2" t="inlineStr">
        <is>
          <t>3</t>
        </is>
      </c>
      <c r="BP521" s="2" t="inlineStr">
        <is>
          <t/>
        </is>
      </c>
      <c r="BQ521" t="inlineStr">
        <is>
          <t>akts, ar kuru Savienības iestādes &lt;a href="https://iate.europa.eu/entry/result/790994/lv" target="_blank"&gt;grāmatvedis&lt;/a&gt; saskaņā ar &lt;a href="https://iate.europa.eu/entry/result/1077702/lv" target="_blank"&gt;maksājuma rīkojumu&lt;/a&gt; izmaksā izdevumu summu, ko atbildīgais &lt;a href="https://iate.europa.eu/entry/result/791008/lv" target="_blank"&gt;kredītrīkotājs&lt;/a&gt; ir iepriekš apstiprinājis</t>
        </is>
      </c>
      <c r="BR521" s="2" t="inlineStr">
        <is>
          <t>pagament tan-nefqa</t>
        </is>
      </c>
      <c r="BS521" s="2" t="inlineStr">
        <is>
          <t>3</t>
        </is>
      </c>
      <c r="BT521" s="2" t="inlineStr">
        <is>
          <t/>
        </is>
      </c>
      <c r="BU521" t="inlineStr">
        <is>
          <t>att li permezz tiegħu&lt;a href="https://iate.europa.eu/entry/slideshow/1602576217939/790994/mt" target="_blank"&gt; &lt;em&gt;uffiċjal tal-kontabilità&lt;/em&gt; &lt;time datetime="13.10.2020"&gt; (13.10.2020)&lt;/time&gt;&lt;/a&gt; ta' istituzzjoni tal-Unjoni jħallas, skont &lt;a href="https://iate.europa.eu/entry/slideshow/1602576255949/1557285/mt" target="_blank"&gt;&lt;em&gt;ordni ta' ħlas&lt;/em&gt; &lt;time datetime="13.10.2020"&gt; (13.10.2020)&lt;/time&gt;&lt;/a&gt;, ammont ta' nefqa li jkun ġie vvalidat qabel mill-&lt;a href="https://iate.europa.eu/entry/slideshow/1602576290949/791008/mt" target="_blank"&gt;&lt;em&gt;uffiċjal tal-awtorizzazzjoni&lt;/em&gt; &lt;time datetime="13.10.2020"&gt; (13.10.2020)&lt;/time&gt;&lt;/a&gt; responsabbli</t>
        </is>
      </c>
      <c r="BV521" s="2" t="inlineStr">
        <is>
          <t>betaling van uitgaven|
betaling</t>
        </is>
      </c>
      <c r="BW521" s="2" t="inlineStr">
        <is>
          <t>3|
2</t>
        </is>
      </c>
      <c r="BX521" s="2" t="inlineStr">
        <is>
          <t xml:space="preserve">|
</t>
        </is>
      </c>
      <c r="BY521" t="inlineStr">
        <is>
          <t>handeling waarbij de rekenplichtige van een Unie-instelling via een betalingsopdracht de betaalbaar gestelde uitgaven opdraagt te betalen</t>
        </is>
      </c>
      <c r="BZ521" s="2" t="inlineStr">
        <is>
          <t>realizacja wydatków</t>
        </is>
      </c>
      <c r="CA521" s="2" t="inlineStr">
        <is>
          <t>3</t>
        </is>
      </c>
      <c r="CB521" s="2" t="inlineStr">
        <is>
          <t/>
        </is>
      </c>
      <c r="CC521" t="inlineStr">
        <is>
          <t>dokonanie płatności z tytułu wydatków przez księgowego w granicach dostępnych środków finansowych i po przedłożeniu dowodu, że dane działanie jest zgodne z zamówieniem, porozumieniem lub aktem podstawowym</t>
        </is>
      </c>
      <c r="CD521" s="2" t="inlineStr">
        <is>
          <t>pagamento das despesas</t>
        </is>
      </c>
      <c r="CE521" s="2" t="inlineStr">
        <is>
          <t>3</t>
        </is>
      </c>
      <c r="CF521" s="2" t="inlineStr">
        <is>
          <t/>
        </is>
      </c>
      <c r="CG521" t="inlineStr">
        <is>
          <t>No contexto do orçamento da UE, ato pelo qual o &lt;a href="http://iate.europa.eu/entry/result/790994" target="_blank"&gt;contabilista&lt;/a&gt;de uma instituição da União paga, de acordo com uma &lt;a href="http://iate.europa.eu/entry/result/1077702" target="_blank"&gt;ordem de pagamento&lt;/a&gt;, uma despesa previamente liquidada pelo &lt;a href="http://iate.europa.eu/entry/result/791008" target="_blank"&gt;gestor orçamental&lt;/a&gt; competente.</t>
        </is>
      </c>
      <c r="CH521" s="2" t="inlineStr">
        <is>
          <t>plată a cheltuielilor|
plată</t>
        </is>
      </c>
      <c r="CI521" s="2" t="inlineStr">
        <is>
          <t>3|
3</t>
        </is>
      </c>
      <c r="CJ521" s="2" t="inlineStr">
        <is>
          <t xml:space="preserve">|
</t>
        </is>
      </c>
      <c r="CK521" t="inlineStr">
        <is>
          <t/>
        </is>
      </c>
      <c r="CL521" s="2" t="inlineStr">
        <is>
          <t>platba výdavkov</t>
        </is>
      </c>
      <c r="CM521" s="2" t="inlineStr">
        <is>
          <t>3</t>
        </is>
      </c>
      <c r="CN521" s="2" t="inlineStr">
        <is>
          <t/>
        </is>
      </c>
      <c r="CO521" t="inlineStr">
        <is>
          <t/>
        </is>
      </c>
      <c r="CP521" s="2" t="inlineStr">
        <is>
          <t>plačilo odhodkov</t>
        </is>
      </c>
      <c r="CQ521" s="2" t="inlineStr">
        <is>
          <t>3</t>
        </is>
      </c>
      <c r="CR521" s="2" t="inlineStr">
        <is>
          <t/>
        </is>
      </c>
      <c r="CS521" t="inlineStr">
        <is>
          <t>dejanje, pri katerem &lt;a href="https://iate.europa.eu/entry/result/790994/sl" target="_blank"&gt;računovodja&lt;/a&gt; (institucije Unije) skladno z &lt;a href="https://iate.europa.eu/entry/result/1077702/sl" target="_blank"&gt;nalogom za plačilo&lt;/a&gt; plača
znesek odhodka, ki ga je odgovorni &lt;a href="https://iate.europa.eu/entry/result/791008/SL" target="_blank"&gt;odredbodajalec&lt;/a&gt; pred tem potrdil</t>
        </is>
      </c>
      <c r="CT521" s="2" t="inlineStr">
        <is>
          <t>betalning av utgifter|
betalning</t>
        </is>
      </c>
      <c r="CU521" s="2" t="inlineStr">
        <is>
          <t>3|
3</t>
        </is>
      </c>
      <c r="CV521" s="2" t="inlineStr">
        <is>
          <t xml:space="preserve">|
</t>
        </is>
      </c>
      <c r="CW521" t="inlineStr">
        <is>
          <t>den handling genom vilken en unionsinstitutions &lt;a href="https://iate.europa.eu/entry/result/790994/sv" target="_blank"&gt;räkenskapsförare&lt;/a&gt; i enlighet med en &lt;a href="https://iate.europa.eu/entry/result/1077702/sv" target="_blank"&gt;betalningsorder&lt;/a&gt; betalar en utgift som den behöriga &lt;a href="https://iate.europa.eu/entry/result/791008/sv" target="_blank"&gt;utanordnaren&lt;/a&gt; tidigare har kontrollerat</t>
        </is>
      </c>
    </row>
    <row r="522">
      <c r="A522" s="1" t="str">
        <f>HYPERLINK("https://iate.europa.eu/entry/result/3577136/all", "3577136")</f>
        <v>3577136</v>
      </c>
      <c r="B522" t="inlineStr">
        <is>
          <t>PRODUCTION, TECHNOLOGY AND RESEARCH</t>
        </is>
      </c>
      <c r="C522" t="inlineStr">
        <is>
          <t>PRODUCTION, TECHNOLOGY AND RESEARCH</t>
        </is>
      </c>
      <c r="D522" t="inlineStr">
        <is>
          <t>yes</t>
        </is>
      </c>
      <c r="E522" t="inlineStr">
        <is>
          <t/>
        </is>
      </c>
      <c r="F522" s="2" t="inlineStr">
        <is>
          <t>всеобхватна стратегическа изследователска програма</t>
        </is>
      </c>
      <c r="G522" s="2" t="inlineStr">
        <is>
          <t>3</t>
        </is>
      </c>
      <c r="H522" s="2" t="inlineStr">
        <is>
          <t/>
        </is>
      </c>
      <c r="I522" t="inlineStr">
        <is>
          <t/>
        </is>
      </c>
      <c r="J522" s="2" t="inlineStr">
        <is>
          <t>zastřešující strategický plán výzkumu|
OSRA</t>
        </is>
      </c>
      <c r="K522" s="2" t="inlineStr">
        <is>
          <t>2|
3</t>
        </is>
      </c>
      <c r="L522" s="2" t="inlineStr">
        <is>
          <t xml:space="preserve">|
</t>
        </is>
      </c>
      <c r="M522" t="inlineStr">
        <is>
          <t/>
        </is>
      </c>
      <c r="N522" s="2" t="inlineStr">
        <is>
          <t>overordnet strategisk forskningsdagsorden|
OSRA</t>
        </is>
      </c>
      <c r="O522" s="2" t="inlineStr">
        <is>
          <t>3|
3</t>
        </is>
      </c>
      <c r="P522" s="2" t="inlineStr">
        <is>
          <t xml:space="preserve">|
</t>
        </is>
      </c>
      <c r="Q522" t="inlineStr">
        <is>
          <t/>
        </is>
      </c>
      <c r="R522" s="2" t="inlineStr">
        <is>
          <t>übergeordnete strategische Forschungsagenda|
OSRA</t>
        </is>
      </c>
      <c r="S522" s="2" t="inlineStr">
        <is>
          <t>3|
3</t>
        </is>
      </c>
      <c r="T522" s="2" t="inlineStr">
        <is>
          <t xml:space="preserve">|
</t>
        </is>
      </c>
      <c r="U522" t="inlineStr">
        <is>
          <t/>
        </is>
      </c>
      <c r="V522" s="2" t="inlineStr">
        <is>
          <t>γενικό στρατηγικό θεματολόγιο έρευνας</t>
        </is>
      </c>
      <c r="W522" s="2" t="inlineStr">
        <is>
          <t>3</t>
        </is>
      </c>
      <c r="X522" s="2" t="inlineStr">
        <is>
          <t/>
        </is>
      </c>
      <c r="Y522" t="inlineStr">
        <is>
          <t/>
        </is>
      </c>
      <c r="Z522" s="2" t="inlineStr">
        <is>
          <t>Overarching Strategic Research Agenda|
OSRA</t>
        </is>
      </c>
      <c r="AA522" s="2" t="inlineStr">
        <is>
          <t>3|
3</t>
        </is>
      </c>
      <c r="AB522" s="2" t="inlineStr">
        <is>
          <t xml:space="preserve">|
</t>
        </is>
      </c>
      <c r="AC522" t="inlineStr">
        <is>
          <t>document drawn up by the &lt;i&gt;European Defence Agency&lt;/i&gt; [ &lt;a href="/entry/result/929753/all" id="ENTRY_TO_ENTRY_CONVERTER" target="_blank"&gt;IATE:929753&lt;/a&gt; ] outlining a new approach for aligning &lt;i&gt;strategic research agendas&lt;/i&gt; [ &lt;a href="/entry/result/381979/all" id="ENTRY_TO_ENTRY_CONVERTER" target="_blank"&gt;IATE:381979&lt;/a&gt; ] with EU Member States’ operational needs and requirements to provide a systematic and clear mechanism for collaborative European Defence Research for the future</t>
        </is>
      </c>
      <c r="AD522" s="2" t="inlineStr">
        <is>
          <t>programa estratégico general de investigación</t>
        </is>
      </c>
      <c r="AE522" s="2" t="inlineStr">
        <is>
          <t>3</t>
        </is>
      </c>
      <c r="AF522" s="2" t="inlineStr">
        <is>
          <t/>
        </is>
      </c>
      <c r="AG522" t="inlineStr">
        <is>
          <t>Nueva herramienta propuesta por la Agencia Europea de Defensa [ &lt;a href="/entry/result/929753/all" id="ENTRY_TO_ENTRY_CONVERTER" target="_blank"&gt;IATE:929753&lt;/a&gt; ] que pretende armonizar las agendas estratégicas de investigación [ &lt;a href="/entry/result/381979/all" id="ENTRY_TO_ENTRY_CONVERTER" target="_blank"&gt;IATE:381979&lt;/a&gt; ] y los requisitos y necesidades operacionales de los Estados miembros.</t>
        </is>
      </c>
      <c r="AH522" s="2" t="inlineStr">
        <is>
          <t>üldine strateegiline teadusuuringute kava</t>
        </is>
      </c>
      <c r="AI522" s="2" t="inlineStr">
        <is>
          <t>3</t>
        </is>
      </c>
      <c r="AJ522" s="2" t="inlineStr">
        <is>
          <t/>
        </is>
      </c>
      <c r="AK522" t="inlineStr">
        <is>
          <t/>
        </is>
      </c>
      <c r="AL522" s="2" t="inlineStr">
        <is>
          <t>yleinen strateginen tutkimussuunnitelma</t>
        </is>
      </c>
      <c r="AM522" s="2" t="inlineStr">
        <is>
          <t>3</t>
        </is>
      </c>
      <c r="AN522" s="2" t="inlineStr">
        <is>
          <t/>
        </is>
      </c>
      <c r="AO522" t="inlineStr">
        <is>
          <t/>
        </is>
      </c>
      <c r="AP522" s="2" t="inlineStr">
        <is>
          <t>agenda de recherche stratégique général</t>
        </is>
      </c>
      <c r="AQ522" s="2" t="inlineStr">
        <is>
          <t>3</t>
        </is>
      </c>
      <c r="AR522" s="2" t="inlineStr">
        <is>
          <t/>
        </is>
      </c>
      <c r="AS522" t="inlineStr">
        <is>
          <t>document élaboré par l'Agence européenne de défense pour alimenter le programme européen de recherche envisagé en matière de défense</t>
        </is>
      </c>
      <c r="AT522" s="2" t="inlineStr">
        <is>
          <t>an Clár Oibre Uileghabhálach Straitéiseach um Thaighde</t>
        </is>
      </c>
      <c r="AU522" s="2" t="inlineStr">
        <is>
          <t>3</t>
        </is>
      </c>
      <c r="AV522" s="2" t="inlineStr">
        <is>
          <t/>
        </is>
      </c>
      <c r="AW522" t="inlineStr">
        <is>
          <t/>
        </is>
      </c>
      <c r="AX522" s="2" t="inlineStr">
        <is>
          <t>sveobuhvatni strateški plan istraživanja</t>
        </is>
      </c>
      <c r="AY522" s="2" t="inlineStr">
        <is>
          <t>3</t>
        </is>
      </c>
      <c r="AZ522" s="2" t="inlineStr">
        <is>
          <t/>
        </is>
      </c>
      <c r="BA522" t="inlineStr">
        <is>
          <t/>
        </is>
      </c>
      <c r="BB522" s="2" t="inlineStr">
        <is>
          <t>átfogó stratégiai kutatási menetrend|
OSRA</t>
        </is>
      </c>
      <c r="BC522" s="2" t="inlineStr">
        <is>
          <t>3|
3</t>
        </is>
      </c>
      <c r="BD522" s="2" t="inlineStr">
        <is>
          <t xml:space="preserve">|
</t>
        </is>
      </c>
      <c r="BE522" t="inlineStr">
        <is>
          <t>az Európai Védelmi Ügynökség [ &lt;a href="/entry/result/929753/all" id="ENTRY_TO_ENTRY_CONVERTER" target="_blank"&gt;IATE:929753&lt;/a&gt; ] által készített dokumentum, amely a stratégiai kutatási tervek [ &lt;a href="/entry/result/381979/all" id="ENTRY_TO_ENTRY_CONVERTER" target="_blank"&gt;IATE:381979&lt;/a&gt; ] tagállami szükségletekhez való igazítása révén a kollaboratív európai védelmi kutatás megteremtését célozza</t>
        </is>
      </c>
      <c r="BF522" s="2" t="inlineStr">
        <is>
          <t>agenda strategica di ricerca onnicomprensiva|
OSRA</t>
        </is>
      </c>
      <c r="BG522" s="2" t="inlineStr">
        <is>
          <t>3|
3</t>
        </is>
      </c>
      <c r="BH522" s="2" t="inlineStr">
        <is>
          <t xml:space="preserve">|
</t>
        </is>
      </c>
      <c r="BI522" t="inlineStr">
        <is>
          <t/>
        </is>
      </c>
      <c r="BJ522" s="2" t="inlineStr">
        <is>
          <t>Visa apimanti strateginė mokslinių tyrimų darbotvarkė|
OSRA</t>
        </is>
      </c>
      <c r="BK522" s="2" t="inlineStr">
        <is>
          <t>2|
2</t>
        </is>
      </c>
      <c r="BL522" s="2" t="inlineStr">
        <is>
          <t xml:space="preserve">|
</t>
        </is>
      </c>
      <c r="BM522" t="inlineStr">
        <is>
          <t>Europos gynybos agentūros parengtas dokumentas, kuriame išdėstyta strateginių mokslinių tyrimų darbotvarkių derinimo su valstybių narių poreikiais koncepcija siekiant užtikrinti sistemingą ir skaidrų bendradarbiavimą vykdant europinius gynybos srities mokslinius tyrimus</t>
        </is>
      </c>
      <c r="BN522" s="2" t="inlineStr">
        <is>
          <t>Visaptveroša stratēģiskās pētniecības programma|
&lt;i&gt;OSRA&lt;/i&gt;</t>
        </is>
      </c>
      <c r="BO522" s="2" t="inlineStr">
        <is>
          <t>2|
2</t>
        </is>
      </c>
      <c r="BP522" s="2" t="inlineStr">
        <is>
          <t xml:space="preserve">|
</t>
        </is>
      </c>
      <c r="BQ522" t="inlineStr">
        <is>
          <t/>
        </is>
      </c>
      <c r="BR522" s="2" t="inlineStr">
        <is>
          <t>Aġenda Strateġika Globali tar-Riċerka|
OSRA</t>
        </is>
      </c>
      <c r="BS522" s="2" t="inlineStr">
        <is>
          <t>3|
3</t>
        </is>
      </c>
      <c r="BT522" s="2" t="inlineStr">
        <is>
          <t xml:space="preserve">|
</t>
        </is>
      </c>
      <c r="BU522" t="inlineStr">
        <is>
          <t>dokument imfassal mill-&lt;i&gt;Aġenzija Ewropea għad-Difiża&lt;/i&gt; [ &lt;a href="/entry/result/929753/all" id="ENTRY_TO_ENTRY_CONVERTER" target="_blank"&gt;IATE:929753&lt;/a&gt; ] li jiddeskrivi approċċ ġdid għall-allinjament tal-aġendi strateġiċi tar-riċerka mal-ħtiġijiet u r-rekwiżiti operazzjonali tal-Istati Membri tal-UE li jipprovdi mekkaniżmu sistematiku u ċar għar-Riċerka tad-Difiża Ewropea kollaborattiva fil-futur</t>
        </is>
      </c>
      <c r="BV522" s="2" t="inlineStr">
        <is>
          <t>overkoepelende strategische onderzoeksagenda|
OSRA</t>
        </is>
      </c>
      <c r="BW522" s="2" t="inlineStr">
        <is>
          <t>3|
3</t>
        </is>
      </c>
      <c r="BX522" s="2" t="inlineStr">
        <is>
          <t xml:space="preserve">|
</t>
        </is>
      </c>
      <c r="BY522" t="inlineStr">
        <is>
          <t>document opgesteld door het Europees Defensieagentschap om de strategische onderzoeksagenda's van de lidstaten op hun behoeften op vlak van defensie af te stemmen in het kader van het gemeenschappelijk buitenlands en veiligheidsbeleid</t>
        </is>
      </c>
      <c r="BZ522" s="2" t="inlineStr">
        <is>
          <t>Nadrzędny strategiczny program badawczy|
OSRA</t>
        </is>
      </c>
      <c r="CA522" s="2" t="inlineStr">
        <is>
          <t>2|
2</t>
        </is>
      </c>
      <c r="CB522" s="2" t="inlineStr">
        <is>
          <t xml:space="preserve">|
</t>
        </is>
      </c>
      <c r="CC522" t="inlineStr">
        <is>
          <t>dokument określający nowe podejście sprowadzające się do zharmonizowania poszczególnych &lt;i&gt;strategicznych programów badawczych&lt;/i&gt; [ &lt;a href="/entry/result/381979/all" id="ENTRY_TO_ENTRY_CONVERTER" target="_blank"&gt;IATE:381979&lt;/a&gt; ] z potrzebami operacyjnymi i wymaganiami państw członkowskich</t>
        </is>
      </c>
      <c r="CD522" s="2" t="inlineStr">
        <is>
          <t>agenda de investigação estratégica abrangente</t>
        </is>
      </c>
      <c r="CE522" s="2" t="inlineStr">
        <is>
          <t>3</t>
        </is>
      </c>
      <c r="CF522" s="2" t="inlineStr">
        <is>
          <t/>
        </is>
      </c>
      <c r="CG522" t="inlineStr">
        <is>
          <t/>
        </is>
      </c>
      <c r="CH522" s="2" t="inlineStr">
        <is>
          <t>agendă strategică cuprinzătoare a cercetării</t>
        </is>
      </c>
      <c r="CI522" s="2" t="inlineStr">
        <is>
          <t>3</t>
        </is>
      </c>
      <c r="CJ522" s="2" t="inlineStr">
        <is>
          <t/>
        </is>
      </c>
      <c r="CK522" t="inlineStr">
        <is>
          <t/>
        </is>
      </c>
      <c r="CL522" s="2" t="inlineStr">
        <is>
          <t>zastrešujúca agenda strategického výskumu|
OSRA</t>
        </is>
      </c>
      <c r="CM522" s="2" t="inlineStr">
        <is>
          <t>3|
3</t>
        </is>
      </c>
      <c r="CN522" s="2" t="inlineStr">
        <is>
          <t xml:space="preserve">|
</t>
        </is>
      </c>
      <c r="CO522" t="inlineStr">
        <is>
          <t/>
        </is>
      </c>
      <c r="CP522" s="2" t="inlineStr">
        <is>
          <t>krovni strateški raziskovalni program</t>
        </is>
      </c>
      <c r="CQ522" s="2" t="inlineStr">
        <is>
          <t>3</t>
        </is>
      </c>
      <c r="CR522" s="2" t="inlineStr">
        <is>
          <t/>
        </is>
      </c>
      <c r="CS522" t="inlineStr">
        <is>
          <t/>
        </is>
      </c>
      <c r="CT522" s="2" t="inlineStr">
        <is>
          <t>överbryggande strategisk forskningsagenda</t>
        </is>
      </c>
      <c r="CU522" s="2" t="inlineStr">
        <is>
          <t>3</t>
        </is>
      </c>
      <c r="CV522" s="2" t="inlineStr">
        <is>
          <t/>
        </is>
      </c>
      <c r="CW522" t="inlineStr">
        <is>
          <t/>
        </is>
      </c>
    </row>
    <row r="523">
      <c r="A523" s="1" t="str">
        <f>HYPERLINK("https://iate.europa.eu/entry/result/2204802/all", "2204802")</f>
        <v>2204802</v>
      </c>
      <c r="B523" t="inlineStr">
        <is>
          <t>EUROPEAN UNION</t>
        </is>
      </c>
      <c r="C523" t="inlineStr">
        <is>
          <t>EUROPEAN UNION|EU finance;EUROPEAN UNION|EU institutions and European civil service</t>
        </is>
      </c>
      <c r="D523" t="inlineStr">
        <is>
          <t>yes</t>
        </is>
      </c>
      <c r="E523" t="inlineStr">
        <is>
          <t/>
        </is>
      </c>
      <c r="F523" s="2" t="inlineStr">
        <is>
          <t>Европейска публична администрация</t>
        </is>
      </c>
      <c r="G523" s="2" t="inlineStr">
        <is>
          <t>3</t>
        </is>
      </c>
      <c r="H523" s="2" t="inlineStr">
        <is>
          <t/>
        </is>
      </c>
      <c r="I523" t="inlineStr">
        <is>
          <t/>
        </is>
      </c>
      <c r="J523" s="2" t="inlineStr">
        <is>
          <t>Evropská veřejná správa</t>
        </is>
      </c>
      <c r="K523" s="2" t="inlineStr">
        <is>
          <t>3</t>
        </is>
      </c>
      <c r="L523" s="2" t="inlineStr">
        <is>
          <t/>
        </is>
      </c>
      <c r="M523" t="inlineStr">
        <is>
          <t>okruh 7 víceletého finančního rámce na období 2021–2027</t>
        </is>
      </c>
      <c r="N523" s="2" t="inlineStr">
        <is>
          <t>Europæisk offentlig forvaltning</t>
        </is>
      </c>
      <c r="O523" s="2" t="inlineStr">
        <is>
          <t>3</t>
        </is>
      </c>
      <c r="P523" s="2" t="inlineStr">
        <is>
          <t/>
        </is>
      </c>
      <c r="Q523" t="inlineStr">
        <is>
          <t>udgiftsområde 7 i den flerårige finansielle ramme for årene 2021-2027</t>
        </is>
      </c>
      <c r="R523" s="2" t="inlineStr">
        <is>
          <t>Europäische öffentliche Verwaltung</t>
        </is>
      </c>
      <c r="S523" s="2" t="inlineStr">
        <is>
          <t>3</t>
        </is>
      </c>
      <c r="T523" s="2" t="inlineStr">
        <is>
          <t/>
        </is>
      </c>
      <c r="U523" t="inlineStr">
        <is>
          <t/>
        </is>
      </c>
      <c r="V523" s="2" t="inlineStr">
        <is>
          <t>ευρωπαϊκή δημόσια διοίκηση</t>
        </is>
      </c>
      <c r="W523" s="2" t="inlineStr">
        <is>
          <t>3</t>
        </is>
      </c>
      <c r="X523" s="2" t="inlineStr">
        <is>
          <t/>
        </is>
      </c>
      <c r="Y523" t="inlineStr">
        <is>
          <t>τομέας 7 του Πολυετούς Δημοσιονομικού Πλαισίου για την περίοδο 2021-2027</t>
        </is>
      </c>
      <c r="Z523" s="2" t="inlineStr">
        <is>
          <t>European Public Administration</t>
        </is>
      </c>
      <c r="AA523" s="2" t="inlineStr">
        <is>
          <t>3</t>
        </is>
      </c>
      <c r="AB523" s="2" t="inlineStr">
        <is>
          <t/>
        </is>
      </c>
      <c r="AC523" t="inlineStr">
        <is>
          <t>heading 7 of the 2021–2027 &lt;a href="https://iate.europa.eu/entry/result/930627/en" target="_blank"&gt;multiannual financial framework&lt;/a&gt;</t>
        </is>
      </c>
      <c r="AD523" s="2" t="inlineStr">
        <is>
          <t>Administración pública europea</t>
        </is>
      </c>
      <c r="AE523" s="2" t="inlineStr">
        <is>
          <t>3</t>
        </is>
      </c>
      <c r="AF523" s="2" t="inlineStr">
        <is>
          <t/>
        </is>
      </c>
      <c r="AG523" t="inlineStr">
        <is>
          <t>Rúbrica 7 del marco financiero plurianual (UE-27) para el período 2021-2027.</t>
        </is>
      </c>
      <c r="AH523" s="2" t="inlineStr">
        <is>
          <t>Euroopa avalik haldus</t>
        </is>
      </c>
      <c r="AI523" s="2" t="inlineStr">
        <is>
          <t>3</t>
        </is>
      </c>
      <c r="AJ523" s="2" t="inlineStr">
        <is>
          <t/>
        </is>
      </c>
      <c r="AK523" t="inlineStr">
        <is>
          <t>mitmeaastase finantsraamistiku 2021-2027 7. rubriigi pealkiri</t>
        </is>
      </c>
      <c r="AL523" s="2" t="inlineStr">
        <is>
          <t>EU:n yleinen hallinto</t>
        </is>
      </c>
      <c r="AM523" s="2" t="inlineStr">
        <is>
          <t>3</t>
        </is>
      </c>
      <c r="AN523" s="2" t="inlineStr">
        <is>
          <t/>
        </is>
      </c>
      <c r="AO523" t="inlineStr">
        <is>
          <t>monivuotisen rahoituskehyksen 2021–2027 otsake 7</t>
        </is>
      </c>
      <c r="AP523" s="2" t="inlineStr">
        <is>
          <t>Administration publique européenne</t>
        </is>
      </c>
      <c r="AQ523" s="2" t="inlineStr">
        <is>
          <t>3</t>
        </is>
      </c>
      <c r="AR523" s="2" t="inlineStr">
        <is>
          <t/>
        </is>
      </c>
      <c r="AS523" t="inlineStr">
        <is>
          <t>septième rubrique du &lt;a href="https://iate.europa.eu/entry/result/930627/fr" target="_blank"&gt;cadre financier pluriannuel&lt;/a&gt; pour les années 2021 à 2027</t>
        </is>
      </c>
      <c r="AT523" t="inlineStr">
        <is>
          <t/>
        </is>
      </c>
      <c r="AU523" t="inlineStr">
        <is>
          <t/>
        </is>
      </c>
      <c r="AV523" t="inlineStr">
        <is>
          <t/>
        </is>
      </c>
      <c r="AW523" t="inlineStr">
        <is>
          <t/>
        </is>
      </c>
      <c r="AX523" s="2" t="inlineStr">
        <is>
          <t>Europska javna uprava</t>
        </is>
      </c>
      <c r="AY523" s="2" t="inlineStr">
        <is>
          <t>3</t>
        </is>
      </c>
      <c r="AZ523" s="2" t="inlineStr">
        <is>
          <t/>
        </is>
      </c>
      <c r="BA523" t="inlineStr">
        <is>
          <t>naslov 7. višegodišnjeg financijskog okvira za razdoblje 2021. - 2027.</t>
        </is>
      </c>
      <c r="BB523" s="2" t="inlineStr">
        <is>
          <t>Európai közigazgatás</t>
        </is>
      </c>
      <c r="BC523" s="2" t="inlineStr">
        <is>
          <t>3</t>
        </is>
      </c>
      <c r="BD523" s="2" t="inlineStr">
        <is>
          <t/>
        </is>
      </c>
      <c r="BE523" t="inlineStr">
        <is>
          <t>a 2021-2027-es időszakra szóló többéves pénzügyi keret 7. fejezete</t>
        </is>
      </c>
      <c r="BF523" s="2" t="inlineStr">
        <is>
          <t>Pubblica amministrazione europea</t>
        </is>
      </c>
      <c r="BG523" s="2" t="inlineStr">
        <is>
          <t>3</t>
        </is>
      </c>
      <c r="BH523" s="2" t="inlineStr">
        <is>
          <t/>
        </is>
      </c>
      <c r="BI523" t="inlineStr">
        <is>
          <t>rubrica 7 della tabella riepilogativa per rubrica del quadro finanziario
pluriennale (QFP) per il periodo 2021-2027</t>
        </is>
      </c>
      <c r="BJ523" s="2" t="inlineStr">
        <is>
          <t>Europos viešasis administravimas</t>
        </is>
      </c>
      <c r="BK523" s="2" t="inlineStr">
        <is>
          <t>3</t>
        </is>
      </c>
      <c r="BL523" s="2" t="inlineStr">
        <is>
          <t/>
        </is>
      </c>
      <c r="BM523" t="inlineStr">
        <is>
          <t>2021–2027 m. daugiametės finansinės programos 7-oji išlaidų kategorija</t>
        </is>
      </c>
      <c r="BN523" s="2" t="inlineStr">
        <is>
          <t>Eiropas publiskā pārvalde</t>
        </is>
      </c>
      <c r="BO523" s="2" t="inlineStr">
        <is>
          <t>3</t>
        </is>
      </c>
      <c r="BP523" s="2" t="inlineStr">
        <is>
          <t/>
        </is>
      </c>
      <c r="BQ523" t="inlineStr">
        <is>
          <t>daudzgadu finanšu shēmas 2021.–2027. gadam 7.
izdevumu kategorijas nosaukums</t>
        </is>
      </c>
      <c r="BR523" s="2" t="inlineStr">
        <is>
          <t>Amministrazzjoni Pubblika Ewropea</t>
        </is>
      </c>
      <c r="BS523" s="2" t="inlineStr">
        <is>
          <t>3</t>
        </is>
      </c>
      <c r="BT523" s="2" t="inlineStr">
        <is>
          <t/>
        </is>
      </c>
      <c r="BU523" t="inlineStr">
        <is>
          <t>l-intestatura nru 7 tal-Qafas Finanzjarju Pluriennali (QFP) għall-perjodu 2021-2027</t>
        </is>
      </c>
      <c r="BV523" s="2" t="inlineStr">
        <is>
          <t>Europees openbaar bestuur</t>
        </is>
      </c>
      <c r="BW523" s="2" t="inlineStr">
        <is>
          <t>3</t>
        </is>
      </c>
      <c r="BX523" s="2" t="inlineStr">
        <is>
          <t/>
        </is>
      </c>
      <c r="BY523" t="inlineStr">
        <is>
          <t>rubriek 7 van het meerjarig financieel kader voor de periode 2021-2027</t>
        </is>
      </c>
      <c r="BZ523" s="2" t="inlineStr">
        <is>
          <t>Europejska administracja publiczna</t>
        </is>
      </c>
      <c r="CA523" s="2" t="inlineStr">
        <is>
          <t>3</t>
        </is>
      </c>
      <c r="CB523" s="2" t="inlineStr">
        <is>
          <t/>
        </is>
      </c>
      <c r="CC523" t="inlineStr">
        <is>
          <t>dział 7 wieloletnich ram finansowych na lata 2021-2027</t>
        </is>
      </c>
      <c r="CD523" s="2" t="inlineStr">
        <is>
          <t>Administração Pública Europeia</t>
        </is>
      </c>
      <c r="CE523" s="2" t="inlineStr">
        <is>
          <t>3</t>
        </is>
      </c>
      <c r="CF523" s="2" t="inlineStr">
        <is>
          <t/>
        </is>
      </c>
      <c r="CG523" t="inlineStr">
        <is>
          <t>Rubrica 7 do Quadro Financeiro Plurianual para 2021-2027.</t>
        </is>
      </c>
      <c r="CH523" s="2" t="inlineStr">
        <is>
          <t>Administrație publică europeană</t>
        </is>
      </c>
      <c r="CI523" s="2" t="inlineStr">
        <is>
          <t>3</t>
        </is>
      </c>
      <c r="CJ523" s="2" t="inlineStr">
        <is>
          <t/>
        </is>
      </c>
      <c r="CK523" t="inlineStr">
        <is>
          <t>rubrica 7 din cadrul financiar multianual pentru perioada 2021-2027</t>
        </is>
      </c>
      <c r="CL523" s="2" t="inlineStr">
        <is>
          <t>Európska verejná správa</t>
        </is>
      </c>
      <c r="CM523" s="2" t="inlineStr">
        <is>
          <t>3</t>
        </is>
      </c>
      <c r="CN523" s="2" t="inlineStr">
        <is>
          <t/>
        </is>
      </c>
      <c r="CO523" t="inlineStr">
        <is>
          <t>okruh 7 viacročného finančného rámca na roky 2021 – 2027</t>
        </is>
      </c>
      <c r="CP523" s="2" t="inlineStr">
        <is>
          <t>Evropska javna uprava</t>
        </is>
      </c>
      <c r="CQ523" s="2" t="inlineStr">
        <is>
          <t>3</t>
        </is>
      </c>
      <c r="CR523" s="2" t="inlineStr">
        <is>
          <t/>
        </is>
      </c>
      <c r="CS523" t="inlineStr">
        <is>
          <t>razdelek 7 večletnega finančnega okvira za obdobje 2021–2027</t>
        </is>
      </c>
      <c r="CT523" s="2" t="inlineStr">
        <is>
          <t>europeisk offentlig förvaltning</t>
        </is>
      </c>
      <c r="CU523" s="2" t="inlineStr">
        <is>
          <t>3</t>
        </is>
      </c>
      <c r="CV523" s="2" t="inlineStr">
        <is>
          <t/>
        </is>
      </c>
      <c r="CW523" t="inlineStr">
        <is>
          <t>rubrik 7 i den fleråriga budgetramen för perioden 2021-2027</t>
        </is>
      </c>
    </row>
    <row r="524">
      <c r="A524" s="1" t="str">
        <f>HYPERLINK("https://iate.europa.eu/entry/result/3589942/all", "3589942")</f>
        <v>3589942</v>
      </c>
      <c r="B524" t="inlineStr">
        <is>
          <t>ECONOMICS;EUROPEAN UNION</t>
        </is>
      </c>
      <c r="C524" t="inlineStr">
        <is>
          <t>ECONOMICS|economic policy;EUROPEAN UNION|EU finance</t>
        </is>
      </c>
      <c r="D524" t="inlineStr">
        <is>
          <t>yes</t>
        </is>
      </c>
      <c r="E524" t="inlineStr">
        <is>
          <t/>
        </is>
      </c>
      <c r="F524" s="2" t="inlineStr">
        <is>
          <t>план за възстановяването на Европа</t>
        </is>
      </c>
      <c r="G524" s="2" t="inlineStr">
        <is>
          <t>3</t>
        </is>
      </c>
      <c r="H524" s="2" t="inlineStr">
        <is>
          <t/>
        </is>
      </c>
      <c r="I524" t="inlineStr">
        <is>
          <t/>
        </is>
      </c>
      <c r="J524" s="2" t="inlineStr">
        <is>
          <t>plán na podporu oživení Evropy|
plán EU na podporu oživení|
evropský plán na podporu oživení|
plán na podporu oživení</t>
        </is>
      </c>
      <c r="K524" s="2" t="inlineStr">
        <is>
          <t>3|
3|
3|
3</t>
        </is>
      </c>
      <c r="L524" s="2" t="inlineStr">
        <is>
          <t xml:space="preserve">|
|
|
</t>
        </is>
      </c>
      <c r="M524" t="inlineStr">
        <is>
          <t/>
        </is>
      </c>
      <c r="N524" s="2" t="inlineStr">
        <is>
          <t>genopretningsplan for Europa|
EU-genopretningsplan|
europæisk genopretningsplan|
genopretningsplan</t>
        </is>
      </c>
      <c r="O524" s="2" t="inlineStr">
        <is>
          <t>3|
3|
3|
3</t>
        </is>
      </c>
      <c r="P524" s="2" t="inlineStr">
        <is>
          <t xml:space="preserve">|
|
|
</t>
        </is>
      </c>
      <c r="Q524" t="inlineStr">
        <is>
          <t/>
        </is>
      </c>
      <c r="R524" s="2" t="inlineStr">
        <is>
          <t>Aufbauplan für Europa|
Aufbauplan der EU|
EU-Aufbauplan|
Europäischer Aufbauplan|
Aufbauplan</t>
        </is>
      </c>
      <c r="S524" s="2" t="inlineStr">
        <is>
          <t>3|
3|
3|
3|
3</t>
        </is>
      </c>
      <c r="T524" s="2" t="inlineStr">
        <is>
          <t xml:space="preserve">|
|
|
|
</t>
        </is>
      </c>
      <c r="U524" t="inlineStr">
        <is>
          <t/>
        </is>
      </c>
      <c r="V524" s="2" t="inlineStr">
        <is>
          <t>σχέδιο ανάκαμψης για την Ευρώπη|
σχέδιο ανάκαμψης της ΕΕ</t>
        </is>
      </c>
      <c r="W524" s="2" t="inlineStr">
        <is>
          <t>3|
3</t>
        </is>
      </c>
      <c r="X524" s="2" t="inlineStr">
        <is>
          <t xml:space="preserve">|
</t>
        </is>
      </c>
      <c r="Y524" t="inlineStr">
        <is>
          <t/>
        </is>
      </c>
      <c r="Z524" s="2" t="inlineStr">
        <is>
          <t>recovery plan for Europe|
EU Recovery Plan|
European recovery plan|
recovery plan|
European Union Recovery Plan|
Europe’s recovery plan</t>
        </is>
      </c>
      <c r="AA524" s="2" t="inlineStr">
        <is>
          <t>3|
3|
3|
3|
1|
1</t>
        </is>
      </c>
      <c r="AB524" s="2" t="inlineStr">
        <is>
          <t xml:space="preserve">|
|
|
|
|
</t>
        </is>
      </c>
      <c r="AC524" t="inlineStr">
        <is>
          <t>set of measures proposed by the European Commission in
May 2020, outlined in its Communication &lt;i&gt;Europe's moment: Repair and Prepare for the Next Generation,&lt;/i&gt; in response to economic and social damage caused by the &lt;a href="http://iate.europa.eu/entry/result/3589305/en" target="_blank"&gt;COVID-19 pandemic&lt;/a&gt;, based on a revamped proposal for the long-term EU budget for
2021 – 2027, considerably reinforced by a new &lt;a href="http://iate.europa.eu/entry/result/3589927/en" target="_blank"&gt;Next Generation EU&lt;/a&gt; instrument</t>
        </is>
      </c>
      <c r="AD524" s="2" t="inlineStr">
        <is>
          <t>Plan de Recuperación para Europa|
Plan de Recuperación de la UE|
Plan de Recuperación</t>
        </is>
      </c>
      <c r="AE524" s="2" t="inlineStr">
        <is>
          <t>3|
3|
3</t>
        </is>
      </c>
      <c r="AF524" s="2" t="inlineStr">
        <is>
          <t xml:space="preserve">|
|
</t>
        </is>
      </c>
      <c r="AG524" t="inlineStr">
        <is>
          <t>Plan propuesto por la Comisión Europea, cuyo objetivo es reparar los daños económicos y sociales ocasionados por la&lt;a href="https://iate.europa.eu/entry/result/3589305/es" target="_blank"&gt; pandemia de coronavirus&lt;time datetime="8.7.2020"&gt; (8.7.2020)&lt;/time&gt;&lt;/a&gt;, activar la recuperación europea y proteger el empleo y crear nuevos puestos de trabajo.</t>
        </is>
      </c>
      <c r="AH524" s="2" t="inlineStr">
        <is>
          <t>Euroopa taastekava|
ELi taastekava|
Euroopa majanduse taastekava|
ELi majanduse taastamise kava|
taastekava</t>
        </is>
      </c>
      <c r="AI524" s="2" t="inlineStr">
        <is>
          <t>3|
3|
3|
3|
3</t>
        </is>
      </c>
      <c r="AJ524" s="2" t="inlineStr">
        <is>
          <t xml:space="preserve">|
|
|
|
</t>
        </is>
      </c>
      <c r="AK524" t="inlineStr">
        <is>
          <t>meetmete kogum, milleks Euroopa Komisjon 2020. aasta mais ettepaneku tegi ja mis on visandatud teatises E&lt;i&gt;uroopa võimalus: parandame vead ja teeme ettevalmistusi järgmise põlvkonna jaoks,&lt;/i&gt; et vastata&lt;i&gt; COVID-19 pandeemia &lt;/i&gt;&lt;a href="/entry/result/3589305/all" id="ENTRY_TO_ENTRY_CONVERTER" target="_blank"&gt;IATE:3589305&lt;/a&gt; põhjustatud majanduslikule ja sotsiaalsele kahjule ja mis tuginevad eelarvemuudatustele ja uuele&lt;i&gt; taasterahastule Next Generation EU&lt;/i&gt; &lt;a href="/entry/result/3589927/all" id="ENTRY_TO_ENTRY_CONVERTER" target="_blank"&gt;IATE:3589927&lt;/a&gt;</t>
        </is>
      </c>
      <c r="AL524" s="2" t="inlineStr">
        <is>
          <t>Euroopan elpymissuunnitelma|
EU:n elpymissuunnitelma</t>
        </is>
      </c>
      <c r="AM524" s="2" t="inlineStr">
        <is>
          <t>3|
3</t>
        </is>
      </c>
      <c r="AN524" s="2" t="inlineStr">
        <is>
          <t xml:space="preserve">|
</t>
        </is>
      </c>
      <c r="AO524" t="inlineStr">
        <is>
          <t/>
        </is>
      </c>
      <c r="AP524" s="2" t="inlineStr">
        <is>
          <t>plan de relance pour l'Europe</t>
        </is>
      </c>
      <c r="AQ524" s="2" t="inlineStr">
        <is>
          <t>3</t>
        </is>
      </c>
      <c r="AR524" s="2" t="inlineStr">
        <is>
          <t/>
        </is>
      </c>
      <c r="AS524" t="inlineStr">
        <is>
          <t>plan proposé par la Commission, en deux parties: un instrument
de relance doté d'un budget de 750 milliards d'euros, appelé Next
Generation EU (2021-2024) et un budget de l’UE à long terme renforcé (2021-2027)</t>
        </is>
      </c>
      <c r="AT524" s="2" t="inlineStr">
        <is>
          <t>Plean Téarnaimh don Eoraip|
plean téarnaimh an Aontais</t>
        </is>
      </c>
      <c r="AU524" s="2" t="inlineStr">
        <is>
          <t>3|
3</t>
        </is>
      </c>
      <c r="AV524" s="2" t="inlineStr">
        <is>
          <t xml:space="preserve">|
</t>
        </is>
      </c>
      <c r="AW524" t="inlineStr">
        <is>
          <t/>
        </is>
      </c>
      <c r="AX524" s="2" t="inlineStr">
        <is>
          <t>europski plan oporavka|
plan oporavka</t>
        </is>
      </c>
      <c r="AY524" s="2" t="inlineStr">
        <is>
          <t>3|
3</t>
        </is>
      </c>
      <c r="AZ524" s="2" t="inlineStr">
        <is>
          <t xml:space="preserve">|
</t>
        </is>
      </c>
      <c r="BA524" t="inlineStr">
        <is>
          <t/>
        </is>
      </c>
      <c r="BB524" s="2" t="inlineStr">
        <is>
          <t>európai helyreállítási terv|
uniós helyreállítási terv|
helyreállítási terv</t>
        </is>
      </c>
      <c r="BC524" s="2" t="inlineStr">
        <is>
          <t>3|
3|
3</t>
        </is>
      </c>
      <c r="BD524" s="2" t="inlineStr">
        <is>
          <t xml:space="preserve">|
|
</t>
        </is>
      </c>
      <c r="BE524" t="inlineStr">
        <is>
          <t>a koronavírus-járvány okozta gazdasági és társadalmi károk rendezésére irányuló terv</t>
        </is>
      </c>
      <c r="BF524" s="2" t="inlineStr">
        <is>
          <t>piano per la ripresa europea|
piano per la ripresa dell'Europa|
piano dell'UE per la ripresa|
piano europeo di ripresa|
piano per la ripresa|
piano di ripresa</t>
        </is>
      </c>
      <c r="BG524" s="2" t="inlineStr">
        <is>
          <t>3|
3|
3|
3|
3|
3</t>
        </is>
      </c>
      <c r="BH524" s="2" t="inlineStr">
        <is>
          <t xml:space="preserve">|
|
|
|
|
</t>
        </is>
      </c>
      <c r="BI524" t="inlineStr">
        <is>
          <t>insieme di misure illustrato nella
comunicazione &lt;i&gt;Il momento dell'Europa:
riparare i danni e preparare il futuro per la prossima generazione&lt;/i&gt;, proposto dalla Commissione europea nel maggio 2020 in
risposta ai danni economici e sociali causati dalla &lt;a href="https://iate.europa.eu/entry/result/3589305/en-it" target="_blank"&gt;pandemia di Covid-19&lt;/a&gt;, sulla base di una proposta rinnovata di
prossimo bilancio a lungo termine dell'UE per il periodo 2021-2027,
considerevolmente rafforzato da un nuovo strumento &lt;a href="https://iate.europa.eu/entry/result/3589927/en-it" target="_blank"&gt;Next Generation EU&lt;/a&gt;</t>
        </is>
      </c>
      <c r="BJ524" s="2" t="inlineStr">
        <is>
          <t>Europos ekonomikos gaivinimo planas|
ES ekonomikos gaivinimo planas|
ekonomikos gaivinimo planas</t>
        </is>
      </c>
      <c r="BK524" s="2" t="inlineStr">
        <is>
          <t>3|
3|
3</t>
        </is>
      </c>
      <c r="BL524" s="2" t="inlineStr">
        <is>
          <t xml:space="preserve">|
|
</t>
        </is>
      </c>
      <c r="BM524" t="inlineStr">
        <is>
          <t/>
        </is>
      </c>
      <c r="BN524" s="2" t="inlineStr">
        <is>
          <t>Eiropas atveseļošanas plāns|
ES atveseļošanas plāns|
atveseļošanas plāns</t>
        </is>
      </c>
      <c r="BO524" s="2" t="inlineStr">
        <is>
          <t>3|
3|
3</t>
        </is>
      </c>
      <c r="BP524" s="2" t="inlineStr">
        <is>
          <t xml:space="preserve">|
|
</t>
        </is>
      </c>
      <c r="BQ524" t="inlineStr">
        <is>
          <t>pasākumu kopums, ar ko Eiropas Komisija nāca klajā 2020. gada maijā un kura mērķis ir novērst Covid-19 pandēmijas radīto kaitējumu un atbalstīt investīcijas videi draudzīgā, digitālā, iekļaujošākā un noturīgākā ES</t>
        </is>
      </c>
      <c r="BR524" s="2" t="inlineStr">
        <is>
          <t>pjan ta' rkupru għall-Ewropa|
pjan ta' rkupru tal-UE|
pjan ta' rkupru Ewropew|
pjan ta' rkupru</t>
        </is>
      </c>
      <c r="BS524" s="2" t="inlineStr">
        <is>
          <t>3|
3|
3|
3</t>
        </is>
      </c>
      <c r="BT524" s="2" t="inlineStr">
        <is>
          <t xml:space="preserve">|
|
|
</t>
        </is>
      </c>
      <c r="BU524" t="inlineStr">
        <is>
          <t>għadd ta' miżuri proposti mill-Kummissjoni Ewropea f'Mejju 2020, u spjegati fil-Komunikazzjoni tagħha &lt;a href="https://eur-lex.europa.eu/legal-content/MT/TXT/?uri=CELEX:52020DC0456" target="_blank"&gt;&lt;i&gt;Il-mument tal-Ewropa: Tiswija u Tħejjija għall-Ġenerazzjoni li Jmiss&lt;/i&gt;&lt;/a&gt;, b'rispons għad-dannu ekonomiku u soċjali kkaġunat mill-&lt;a href="https://iate.europa.eu/entry/result/3589305/mt" target="_blank"&gt;pandemija tal-COVID-19&lt;/a&gt;, abbażi ta' proposta rinnovata tal-baġit tal-UE fuq terminu twil għall-perjodu 2021-2027, u msaħħin b'mod konsiderevoli bl-istrument il-ġdid &lt;a href="https://iate.europa.eu/entry/result/3589927/mt" target="_blank"&gt;New Generation EU&lt;/a&gt;</t>
        </is>
      </c>
      <c r="BV524" s="2" t="inlineStr">
        <is>
          <t>herstelplan voor Europa|
herstelplan voor de EU|
herstelplan</t>
        </is>
      </c>
      <c r="BW524" s="2" t="inlineStr">
        <is>
          <t>3|
3|
3</t>
        </is>
      </c>
      <c r="BX524" s="2" t="inlineStr">
        <is>
          <t xml:space="preserve">|
|
</t>
        </is>
      </c>
      <c r="BY524" t="inlineStr">
        <is>
          <t>door de Europese Commissie in mei 2020 voorgesteld pakket maatregelen om de economische en sociale schade door de COVID-19-pandemie te herstellen</t>
        </is>
      </c>
      <c r="BZ524" s="2" t="inlineStr">
        <is>
          <t>plan odbudowy Europy|
plan odbudowy dla Europy</t>
        </is>
      </c>
      <c r="CA524" s="2" t="inlineStr">
        <is>
          <t>3|
3</t>
        </is>
      </c>
      <c r="CB524" s="2" t="inlineStr">
        <is>
          <t>|
preferred</t>
        </is>
      </c>
      <c r="CC524" t="inlineStr">
        <is>
          <t>szereg środków zaproponowanych przez Komisję Europejską w maju 2020 r. w związku z pandemią COVID-19, w oparciu o zmieniony wniosek dotyczący wieloletnich ram finansowych na lata 2021-2027 oraz nowy instrument &lt;a href="http://iate.europa.eu/entry/result/3589927/en" target="_blank"&gt;Next Generation EU&lt;/a&gt;</t>
        </is>
      </c>
      <c r="CD524" s="2" t="inlineStr">
        <is>
          <t>Plano de Recuperação da União Europeia|
Plano de Recuperação da Europa</t>
        </is>
      </c>
      <c r="CE524" s="2" t="inlineStr">
        <is>
          <t>3|
3</t>
        </is>
      </c>
      <c r="CF524" s="2" t="inlineStr">
        <is>
          <t xml:space="preserve">|
</t>
        </is>
      </c>
      <c r="CG524" t="inlineStr">
        <is>
          <t>Medidas propostas pela Comissão Europeia em maio de 2020 para reparar os danos económicos e sociais causados pela pandemia da COVID-19.</t>
        </is>
      </c>
      <c r="CH524" s="2" t="inlineStr">
        <is>
          <t>plan de redresare pentru Europa|
Plan de redresare al UE|
plan de redresare</t>
        </is>
      </c>
      <c r="CI524" s="2" t="inlineStr">
        <is>
          <t>3|
3|
3</t>
        </is>
      </c>
      <c r="CJ524" s="2" t="inlineStr">
        <is>
          <t xml:space="preserve">|
|
</t>
        </is>
      </c>
      <c r="CK524" t="inlineStr">
        <is>
          <t/>
        </is>
      </c>
      <c r="CL524" s="2" t="inlineStr">
        <is>
          <t>Plán obnovy pre Európu|
Plán Európskej únie na obnovu|
plán európskej obnovy</t>
        </is>
      </c>
      <c r="CM524" s="2" t="inlineStr">
        <is>
          <t>3|
3|
3</t>
        </is>
      </c>
      <c r="CN524" s="2" t="inlineStr">
        <is>
          <t xml:space="preserve">|
|
</t>
        </is>
      </c>
      <c r="CO524" t="inlineStr">
        <is>
          <t>súbor opatrení navrhnutých Európskou komisiou v máji 2020 v reakcii na hospodárske a spoločenské škody v dôsledku &lt;a href="https://iate.europa.eu/entry/result/3589305/sk" target="_blank"&gt;pandémie COVID-19&lt;/a&gt;, ktorý je založený na prepracovanom návrhu dlhodobého rozpočtu EÚ na roky 2021 – 2027 a novom nástroji &lt;a href="https://iate.europa.eu/entry/result/3589927/sk" target="_blank"&gt;Next Generation EU&lt;/a&gt;</t>
        </is>
      </c>
      <c r="CP524" s="2" t="inlineStr">
        <is>
          <t>načrt okrevanja za Evropo|
načrt EU za okrevanje|
evropski načrt za okrevanje|
načrt okrevanja</t>
        </is>
      </c>
      <c r="CQ524" s="2" t="inlineStr">
        <is>
          <t>3|
3|
3|
3</t>
        </is>
      </c>
      <c r="CR524" s="2" t="inlineStr">
        <is>
          <t xml:space="preserve">|
|
|
</t>
        </is>
      </c>
      <c r="CS524" t="inlineStr">
        <is>
          <t>sklop ukrepov za odpravo gospodarskih in socialnih posledic pandemije COVID-19, ki jih je Evropska komisija predlagala maja 2020</t>
        </is>
      </c>
      <c r="CT524" s="2" t="inlineStr">
        <is>
          <t>EU:s återhämtningsplan|
Europeiska unionens återhämtningsplan|
återhämtningsplan|
europeisk återhämtningsplan</t>
        </is>
      </c>
      <c r="CU524" s="2" t="inlineStr">
        <is>
          <t>3|
3|
3|
2</t>
        </is>
      </c>
      <c r="CV524" s="2" t="inlineStr">
        <is>
          <t xml:space="preserve">|
|
|
</t>
        </is>
      </c>
      <c r="CW524" t="inlineStr">
        <is>
          <t/>
        </is>
      </c>
    </row>
    <row r="525">
      <c r="A525" s="1" t="str">
        <f>HYPERLINK("https://iate.europa.eu/entry/result/768831/all", "768831")</f>
        <v>768831</v>
      </c>
      <c r="B525" t="inlineStr">
        <is>
          <t>EUROPEAN UNION;FINANCE</t>
        </is>
      </c>
      <c r="C525" t="inlineStr">
        <is>
          <t>EUROPEAN UNION|European Union law|EU act;FINANCE;FINANCE|budget</t>
        </is>
      </c>
      <c r="D525" t="inlineStr">
        <is>
          <t>yes</t>
        </is>
      </c>
      <c r="E525" t="inlineStr">
        <is>
          <t/>
        </is>
      </c>
      <c r="F525" s="2" t="inlineStr">
        <is>
          <t>Решение на Съвета относно системата на собствените ресурси на Европейските общности|
Решение за собствените ресурси</t>
        </is>
      </c>
      <c r="G525" s="2" t="inlineStr">
        <is>
          <t>3|
3</t>
        </is>
      </c>
      <c r="H525" s="2" t="inlineStr">
        <is>
          <t xml:space="preserve">|
</t>
        </is>
      </c>
      <c r="I525" t="inlineStr">
        <is>
          <t>вид решение на Съвета, в което се излагат основните правила за системата за собствени ресурси (които се актуализират периодично), което се приема с единодушие и се ратифицира от всяка държава — членка на ЕС</t>
        </is>
      </c>
      <c r="J525" s="2" t="inlineStr">
        <is>
          <t>rozhodnutí Rady o systému vlastních zdrojů|
rozhodnutí Rady o systému vlastních zdrojů Evropské unie|
rozhodnutí o vlastních zdrojích</t>
        </is>
      </c>
      <c r="K525" s="2" t="inlineStr">
        <is>
          <t>3|
3|
3</t>
        </is>
      </c>
      <c r="L525" s="2" t="inlineStr">
        <is>
          <t xml:space="preserve">|
|
</t>
        </is>
      </c>
      <c r="M525" t="inlineStr">
        <is>
          <t/>
        </is>
      </c>
      <c r="N525" s="2" t="inlineStr">
        <is>
          <t>Rådets afgørelse om ordningen for Den Europæiske Unions egne indtægter|
Rådets afgørelse om egne indtægter|
afgørelse om egne indtægter</t>
        </is>
      </c>
      <c r="O525" s="2" t="inlineStr">
        <is>
          <t>4|
4|
3</t>
        </is>
      </c>
      <c r="P525" s="2" t="inlineStr">
        <is>
          <t xml:space="preserve">|
|
</t>
        </is>
      </c>
      <c r="Q525" t="inlineStr">
        <is>
          <t/>
        </is>
      </c>
      <c r="R525" s="2" t="inlineStr">
        <is>
          <t>Beschluss des Rates über das Eigenmittelsystem der Europäischen Union|
Eigenmittelbeschluss|
Beschluss über das System der Eigenmittel</t>
        </is>
      </c>
      <c r="S525" s="2" t="inlineStr">
        <is>
          <t>3|
3|
3</t>
        </is>
      </c>
      <c r="T525" s="2" t="inlineStr">
        <is>
          <t xml:space="preserve">|
|
</t>
        </is>
      </c>
      <c r="U525" t="inlineStr">
        <is>
          <t/>
        </is>
      </c>
      <c r="V525" s="2" t="inlineStr">
        <is>
          <t>απόφαση του Συμβουλίου για το σύστημα των ιδίων πόρων της Ευρωπαϊκής Ένωσης|
απόφαση του Συμβουλίου για τους ίδιους πόρους|
απόφαση για τους ίδιους πόρους</t>
        </is>
      </c>
      <c r="W525" s="2" t="inlineStr">
        <is>
          <t>3|
3|
3</t>
        </is>
      </c>
      <c r="X525" s="2" t="inlineStr">
        <is>
          <t xml:space="preserve">|
|
</t>
        </is>
      </c>
      <c r="Y525" t="inlineStr">
        <is>
          <t/>
        </is>
      </c>
      <c r="Z525" s="2" t="inlineStr">
        <is>
          <t>Council Decision on the system of own resources of the European Union|
Own Resources Decision|
ORD|
Council Decision on own resources|
Decision on the system of own resources|
Council Decision on the system of the European Communities' own resources|
Council Decision on the Union's own resources</t>
        </is>
      </c>
      <c r="AA525" s="2" t="inlineStr">
        <is>
          <t>4|
4|
3|
3|
3|
3|
1</t>
        </is>
      </c>
      <c r="AB525" s="2" t="inlineStr">
        <is>
          <t xml:space="preserve">|
|
|
|
|
obsolete|
</t>
        </is>
      </c>
      <c r="AC525" t="inlineStr">
        <is>
          <t>Council Decision laying down basic rules for the EU &lt;a href="https://iate.europa.eu/entry/result/1380005/en" target="_blank"&gt;own resources&lt;/a&gt; system</t>
        </is>
      </c>
      <c r="AD525" s="2" t="inlineStr">
        <is>
          <t>Decisión del Consejo sobre el sistema de recursos propios de la Unión Europea|
Decisión sobre el sistema de recursos propios de la Unión Europea|
Decisión del Consejo sobre los Recursos Propios|
Decisión sobre los Recursos Propios</t>
        </is>
      </c>
      <c r="AE525" s="2" t="inlineStr">
        <is>
          <t>4|
3|
2|
3</t>
        </is>
      </c>
      <c r="AF525" s="2" t="inlineStr">
        <is>
          <t xml:space="preserve">|
|
|
</t>
        </is>
      </c>
      <c r="AG525" t="inlineStr">
        <is>
          <t>Decisión del Consejo que establece las normas de asignación de &lt;a href="https://iate.europa.eu/entry/result/1380005/es" target="_blank"&gt;recursos propios&lt;/a&gt; a la Unión con objeto de garantizar la financiación del presupuesto anual de la Unión.</t>
        </is>
      </c>
      <c r="AH525" s="2" t="inlineStr">
        <is>
          <t>nõukogu otsus, mis käsitleb Euroopa Liidu omavahendite süsteemi ning millega tunnistatakse kehtetuks otsus 2014/335/EL, Euratom|
omavahendite otsus</t>
        </is>
      </c>
      <c r="AI525" s="2" t="inlineStr">
        <is>
          <t>3|
3</t>
        </is>
      </c>
      <c r="AJ525" s="2" t="inlineStr">
        <is>
          <t xml:space="preserve">|
</t>
        </is>
      </c>
      <c r="AK525" t="inlineStr">
        <is>
          <t/>
        </is>
      </c>
      <c r="AL525" s="2" t="inlineStr">
        <is>
          <t>omia varoja koskeva neuvoston päätös|
omista varoista tehty päätös|
neuvoston päätös Euroopan unionin omien varojen järjestelmästä</t>
        </is>
      </c>
      <c r="AM525" s="2" t="inlineStr">
        <is>
          <t>2|
3|
4</t>
        </is>
      </c>
      <c r="AN525" s="2" t="inlineStr">
        <is>
          <t xml:space="preserve">|
|
</t>
        </is>
      </c>
      <c r="AO525" t="inlineStr">
        <is>
          <t>neuvoston päätös, jossa vahvistetaan EU:n &lt;a href="https://iate.europa.eu/entry/result/1380005/fi" target="_blank"&gt;omien varojen&lt;/a&gt; järjestelmän perussäännöt</t>
        </is>
      </c>
      <c r="AP525" s="2" t="inlineStr">
        <is>
          <t>décision du Conseil relative au système des ressources propres de l'Union européenne|
décision relative aux ressources propres</t>
        </is>
      </c>
      <c r="AQ525" s="2" t="inlineStr">
        <is>
          <t>3|
3</t>
        </is>
      </c>
      <c r="AR525" s="2" t="inlineStr">
        <is>
          <t xml:space="preserve">|
</t>
        </is>
      </c>
      <c r="AS525" t="inlineStr">
        <is>
          <t>décision du Conseil établissant les règles fondamentales du système des &lt;a href="https://iate.europa.eu/entry/result/1380005/fr" target="_blank"&gt;ressources propres&lt;/a&gt; de l'Union européenne</t>
        </is>
      </c>
      <c r="AT525" s="2" t="inlineStr">
        <is>
          <t>Cinneadh ón gComhairle maidir le córas acmhainní dílse an Aontais Eorpaigh|
Cinneadh ón gComhairle maidir le hacmhainní dílse|
Cinneadh maidir le hacmhainní dílse</t>
        </is>
      </c>
      <c r="AU525" s="2" t="inlineStr">
        <is>
          <t>3|
3|
3</t>
        </is>
      </c>
      <c r="AV525" s="2" t="inlineStr">
        <is>
          <t xml:space="preserve">|
|
</t>
        </is>
      </c>
      <c r="AW525" t="inlineStr">
        <is>
          <t/>
        </is>
      </c>
      <c r="AX525" s="2" t="inlineStr">
        <is>
          <t>Odluka Vijeća o sustavu vlastitih sredstava Europskih zajednica|
Odluka Vijeća o sustavu vlastitih sredstava Europske unije|
Odluka o vlastitim sredstvima</t>
        </is>
      </c>
      <c r="AY525" s="2" t="inlineStr">
        <is>
          <t>3|
3|
3</t>
        </is>
      </c>
      <c r="AZ525" s="2" t="inlineStr">
        <is>
          <t xml:space="preserve">|
|
</t>
        </is>
      </c>
      <c r="BA525" t="inlineStr">
        <is>
          <t/>
        </is>
      </c>
      <c r="BB525" s="2" t="inlineStr">
        <is>
          <t>A Tanács határozata az Európai Unió saját forrásainak rendszeréről|
A Tanács határozata a saját forrásokról|
sajátforrás-határozat|
a saját források rendszeréről szóló határozat|
a saját forrásokról szóló határozat</t>
        </is>
      </c>
      <c r="BC525" s="2" t="inlineStr">
        <is>
          <t>3|
3|
3|
3|
3</t>
        </is>
      </c>
      <c r="BD525" s="2" t="inlineStr">
        <is>
          <t xml:space="preserve">|
|
|
|
</t>
        </is>
      </c>
      <c r="BE525" t="inlineStr">
        <is>
          <t>az EU &lt;a href="https://iate.europa.eu/entry/result/1380005/hu" target="_blank"&gt;saját forrásainak &lt;/a&gt;rendszerét rögzítő tanácsi határozat</t>
        </is>
      </c>
      <c r="BF525" s="2" t="inlineStr">
        <is>
          <t>decisione del Consiglio relativa al sistema delle risorse proprie dell'Unione europea|
decisione del Consiglio sulle risorse proprie|
Decisione del Consiglio relativa al sistema delle risorse proprie dell'Unione europea|
decisione relativa alle risorse proprie</t>
        </is>
      </c>
      <c r="BG525" s="2" t="inlineStr">
        <is>
          <t>3|
3|
3|
3</t>
        </is>
      </c>
      <c r="BH525" s="2" t="inlineStr">
        <is>
          <t xml:space="preserve">|
|
|
</t>
        </is>
      </c>
      <c r="BI525" t="inlineStr">
        <is>
          <t>decisione del Consiglio che stabilisce norme di base per il sistema delle &lt;a href="https://iate.europa.eu/entry/result/1380005/it" target="_blank"&gt;risorse proprie &lt;/a&gt;dell'UE</t>
        </is>
      </c>
      <c r="BJ525" s="2" t="inlineStr">
        <is>
          <t>Tarybos sprendimas dėl Europos Sąjungos nuosavų išteklių sistemos|
Sprendimas dėl nuosavų išteklių</t>
        </is>
      </c>
      <c r="BK525" s="2" t="inlineStr">
        <is>
          <t>3|
3</t>
        </is>
      </c>
      <c r="BL525" s="2" t="inlineStr">
        <is>
          <t xml:space="preserve">|
</t>
        </is>
      </c>
      <c r="BM525" t="inlineStr">
        <is>
          <t/>
        </is>
      </c>
      <c r="BN525" s="2" t="inlineStr">
        <is>
          <t>Padomes Lēmums par Eiropas Savienības pašu resursu sistēmu|
Padomes lēmums par pašu resursiem|
Pašu resursu lēmums</t>
        </is>
      </c>
      <c r="BO525" s="2" t="inlineStr">
        <is>
          <t>3|
2|
2</t>
        </is>
      </c>
      <c r="BP525" s="2" t="inlineStr">
        <is>
          <t xml:space="preserve">|
|
</t>
        </is>
      </c>
      <c r="BQ525" t="inlineStr">
        <is>
          <t>Padomes lēmums, kurā paredzēti pamatnoteikumi ES &lt;a href="https://iate.europa.eu/entry/result/1380005/lv" target="_blank"&gt;pašu resursu&lt;/a&gt; sistēmai</t>
        </is>
      </c>
      <c r="BR525" s="2" t="inlineStr">
        <is>
          <t>Deċiżjoni dwar ir-Riżorsi Proprji|
Deċiżjoni tal-Kunsill dwar is-sistema tar-riżorsi proprji tal-Unjoni Ewropea</t>
        </is>
      </c>
      <c r="BS525" s="2" t="inlineStr">
        <is>
          <t>3|
3</t>
        </is>
      </c>
      <c r="BT525" s="2" t="inlineStr">
        <is>
          <t xml:space="preserve">|
</t>
        </is>
      </c>
      <c r="BU525" t="inlineStr">
        <is>
          <t>Ir-regoli bażiċi għas-sistema tar-riżorsi proprji &lt;a href="/entry/result/1380005/all" id="ENTRY_TO_ENTRY_CONVERTER" target="_blank"&gt;IATE:1380005&lt;/a&gt; huma stabbiliti fid-Deċiżjoni tal-Kunsill tas-7 ta’ Ġunju 2007 dwar is-sistema tar-riżorsi proprji tal-Komunitajiet Ewropej (2007/436) li għandha tiġi adottata b'mod unanimu mill-Kunsill tal-UE u rratifikata minn kull pajjiż tal-UE.</t>
        </is>
      </c>
      <c r="BV525" s="2" t="inlineStr">
        <is>
          <t>besluit van de Raad betreffende het stelsel van eigen middelen van de Europese Unie|
Raadsbesluit betreffende de eigen middelen|
eigenmiddelenbesluit</t>
        </is>
      </c>
      <c r="BW525" s="2" t="inlineStr">
        <is>
          <t>3|
3|
3</t>
        </is>
      </c>
      <c r="BX525" s="2" t="inlineStr">
        <is>
          <t xml:space="preserve">|
|
</t>
        </is>
      </c>
      <c r="BY525" t="inlineStr">
        <is>
          <t>besluit van de Raad dat de basisregels voor het stelsel van&lt;a href="https://iate.europa.eu/entry/result/1380005/nl" target="_blank"&gt; eigen middelen&lt;time datetime="14.6.2021"&gt; (14.6.2021)&lt;/time&gt;&lt;/a&gt; van de EU vastlegt</t>
        </is>
      </c>
      <c r="BZ525" s="2" t="inlineStr">
        <is>
          <t>decyzja Rady w sprawie systemu zasobów własnych Unii Europejskiej|
decyzja w sprawie zasobów własnych</t>
        </is>
      </c>
      <c r="CA525" s="2" t="inlineStr">
        <is>
          <t>3|
3</t>
        </is>
      </c>
      <c r="CB525" s="2" t="inlineStr">
        <is>
          <t xml:space="preserve">|
</t>
        </is>
      </c>
      <c r="CC525" t="inlineStr">
        <is>
          <t>dezycja ustanawiająca zasady przydziału zasobów własnych Unii w celu zapewnienia finansowania rocznego budżetu Unii</t>
        </is>
      </c>
      <c r="CD525" s="2" t="inlineStr">
        <is>
          <t>Decisão do Conselho relativa ao sistema de recursos próprios da União Europeia|
Decisão Recursos Próprios</t>
        </is>
      </c>
      <c r="CE525" s="2" t="inlineStr">
        <is>
          <t>3|
3</t>
        </is>
      </c>
      <c r="CF525" s="2" t="inlineStr">
        <is>
          <t xml:space="preserve">|
</t>
        </is>
      </c>
      <c r="CG525" t="inlineStr">
        <is>
          <t>Decisão do Conselho que estabelece
as regras relativas à afetação dos &lt;a href="https://iate.europa.eu/entry/result/1380005/en-pt" target="_blank"&gt;recursos próprios&lt;/a&gt; à União Europeia, a fim de
assegurar o financiamento do orçamento anual da UE.</t>
        </is>
      </c>
      <c r="CH525" s="2" t="inlineStr">
        <is>
          <t>Decizia Consiliului privind sistemul de resurse proprii ale Uniunii Europene|
Decizia privind resursele proprii</t>
        </is>
      </c>
      <c r="CI525" s="2" t="inlineStr">
        <is>
          <t>3|
3</t>
        </is>
      </c>
      <c r="CJ525" s="2" t="inlineStr">
        <is>
          <t xml:space="preserve">|
</t>
        </is>
      </c>
      <c r="CK525" t="inlineStr">
        <is>
          <t>decizie a Consiliului care stabilește dispozițiile de bază pentru finanțarea bugetului Uniunii Europene prin &lt;a href="https://iate.europa.eu/entry/result/1380005/ro" target="_blank"&gt;resurse proprii &lt;/a&gt;ale UE</t>
        </is>
      </c>
      <c r="CL525" s="2" t="inlineStr">
        <is>
          <t>rozhodnutie Rady o systéme vlastných zdrojov Európskej únie|
rozhodnutie Rady o vlastných zdrojoch|
rozhodnutie o vlastných zdrojoch</t>
        </is>
      </c>
      <c r="CM525" s="2" t="inlineStr">
        <is>
          <t>3|
3|
3</t>
        </is>
      </c>
      <c r="CN525" s="2" t="inlineStr">
        <is>
          <t xml:space="preserve">|
|
</t>
        </is>
      </c>
      <c r="CO525" t="inlineStr">
        <is>
          <t/>
        </is>
      </c>
      <c r="CP525" s="2" t="inlineStr">
        <is>
          <t>sklep Sveta o sistemu virov lastnih sredstev Evropske unije|
sklep o virih lastnih sredstev|
Sklep Sveta o virih lastnih sredstev|
sklep o virih lastnih sredstev</t>
        </is>
      </c>
      <c r="CQ525" s="2" t="inlineStr">
        <is>
          <t>3|
3|
3|
3</t>
        </is>
      </c>
      <c r="CR525" s="2" t="inlineStr">
        <is>
          <t xml:space="preserve">|
|
|
</t>
        </is>
      </c>
      <c r="CS525" t="inlineStr">
        <is>
          <t/>
        </is>
      </c>
      <c r="CT525" s="2" t="inlineStr">
        <is>
          <t>rådets beslut om systemet för Europeiska unionens egna medel|
beslutet om egna medel|
rådets beslut om egna medel</t>
        </is>
      </c>
      <c r="CU525" s="2" t="inlineStr">
        <is>
          <t>4|
3|
3</t>
        </is>
      </c>
      <c r="CV525" s="2" t="inlineStr">
        <is>
          <t xml:space="preserve">|
|
</t>
        </is>
      </c>
      <c r="CW525" t="inlineStr">
        <is>
          <t>rådsbeslut som fastställer de grundläggande reglerna för systemet för unionens egna medel</t>
        </is>
      </c>
    </row>
    <row r="526">
      <c r="A526" s="1" t="str">
        <f>HYPERLINK("https://iate.europa.eu/entry/result/3593315/all", "3593315")</f>
        <v>3593315</v>
      </c>
      <c r="B526" t="inlineStr">
        <is>
          <t>EUROPEAN UNION</t>
        </is>
      </c>
      <c r="C526" t="inlineStr">
        <is>
          <t>EUROPEAN UNION|EU finance</t>
        </is>
      </c>
      <c r="D526" t="inlineStr">
        <is>
          <t>yes</t>
        </is>
      </c>
      <c r="E526" t="inlineStr">
        <is>
          <t/>
        </is>
      </c>
      <c r="F526" s="2" t="inlineStr">
        <is>
          <t>Миграция и управление на границите</t>
        </is>
      </c>
      <c r="G526" s="2" t="inlineStr">
        <is>
          <t>3</t>
        </is>
      </c>
      <c r="H526" s="2" t="inlineStr">
        <is>
          <t/>
        </is>
      </c>
      <c r="I526" t="inlineStr">
        <is>
          <t/>
        </is>
      </c>
      <c r="J526" s="2" t="inlineStr">
        <is>
          <t>Migrace a správa hranic</t>
        </is>
      </c>
      <c r="K526" s="2" t="inlineStr">
        <is>
          <t>3</t>
        </is>
      </c>
      <c r="L526" s="2" t="inlineStr">
        <is>
          <t/>
        </is>
      </c>
      <c r="M526" t="inlineStr">
        <is>
          <t>okruh 4 víceletého finančního rámce na období 2021–2027</t>
        </is>
      </c>
      <c r="N526" s="2" t="inlineStr">
        <is>
          <t>Migration og grænseforvaltning</t>
        </is>
      </c>
      <c r="O526" s="2" t="inlineStr">
        <is>
          <t>3</t>
        </is>
      </c>
      <c r="P526" s="2" t="inlineStr">
        <is>
          <t/>
        </is>
      </c>
      <c r="Q526" t="inlineStr">
        <is>
          <t>udgiftsområde 4 i den flerårige finansielle ramme for årene 2021-2027</t>
        </is>
      </c>
      <c r="R526" s="2" t="inlineStr">
        <is>
          <t>Migration und Grenzmanagement</t>
        </is>
      </c>
      <c r="S526" s="2" t="inlineStr">
        <is>
          <t>3</t>
        </is>
      </c>
      <c r="T526" s="2" t="inlineStr">
        <is>
          <t/>
        </is>
      </c>
      <c r="U526" t="inlineStr">
        <is>
          <t/>
        </is>
      </c>
      <c r="V526" s="2" t="inlineStr">
        <is>
          <t>μετανάστευση και διαχείριση των συνόρων</t>
        </is>
      </c>
      <c r="W526" s="2" t="inlineStr">
        <is>
          <t>3</t>
        </is>
      </c>
      <c r="X526" s="2" t="inlineStr">
        <is>
          <t/>
        </is>
      </c>
      <c r="Y526" t="inlineStr">
        <is>
          <t>τομέας 4 του Πολυετούς Δημοσιονομικού Πλαισίου για την περίοδο 2021-2027</t>
        </is>
      </c>
      <c r="Z526" s="2" t="inlineStr">
        <is>
          <t>Migration and Border Management|
Migration &amp;amp; Border Management</t>
        </is>
      </c>
      <c r="AA526" s="2" t="inlineStr">
        <is>
          <t>3|
1</t>
        </is>
      </c>
      <c r="AB526" s="2" t="inlineStr">
        <is>
          <t xml:space="preserve">|
</t>
        </is>
      </c>
      <c r="AC526" t="inlineStr">
        <is>
          <t>heading 4 of the 2021–2027 &lt;a href="https://iate.europa.eu/entry/result/930627/en" target="_blank"&gt;multiannual financial framework&lt;/a&gt;</t>
        </is>
      </c>
      <c r="AD526" s="2" t="inlineStr">
        <is>
          <t>Migración y gestión de las fronteras</t>
        </is>
      </c>
      <c r="AE526" s="2" t="inlineStr">
        <is>
          <t>3</t>
        </is>
      </c>
      <c r="AF526" s="2" t="inlineStr">
        <is>
          <t/>
        </is>
      </c>
      <c r="AG526" t="inlineStr">
        <is>
          <t>Rúbrica 4 del marco financiero plurianual (UE-27) para el período 2021-2027.</t>
        </is>
      </c>
      <c r="AH526" s="2" t="inlineStr">
        <is>
          <t>Ränne ja piirihaldus</t>
        </is>
      </c>
      <c r="AI526" s="2" t="inlineStr">
        <is>
          <t>3</t>
        </is>
      </c>
      <c r="AJ526" s="2" t="inlineStr">
        <is>
          <t/>
        </is>
      </c>
      <c r="AK526" t="inlineStr">
        <is>
          <t>mitmeaastase finantsraamistiku 2021-2027 4. rubriigi pealkiri</t>
        </is>
      </c>
      <c r="AL526" s="2" t="inlineStr">
        <is>
          <t>Muuttoliike ja rajaturvallisuus</t>
        </is>
      </c>
      <c r="AM526" s="2" t="inlineStr">
        <is>
          <t>3</t>
        </is>
      </c>
      <c r="AN526" s="2" t="inlineStr">
        <is>
          <t/>
        </is>
      </c>
      <c r="AO526" t="inlineStr">
        <is>
          <t>monivuotisen rahoituskehyksen 2021–2027 otsake 4</t>
        </is>
      </c>
      <c r="AP526" s="2" t="inlineStr">
        <is>
          <t>Migration et gestion des frontières</t>
        </is>
      </c>
      <c r="AQ526" s="2" t="inlineStr">
        <is>
          <t>3</t>
        </is>
      </c>
      <c r="AR526" s="2" t="inlineStr">
        <is>
          <t/>
        </is>
      </c>
      <c r="AS526" t="inlineStr">
        <is>
          <t>quatrième rubrique du &lt;a href="https://iate.europa.eu/entry/result/930627/fr" target="_blank"&gt;cadre financier pluriannuel&lt;/a&gt; pour les années 2021 à 2027</t>
        </is>
      </c>
      <c r="AT526" t="inlineStr">
        <is>
          <t/>
        </is>
      </c>
      <c r="AU526" t="inlineStr">
        <is>
          <t/>
        </is>
      </c>
      <c r="AV526" t="inlineStr">
        <is>
          <t/>
        </is>
      </c>
      <c r="AW526" t="inlineStr">
        <is>
          <t/>
        </is>
      </c>
      <c r="AX526" s="2" t="inlineStr">
        <is>
          <t>Migracije i upravljanje granicama</t>
        </is>
      </c>
      <c r="AY526" s="2" t="inlineStr">
        <is>
          <t>3</t>
        </is>
      </c>
      <c r="AZ526" s="2" t="inlineStr">
        <is>
          <t/>
        </is>
      </c>
      <c r="BA526" t="inlineStr">
        <is>
          <t>naslov 4. višegodišnjeg financijskog okvira za razdoblje 2021. - 2027.</t>
        </is>
      </c>
      <c r="BB526" s="2" t="inlineStr">
        <is>
          <t>Migráció és határigazgatás</t>
        </is>
      </c>
      <c r="BC526" s="2" t="inlineStr">
        <is>
          <t>3</t>
        </is>
      </c>
      <c r="BD526" s="2" t="inlineStr">
        <is>
          <t/>
        </is>
      </c>
      <c r="BE526" t="inlineStr">
        <is>
          <t>a 2021-2027-es időszakra szóló többéves pénzügyi keret 4. fejezete</t>
        </is>
      </c>
      <c r="BF526" s="2" t="inlineStr">
        <is>
          <t>Migrazione e gestione delle frontiere</t>
        </is>
      </c>
      <c r="BG526" s="2" t="inlineStr">
        <is>
          <t>3</t>
        </is>
      </c>
      <c r="BH526" s="2" t="inlineStr">
        <is>
          <t/>
        </is>
      </c>
      <c r="BI526" t="inlineStr">
        <is>
          <t>rubrica 4 della tabella riepilogativa per rubrica del quadro finanziario pluriennale
(QFP) per il periodo 2021-2027</t>
        </is>
      </c>
      <c r="BJ526" s="2" t="inlineStr">
        <is>
          <t>Migracija ir sienų valdymas</t>
        </is>
      </c>
      <c r="BK526" s="2" t="inlineStr">
        <is>
          <t>3</t>
        </is>
      </c>
      <c r="BL526" s="2" t="inlineStr">
        <is>
          <t/>
        </is>
      </c>
      <c r="BM526" t="inlineStr">
        <is>
          <t>2021–2027 m. daugiametės finansinės programos 4-oji išlaidų kategorija</t>
        </is>
      </c>
      <c r="BN526" s="2" t="inlineStr">
        <is>
          <t>Migrācija un robežu pārvaldība</t>
        </is>
      </c>
      <c r="BO526" s="2" t="inlineStr">
        <is>
          <t>3</t>
        </is>
      </c>
      <c r="BP526" s="2" t="inlineStr">
        <is>
          <t/>
        </is>
      </c>
      <c r="BQ526" t="inlineStr">
        <is>
          <t>daudzgadu finanšu shēmas 2021.–2027. gadam 4. izdevumu kategorijas nosaukums</t>
        </is>
      </c>
      <c r="BR526" s="2" t="inlineStr">
        <is>
          <t>Migrazzjoni u Ġestjoni tal-Fruntieri</t>
        </is>
      </c>
      <c r="BS526" s="2" t="inlineStr">
        <is>
          <t>3</t>
        </is>
      </c>
      <c r="BT526" s="2" t="inlineStr">
        <is>
          <t/>
        </is>
      </c>
      <c r="BU526" t="inlineStr">
        <is>
          <t>l-intestatura nru 4 tal-Qafas Finanzjarju Pluriennali (QFP) għall-perjodu 2021-2027</t>
        </is>
      </c>
      <c r="BV526" s="2" t="inlineStr">
        <is>
          <t>Migratie en grensbeheer</t>
        </is>
      </c>
      <c r="BW526" s="2" t="inlineStr">
        <is>
          <t>3</t>
        </is>
      </c>
      <c r="BX526" s="2" t="inlineStr">
        <is>
          <t/>
        </is>
      </c>
      <c r="BY526" t="inlineStr">
        <is>
          <t>rubriek 4 van het meerjarig financieel kader voor de periode 2021-2027</t>
        </is>
      </c>
      <c r="BZ526" s="2" t="inlineStr">
        <is>
          <t>Migracja i zarządzanie granicami</t>
        </is>
      </c>
      <c r="CA526" s="2" t="inlineStr">
        <is>
          <t>3</t>
        </is>
      </c>
      <c r="CB526" s="2" t="inlineStr">
        <is>
          <t/>
        </is>
      </c>
      <c r="CC526" t="inlineStr">
        <is>
          <t>dział 4 wieloletnich ram finansowych na lata 2021-2027</t>
        </is>
      </c>
      <c r="CD526" s="2" t="inlineStr">
        <is>
          <t>Migração e Gestão das Fronteiras</t>
        </is>
      </c>
      <c r="CE526" s="2" t="inlineStr">
        <is>
          <t>3</t>
        </is>
      </c>
      <c r="CF526" s="2" t="inlineStr">
        <is>
          <t/>
        </is>
      </c>
      <c r="CG526" t="inlineStr">
        <is>
          <t>Rubrica 4 do Quadro Financeiro Plurianual para 2021-2027.</t>
        </is>
      </c>
      <c r="CH526" s="2" t="inlineStr">
        <is>
          <t>Migrație și gestionarea frontierelor</t>
        </is>
      </c>
      <c r="CI526" s="2" t="inlineStr">
        <is>
          <t>3</t>
        </is>
      </c>
      <c r="CJ526" s="2" t="inlineStr">
        <is>
          <t/>
        </is>
      </c>
      <c r="CK526" t="inlineStr">
        <is>
          <t>&lt;div&gt;
 rubrica 4 din cadrul financiar multianual pentru perioada 2021-2027&lt;/div&gt;</t>
        </is>
      </c>
      <c r="CL526" s="2" t="inlineStr">
        <is>
          <t>Migrácia a riadenie hraníc</t>
        </is>
      </c>
      <c r="CM526" s="2" t="inlineStr">
        <is>
          <t>3</t>
        </is>
      </c>
      <c r="CN526" s="2" t="inlineStr">
        <is>
          <t/>
        </is>
      </c>
      <c r="CO526" t="inlineStr">
        <is>
          <t>okruh 4 viacročného finančného rámca na roky 2021 – 2027</t>
        </is>
      </c>
      <c r="CP526" s="2" t="inlineStr">
        <is>
          <t>Migracije in upravljanje meja</t>
        </is>
      </c>
      <c r="CQ526" s="2" t="inlineStr">
        <is>
          <t>3</t>
        </is>
      </c>
      <c r="CR526" s="2" t="inlineStr">
        <is>
          <t/>
        </is>
      </c>
      <c r="CS526" t="inlineStr">
        <is>
          <t>naslov razdelka 4 večletnega finančnega okvira za obdobje 2021–2027</t>
        </is>
      </c>
      <c r="CT526" s="2" t="inlineStr">
        <is>
          <t>migration och gränsförvaltning</t>
        </is>
      </c>
      <c r="CU526" s="2" t="inlineStr">
        <is>
          <t>3</t>
        </is>
      </c>
      <c r="CV526" s="2" t="inlineStr">
        <is>
          <t/>
        </is>
      </c>
      <c r="CW526" t="inlineStr">
        <is>
          <t>rubrik 4 i den fleråriga budgetramen för perioden 2021-2027</t>
        </is>
      </c>
    </row>
    <row r="527">
      <c r="A527" s="1" t="str">
        <f>HYPERLINK("https://iate.europa.eu/entry/result/3578193/all", "3578193")</f>
        <v>3578193</v>
      </c>
      <c r="B527" t="inlineStr">
        <is>
          <t>EUROPEAN UNION;PRODUCTION, TECHNOLOGY AND RESEARCH</t>
        </is>
      </c>
      <c r="C527" t="inlineStr">
        <is>
          <t>EUROPEAN UNION|EU finance|EU financing;PRODUCTION, TECHNOLOGY AND RESEARCH|research and intellectual property|research policy</t>
        </is>
      </c>
      <c r="D527" t="inlineStr">
        <is>
          <t>yes</t>
        </is>
      </c>
      <c r="E527" t="inlineStr">
        <is>
          <t/>
        </is>
      </c>
      <c r="F527" s="2" t="inlineStr">
        <is>
          <t>Програма за научни изследвания и обучение на Европейската общност за атомна енергия за периода 2021—2025 г. в допълнение към Рамковата програма за научни изследвания и иновации „Хоризонт Европа“|
Програма на Евратом за научни изследвания и обучение за периода 2021—2025 г.</t>
        </is>
      </c>
      <c r="G527" s="2" t="inlineStr">
        <is>
          <t>3|
3</t>
        </is>
      </c>
      <c r="H527" s="2" t="inlineStr">
        <is>
          <t xml:space="preserve">|
</t>
        </is>
      </c>
      <c r="I527" t="inlineStr">
        <is>
          <t>&lt;p&gt;програма, чиито цели в общ план включват:&lt;/p&gt;&lt;p&gt;- научни изследвания в ядрената област; &lt;br&gt;- дейности за обучение в областта на ядрената безопасност и сигурност и на радиационната защита; и&lt;br&gt;- принос за дългосрочната декарбонизация в енергийната система &lt;/p&gt;</t>
        </is>
      </c>
      <c r="J527" s="2" t="inlineStr">
        <is>
          <t>Program Evropského společenství pro atomovou energii pro výzkum a odbornou přípravu na období 2021–2025, doplňující rámcový program pro výzkum a inovace Horizont Evropa|
program Euratomu pro výzkum a odbornou přípravu na období 2021–2025|
program Euratomu pro výzkum a odbornou přípravu|
program Euratomu</t>
        </is>
      </c>
      <c r="K527" s="2" t="inlineStr">
        <is>
          <t>3|
3|
3|
3</t>
        </is>
      </c>
      <c r="L527" s="2" t="inlineStr">
        <is>
          <t xml:space="preserve">|
|
|
</t>
        </is>
      </c>
      <c r="M527" t="inlineStr">
        <is>
          <t>program na období 2021–2025, jehož obecným cílem je provádět jaderný výzkum a odbornou 
přípravu s důrazem na průběžné zlepšování jaderné bezpečnosti, jaderného
 zabezpečení a radiační ochrany, jakož i doplňovat dosahování cílů 
programu Horizont Evropa mimo jiné v souvislosti s transformací 
energetiky</t>
        </is>
      </c>
      <c r="N527" s="2" t="inlineStr">
        <is>
          <t>Det Europæiske Atomenergifællesskabs forsknings- og uddannelsesprogram for perioden 2021-2025, som komplementerer Horisont Europa – rammeprogrammet for forskning og innovation|
Euratoms forsknings- og uddannelsesprogram for 2021-2025</t>
        </is>
      </c>
      <c r="O527" s="2" t="inlineStr">
        <is>
          <t>3|
3</t>
        </is>
      </c>
      <c r="P527" s="2" t="inlineStr">
        <is>
          <t xml:space="preserve">|
</t>
        </is>
      </c>
      <c r="Q527" t="inlineStr">
        <is>
          <t>program, hvis generelle målsætninger er at gennemføre forsknings- og uddannelsesaktiviteter på det nukleare område til støtte for den fortsatte forbedring af nuklear sikkerhed, sikring og strålingsbeskyttelse og at bidrage potentielt til den langsigtede dekarbonisering af energisystemet på en sikker og effektiv måde</t>
        </is>
      </c>
      <c r="R527" s="2" t="inlineStr">
        <is>
          <t>Programm der Europäischen Atomgemeinschaft für Forschung und Ausbildung (2021-2025) in Ergänzung des Rahmenprogramms für Forschung und Innovation „Horizont Europa“</t>
        </is>
      </c>
      <c r="S527" s="2" t="inlineStr">
        <is>
          <t>3</t>
        </is>
      </c>
      <c r="T527" s="2" t="inlineStr">
        <is>
          <t/>
        </is>
      </c>
      <c r="U527" t="inlineStr">
        <is>
          <t/>
        </is>
      </c>
      <c r="V527" s="2" t="inlineStr">
        <is>
          <t>πρόγραμμα έρευνας και κατάρτισης της Ευρωπαϊκής Κοινότητας Ατομικής Ενέργειας για την περίοδο 2021-2025, με το οποίο συμπληρώνεται το πρόγραμμα-πλαίσιο για την έρευνα και την καινοτομία «Ορίζων Ευρώπη»|
πρόγραμμα έρευνας και κατάρτισης της Ευρατόμ 2021-2025|
πρόγραμμα έρευνας και κατάρτισης της Ευρατόμ|
Πρόγραμμα Ευρατόμ</t>
        </is>
      </c>
      <c r="W527" s="2" t="inlineStr">
        <is>
          <t>3|
3|
3|
3</t>
        </is>
      </c>
      <c r="X527" s="2" t="inlineStr">
        <is>
          <t xml:space="preserve">|
|
|
</t>
        </is>
      </c>
      <c r="Y527" t="inlineStr">
        <is>
          <t>πρόγραμμα για την περίοδο 2021-2027 του οποίου γενικός στόχος είναι η άσκηση δραστηριοτήτων πυρηνικής έρευνας και κατάρτισης με έμφαση στη συνεχή βελτίωση της πυρηνικής ασφάλειας, της πυρηνικής προστασίας και της ακτινοπροστασίας, καθώς και η συμπλήρωση της επίτευξης των στόχων του προγράμματος-πλαισίου «Ορίζων Ευρώπη» μεταξύ άλλων στο πλαίσιο της ενεργειακής μετάβασης</t>
        </is>
      </c>
      <c r="Z527" s="2" t="inlineStr">
        <is>
          <t>Research and Training Programme of the European Atomic Energy Community for the period 2021-2025 complementing Horizon Europe – the Framework Programme for Research and Innovation|
Euratom Research and Training Programme for 2021-2025|
Euratom Research and Training Programme|
Euratom Programme</t>
        </is>
      </c>
      <c r="AA527" s="2" t="inlineStr">
        <is>
          <t>3|
3|
3|
3</t>
        </is>
      </c>
      <c r="AB527" s="2" t="inlineStr">
        <is>
          <t xml:space="preserve">|
|
|
</t>
        </is>
      </c>
      <c r="AC527" t="inlineStr">
        <is>
          <t>programme for 2021-2027 whose general objective is to pursue nuclear research and training activities, with an emphasis 
on the continuous improvement of nuclear safety, security and radiation 
protection, as well as to complement the achievement of Horizon Europe’s
 objectives inter alia in the context of the energy transition</t>
        </is>
      </c>
      <c r="AD527" s="2" t="inlineStr">
        <is>
          <t>Programa de Investigación y Formación de la Comunidad Europea de la Energía Atómica para el período 2021-2025 que complementa el Programa Marco de Investigación e Innovación «Horizonte Europa»</t>
        </is>
      </c>
      <c r="AE527" s="2" t="inlineStr">
        <is>
          <t>3</t>
        </is>
      </c>
      <c r="AF527" s="2" t="inlineStr">
        <is>
          <t/>
        </is>
      </c>
      <c r="AG527" t="inlineStr">
        <is>
          <t>Programa propuesto para el periodo del 1 de enero de 2021 al 31 de diciembre de 2025, con los objetivos de:&lt;br&gt; a) realizar actividades de investigación y formación nucleares para apoyar la mejora continua de la seguridad nuclear física y tecnológica y la protección radiológica;&lt;br&gt;b) contribuir potencialmente a la descarbonización a largo plazo del sistema energético de una manera segura, eficiente y protegida.</t>
        </is>
      </c>
      <c r="AH527" s="2" t="inlineStr">
        <is>
          <t>teadusuuringute ja innovatsiooni raamprogrammi „Euroopa horisont“ täiendav Euroopa Aatomienergiaühenduse teadus- ja koolitusprogramm aastateks 2021–2025</t>
        </is>
      </c>
      <c r="AI527" s="2" t="inlineStr">
        <is>
          <t>3</t>
        </is>
      </c>
      <c r="AJ527" s="2" t="inlineStr">
        <is>
          <t/>
        </is>
      </c>
      <c r="AK527" t="inlineStr">
        <is>
          <t>programm kehtivusega 1.1.2021-31.12.2025, mille eesmärk on: &lt;br&gt; (a) tuumaenergiaalase teadus- ja koolitustegevuse läbiviimine, et toetada tuumaohutuse ja -julgeoleku ning kiirguskaitse pidevat parandamist; &lt;br&gt;(b) pikemas perspektiivis energiasüsteemis CO&lt;sub&gt;2&lt;/sub&gt; heitkoguste vähendamisele kaasaaitamine ohutul, tõhusal ja turvalisel viisil</t>
        </is>
      </c>
      <c r="AL527" s="2" t="inlineStr">
        <is>
          <t>tutkimuksen ja innovoinnin puiteohjelmaa ”Horisontti Eurooppa” täydentävä Euroopan atomienergiayhteisön tutkimus- ja koulutusohjelma|
Euratomin tutkimus- ja koulutusohjelma 2021–2025|
Euratom-ohjelma</t>
        </is>
      </c>
      <c r="AM527" s="2" t="inlineStr">
        <is>
          <t>3|
3|
3</t>
        </is>
      </c>
      <c r="AN527" s="2" t="inlineStr">
        <is>
          <t xml:space="preserve">|
|
</t>
        </is>
      </c>
      <c r="AO527" t="inlineStr">
        <is>
          <t>vuosiksi 2021–2025 perustettu ohjelma, jonka yleisenä tavoitteena on toteuttaa ydinalan tutkimus- ja koulutustoimintaa siten, että painopisteenä on ydinturvallisuuden, turva- ja varmuusjärjestelyjen ja säteilysuojelun jatkuva parantaminen, sekä täydentää Horisontti Eurooppa -ohjelman tavoitteiden saavuttamista muun muassa energiakäänteen osalta</t>
        </is>
      </c>
      <c r="AP527" s="2" t="inlineStr">
        <is>
          <t>programme de recherche et de formation de la Communauté européenne de l’énergie atomique pour la période 2021–2025 complétant le programme-cadre pour la recherche et l’innovation «Horizon Europe»|
programme Euratom de recherche et de formation 2021–2025</t>
        </is>
      </c>
      <c r="AQ527" s="2" t="inlineStr">
        <is>
          <t>3|
3</t>
        </is>
      </c>
      <c r="AR527" s="2" t="inlineStr">
        <is>
          <t xml:space="preserve">|
</t>
        </is>
      </c>
      <c r="AS527" t="inlineStr">
        <is>
          <t>programme proposé pour la période du 1&lt;sup&gt;er&lt;/sup&gt; janvier 2021 au 31 décembre 2025 qui poursuit les objectifs suivants:&lt;br&gt;(a) poursuivre les activités de recherche et de formation nucléaires en vue de soutenir l’amélioration continue de la sûreté nucléaire, de la sécurité et de la radioprotection;&lt;br&gt;(b) contribuer potentiellement à la décarbonation à long terme du système énergétique d’une façon sûre, efficiente et sécurisée</t>
        </is>
      </c>
      <c r="AT527" s="2" t="inlineStr">
        <is>
          <t>Clár Taighde agus Oiliúna an Chomhphobail Eorpaigh do Fhuinneamh Adamhach (2021-2025) lena gcomhlánaitear Fís Eorpach – an Clár Réime um Thaighde agus um Nuálaíocht|
Clár Taighde agus Oiliúna Euratom 2021-2025</t>
        </is>
      </c>
      <c r="AU527" s="2" t="inlineStr">
        <is>
          <t>3|
3</t>
        </is>
      </c>
      <c r="AV527" s="2" t="inlineStr">
        <is>
          <t xml:space="preserve">|
</t>
        </is>
      </c>
      <c r="AW527" t="inlineStr">
        <is>
          <t/>
        </is>
      </c>
      <c r="AX527" s="2" t="inlineStr">
        <is>
          <t>Program za istraživanja i osposobljavanje Europske zajednice za atomsku energiju za razdoblje 2021.–2025. kojim se nadopunjuje Okvirni program za istraživanja i inovacije Obzor Europa|
program Euratoma za istraživanja i osposobljavanje za razdoblje 2021.–2025.|
program Euratoma za istraživanja i osposobljavanje|
program Euratoma</t>
        </is>
      </c>
      <c r="AY527" s="2" t="inlineStr">
        <is>
          <t>3|
3|
3|
3</t>
        </is>
      </c>
      <c r="AZ527" s="2" t="inlineStr">
        <is>
          <t xml:space="preserve">|
|
|
</t>
        </is>
      </c>
      <c r="BA527" t="inlineStr">
        <is>
          <t>program za razdoblje od 2021. do 2025. čiji su opći ciljevi sljedeći: &lt;br&gt;(a) provedba aktivnosti nuklearnog istraživanja i osposobljavanja u cilju potpore stalnom poboljšanju nuklearne sigurnosti, osiguranja i zaštite od zračenja; &lt;br&gt;(b) potencijalni doprinos dugoročnoj dekarbonizaciji energetskog sustava na siguran, učinkovit i zaštićen način</t>
        </is>
      </c>
      <c r="BB527" s="2" t="inlineStr">
        <is>
          <t>az Európai Atomenergia-közösségnek a Horizont Európa kutatási és innovációs keretprogramot kiegészítő kutatási és képzési programja|
a 2021 és 2025 közötti időszakra vonatkozó Euratom kutatási és képzési program</t>
        </is>
      </c>
      <c r="BC527" s="2" t="inlineStr">
        <is>
          <t>3|
3</t>
        </is>
      </c>
      <c r="BD527" s="2" t="inlineStr">
        <is>
          <t xml:space="preserve">|
</t>
        </is>
      </c>
      <c r="BE527" t="inlineStr">
        <is>
          <t/>
        </is>
      </c>
      <c r="BF527" s="2" t="inlineStr">
        <is>
          <t>programma di ricerca e formazione della Comunità europea dell'energia atomica per il periodo 2021-2025 che integra il programma quadro di ricerca e innovazione Orizzonte Europa|
programma Euratom|
programma Euratom di ricerca e formazione</t>
        </is>
      </c>
      <c r="BG527" s="2" t="inlineStr">
        <is>
          <t>3|
3|
3</t>
        </is>
      </c>
      <c r="BH527" s="2" t="inlineStr">
        <is>
          <t xml:space="preserve">|
|
</t>
        </is>
      </c>
      <c r="BI527" t="inlineStr">
        <is>
          <t>programma istituito per il periodo dal 1° gennaio 2021 al 31 dicembre 2025 il cui obiettivo generale è quello di svolgere attività di ricerca e formazione nel settore nucleare, con particolare attenzione al costante miglioramento della sicurezza e della protezione nucleari e della radioprotezione, nonché contribuire al conseguimento degli obiettivi di Orizzonte Europa, anche nell'ambito della transizione energetica</t>
        </is>
      </c>
      <c r="BJ527" s="2" t="inlineStr">
        <is>
          <t>2021–2025 m. laikotarpio Europos atominės energijos bendrijos mokslinių tyrimų ir mokymo programa, kuria papildoma bendroji mokslinių tyrimų ir inovacijų programa „Europos horizontas“|
Euratomo mokslinių tyrimų ir mokymo programa (2021–2025 m.)</t>
        </is>
      </c>
      <c r="BK527" s="2" t="inlineStr">
        <is>
          <t>3|
2</t>
        </is>
      </c>
      <c r="BL527" s="2" t="inlineStr">
        <is>
          <t xml:space="preserve">|
</t>
        </is>
      </c>
      <c r="BM527" t="inlineStr">
        <is>
          <t/>
        </is>
      </c>
      <c r="BN527" s="2" t="inlineStr">
        <is>
          <t>Eiropas Atomenerģijas kopienas pētniecības un mācību programma 2021.–2025. gadam, kas papildina pētniecības un inovācijas pamatprogrammu “Apvārsnis Eiropa”</t>
        </is>
      </c>
      <c r="BO527" s="2" t="inlineStr">
        <is>
          <t>2</t>
        </is>
      </c>
      <c r="BP527" s="2" t="inlineStr">
        <is>
          <t/>
        </is>
      </c>
      <c r="BQ527" t="inlineStr">
        <is>
          <t>laikposmam no 2021. gada 1. janvāra līdz 2025. gada 31. decembrim ierosināta programma, kuras mērķis ir: &lt;br&gt;a) īstenot kodolpētniecības un mācību pasākumus, lai atbalstītu nepārtrauktu kodoldrošuma, kodoldrošības un aizsardzības pret radiāciju uzlabošanu; &lt;br&gt;b) potenciāli veicināt energosistēmas drošu, efektīvu un nekaitīgu dekarbonizāciju ilgtermiņā</t>
        </is>
      </c>
      <c r="BR527" s="2" t="inlineStr">
        <is>
          <t>Programm ta’ Riċerka u Taħriġ tal-Komunità Ewropea tal-Enerġija Atomika għall-perjodu 2021-2025 li jikkumplimenta Orizzont Ewropa – il-Programm Qafas għar-Riċerka u l-Innovazzjoni|
Programm ta’ Riċerka u Taħriġ ta’ Euratom għall-perjodu 2021-2025</t>
        </is>
      </c>
      <c r="BS527" s="2" t="inlineStr">
        <is>
          <t>3|
3</t>
        </is>
      </c>
      <c r="BT527" s="2" t="inlineStr">
        <is>
          <t xml:space="preserve">|
</t>
        </is>
      </c>
      <c r="BU527" t="inlineStr">
        <is>
          <t>programm propost għall-perjodu li jkopri mill-1 ta' Jannar 2021 sal-31 ta' Diċembru 2025, li għandu l-għanijiet ġenerali segwenti: &lt;br&gt; (a) li jiżvolġi attivitajiet ta' riċerka u ta' taħriġ nukleari biex jappoġġja t-titjib kontinwu tas-sikurezza, tas-sigurtà u tal-protezzjoni mir-radjazzjoni nukleari; &lt;br&gt; (b) li potenzjalment jikkontribwixxi għad-dekarbonizzazzjoni fit-tul tas-sistema tal-enerġija b’mod sikur u effiċjenti</t>
        </is>
      </c>
      <c r="BV527" s="2" t="inlineStr">
        <is>
          <t>programma voor onderzoek en opleiding van de Europese Gemeenschap voor Atoomenergie voor de periode 2021-2025 ter aanvulling van Horizon Europa – het kaderprogramma voor onderzoek en innovatie|
Euratom-programma voor onderzoek en opleiding voor de periode 2021-2025</t>
        </is>
      </c>
      <c r="BW527" s="2" t="inlineStr">
        <is>
          <t>3|
3</t>
        </is>
      </c>
      <c r="BX527" s="2" t="inlineStr">
        <is>
          <t xml:space="preserve">|
</t>
        </is>
      </c>
      <c r="BY527" t="inlineStr">
        <is>
          <t>voor de periode van 1 januari 2021 tot en met 31 december 2025 voorgesteld programma met de volgende doelstellingen:&lt;br&gt;a) het verrichten van onderzoeks- en opleidingsactiviteiten op het gebied van kernenergie, ter ondersteuning van de voortdurende verbetering van nucleaire veiligheid en beveiliging en stralingsbescherming;&lt;br&gt;b) op langere termijn kunnen bijdragen tot het op efficiënte, veilige en betrouwbare wijze koolstofvrij maken van het energiesysteem</t>
        </is>
      </c>
      <c r="BZ527" s="2" t="inlineStr">
        <is>
          <t>program badawczo-szkoleniowy Europejskiej Wspólnoty Energii Atomowej na lata 2021–2025 uzupełniający program ramowy w zakresie badań naukowych i innowacji „Horyzont Europa”|
program badawczo-szkoleniowy Euratom na lata 2021–2025</t>
        </is>
      </c>
      <c r="CA527" s="2" t="inlineStr">
        <is>
          <t>3|
3</t>
        </is>
      </c>
      <c r="CB527" s="2" t="inlineStr">
        <is>
          <t xml:space="preserve">|
</t>
        </is>
      </c>
      <c r="CC527" t="inlineStr">
        <is>
          <t>proponowany na lata 2021-2025 program mający następujące cele:&lt;br&gt;a) prowadzenie działań badawczo-szkoleniowych w dziedzinie jądrowej, aby wspierać ciągłą poprawę bezpieczeństwa jądrowego, jądrowego bezpieczeństwa fizycznego i ochrony radiologicznej;&lt;br&gt; b)potencjalne przyczynianie się do długoterminowej dekarbonizacji systemu energetycznego w sposób bezpieczny, wydajny i pewny</t>
        </is>
      </c>
      <c r="CD527" s="2" t="inlineStr">
        <is>
          <t>Programa de Investigação e Formação da Comunidade Europeia da Energia Atómica para o período de 2021-2025 que complementa o Horizonte Europa — Programa-Quadro de Investigação e Inovação|
Programa Euratom|
Programa de Investigação e Formação da Euratom 2021-2025</t>
        </is>
      </c>
      <c r="CE527" s="2" t="inlineStr">
        <is>
          <t>3|
3|
3</t>
        </is>
      </c>
      <c r="CF527" s="2" t="inlineStr">
        <is>
          <t xml:space="preserve">|
|
</t>
        </is>
      </c>
      <c r="CG527" t="inlineStr">
        <is>
          <t>Programa da Euratom para 2021-2025 cujo objetivo geral é prosseguir as atividades de investigação e formação em matéria nuclear centradas no melhoramento constante da segurança nuclear — &lt;a href="https://iate.europa.eu/entry/result/822369/pt" target="_blank"&gt;intrínseca&lt;/a&gt; (&lt;i&gt;safety&lt;/i&gt;) e &lt;a href="https://iate.europa.eu/entry/result/879628/pt" target="_blank"&gt;extrínseca&lt;/a&gt; (&lt;i&gt;security&lt;/i&gt;) — e da proteção contra radiações, e complementar a realização dos objetivos do &lt;a href="https://iate.europa.eu/entry/result/3576720/pt" target="_blank"&gt;Horizonte Europa&lt;/a&gt;, nomeadamente no contexto da transição energética.</t>
        </is>
      </c>
      <c r="CH527" s="2" t="inlineStr">
        <is>
          <t>programul pentru cercetare și formare al Comunității Europene a Energiei Atomice pentru perioada 2021-2025 de completare a programului-cadru pentru cercetare și inovare „Orizont Europa”</t>
        </is>
      </c>
      <c r="CI527" s="2" t="inlineStr">
        <is>
          <t>3</t>
        </is>
      </c>
      <c r="CJ527" s="2" t="inlineStr">
        <is>
          <t/>
        </is>
      </c>
      <c r="CK527" t="inlineStr">
        <is>
          <t/>
        </is>
      </c>
      <c r="CL527" s="2" t="inlineStr">
        <is>
          <t>Výskumný a vzdelávací program Európskeho spoločenstva pre atómovú energiu|
Výskumný a vzdelávací program Euratomu|
Výskumný a vzdelávací program Európskeho spoločenstva pre atómovú energiu na obdobie 2021 – 2025, ktorým sa dopĺňa program Horizont Európa – rámcový program pre výskum a inováciu</t>
        </is>
      </c>
      <c r="CM527" s="2" t="inlineStr">
        <is>
          <t>3|
3|
3</t>
        </is>
      </c>
      <c r="CN527" s="2" t="inlineStr">
        <is>
          <t xml:space="preserve">|
|
</t>
        </is>
      </c>
      <c r="CO527" t="inlineStr">
        <is>
          <t>program na obdobie od 1. januára 2021 do 31. decembra 2025, ktorého cieľom je:&lt;br&gt;a) vykonávať činnosti jadrového výskumu a odbornej prípravy s cieľom podporovať neustále zvyšovanie jadrovej bezpečnosti, fyzickej ochrany a ochrany pred žiarením;&lt;br&gt;b) potenciálne prispieť k dlhodobej dekarbonizácii energetického systému bezpečným, účinným a bez narušenia fyzickej ochrany</t>
        </is>
      </c>
      <c r="CP527" t="inlineStr">
        <is>
          <t/>
        </is>
      </c>
      <c r="CQ527" t="inlineStr">
        <is>
          <t/>
        </is>
      </c>
      <c r="CR527" t="inlineStr">
        <is>
          <t/>
        </is>
      </c>
      <c r="CS527" t="inlineStr">
        <is>
          <t/>
        </is>
      </c>
      <c r="CT527" s="2" t="inlineStr">
        <is>
          <t>Europeiska atomenergigemenskapens forsknings- och utbildningsprogram för perioden 2021-2025 som kompletterar Horisont Europa – ramprogrammet för forskning och innovation|
Euratoms forsknings- och utbildningsprogram|
Euratoms forsknings- och utbildningsprogram för perioden 2021–2025</t>
        </is>
      </c>
      <c r="CU527" s="2" t="inlineStr">
        <is>
          <t>3|
3|
3</t>
        </is>
      </c>
      <c r="CV527" s="2" t="inlineStr">
        <is>
          <t xml:space="preserve">|
|
</t>
        </is>
      </c>
      <c r="CW527" t="inlineStr">
        <is>
          <t/>
        </is>
      </c>
    </row>
    <row r="528">
      <c r="A528" s="1" t="str">
        <f>HYPERLINK("https://iate.europa.eu/entry/result/924866/all", "924866")</f>
        <v>924866</v>
      </c>
      <c r="B528" t="inlineStr">
        <is>
          <t>EUROPEAN UNION</t>
        </is>
      </c>
      <c r="C528" t="inlineStr">
        <is>
          <t>EUROPEAN UNION|EU finance|Community budget</t>
        </is>
      </c>
      <c r="D528" t="inlineStr">
        <is>
          <t>yes</t>
        </is>
      </c>
      <c r="E528" t="inlineStr">
        <is>
          <t/>
        </is>
      </c>
      <c r="F528" s="2" t="inlineStr">
        <is>
          <t>принцип на единство</t>
        </is>
      </c>
      <c r="G528" s="2" t="inlineStr">
        <is>
          <t>4</t>
        </is>
      </c>
      <c r="H528" s="2" t="inlineStr">
        <is>
          <t/>
        </is>
      </c>
      <c r="I528" t="inlineStr">
        <is>
          <t>бюджетен принцип, залегнал в член 310 от ДФЕС, съгласно който „всички източници на приходи и разходи в рамките на Съюза се включват в прогнозите, които се съставят за всяка бюджетна година и се отразяват в бюджета“</t>
        </is>
      </c>
      <c r="J528" s="2" t="inlineStr">
        <is>
          <t>zásada jednotnosti</t>
        </is>
      </c>
      <c r="K528" s="2" t="inlineStr">
        <is>
          <t>3</t>
        </is>
      </c>
      <c r="L528" s="2" t="inlineStr">
        <is>
          <t/>
        </is>
      </c>
      <c r="M528" t="inlineStr">
        <is>
          <t>&lt;a href="https://iate.europa.eu/entry/result/749558/cs" target="_blank"&gt;rozpočtová zásada&lt;/a&gt; stanovená v článku 310 Smlouvy o fungování EU, která stanoví, že pro každý rozpočtový rok musí být veškeré příjmy a výdaje Unie předběžně vyčísleny a zahrnuty do rozpočtu.</t>
        </is>
      </c>
      <c r="N528" s="2" t="inlineStr">
        <is>
          <t>princip om enhed|
enhedsprincip|
enhedsregel</t>
        </is>
      </c>
      <c r="O528" s="2" t="inlineStr">
        <is>
          <t>4|
4|
4</t>
        </is>
      </c>
      <c r="P528" s="2" t="inlineStr">
        <is>
          <t xml:space="preserve">|
|
</t>
        </is>
      </c>
      <c r="Q528" t="inlineStr">
        <is>
          <t>budgetprincip fastsat i artikel 310 i TEUF ifølge hvilket alle Unionens indtægter og udgifter skal anslås for hvert regnskabsår og optages i budgettet</t>
        </is>
      </c>
      <c r="R528" s="2" t="inlineStr">
        <is>
          <t>Grundsatz der Einheit|
Einheitsprinzip</t>
        </is>
      </c>
      <c r="S528" s="2" t="inlineStr">
        <is>
          <t>3|
3</t>
        </is>
      </c>
      <c r="T528" s="2" t="inlineStr">
        <is>
          <t xml:space="preserve">|
</t>
        </is>
      </c>
      <c r="U528" t="inlineStr">
        <is>
          <t>Haushaltsgrundsatz, nach dem sämtliche Einnahmen und Ausgaben der EU jährlich durch einen einzigen Haushaltsplan veranschlagt und bewilligt werden</t>
        </is>
      </c>
      <c r="V528" s="2" t="inlineStr">
        <is>
          <t>αρχή της ενότητας</t>
        </is>
      </c>
      <c r="W528" s="2" t="inlineStr">
        <is>
          <t>4</t>
        </is>
      </c>
      <c r="X528" s="2" t="inlineStr">
        <is>
          <t/>
        </is>
      </c>
      <c r="Y528" t="inlineStr">
        <is>
          <t>&lt;a href="https://iate.europa.eu/entry/result/749558" target="_blank"&gt;αρχή του προϋπολογισμού&lt;/a&gt; που προβλέπεται στο άρθρο 310 της ΣΛΕΕ, σύμφωνα με την οποία όλα τα έσοδα και τα έξοδα της Ένωσης πρέπει να προβλέπονται για κάθε οικονομικό έτος και να εγγράφονται στον προϋπολογισμό</t>
        </is>
      </c>
      <c r="Z528" s="2" t="inlineStr">
        <is>
          <t>principle of unity|
unity rule|
principle of budgetary unity|
principle of budget unity</t>
        </is>
      </c>
      <c r="AA528" s="2" t="inlineStr">
        <is>
          <t>3|
1|
1|
1</t>
        </is>
      </c>
      <c r="AB528" s="2" t="inlineStr">
        <is>
          <t xml:space="preserve">|
|
|
</t>
        </is>
      </c>
      <c r="AC528" t="inlineStr">
        <is>
          <t>&lt;a href="https://iate.europa.eu/entry/result/749558" target="_blank"&gt;budgetary principle&lt;/a&gt; laid down in Article 310 TFEU which requires that all items of EU revenue and expenditure be included in estimates to be drawn up for each financial year and be shown in the budget</t>
        </is>
      </c>
      <c r="AD528" s="2" t="inlineStr">
        <is>
          <t>principio de unidad</t>
        </is>
      </c>
      <c r="AE528" s="2" t="inlineStr">
        <is>
          <t>3</t>
        </is>
      </c>
      <c r="AF528" s="2" t="inlineStr">
        <is>
          <t/>
        </is>
      </c>
      <c r="AG528" t="inlineStr">
        <is>
          <t>&lt;a href="https://iate.europa.eu/entry/result/749558/es" target="_blank"&gt;Principio presupuestario&lt;/a&gt; en virtud del cual todos los ingresos y gastos de la Unión deben ser objeto de previsiones en cada ejercicio presupuestario y consignarse en el presupuesto.</t>
        </is>
      </c>
      <c r="AH528" s="2" t="inlineStr">
        <is>
          <t>ühtsuse põhimõte</t>
        </is>
      </c>
      <c r="AI528" s="2" t="inlineStr">
        <is>
          <t>3</t>
        </is>
      </c>
      <c r="AJ528" s="2" t="inlineStr">
        <is>
          <t/>
        </is>
      </c>
      <c r="AK528" t="inlineStr">
        <is>
          <t>Euroopa Liidu toimimise lepingu artiklis 310 sätestatud 
&lt;i&gt;eelarvepõhimõte&lt;/i&gt; &lt;a href="/entry/result/749558/all" id="ENTRY_TO_ENTRY_CONVERTER" target="_blank"&gt;IATE:749558&lt;/a&gt;, mille kohaselt kõik liidu tulu- ja kuluartiklid võetakse arvesse igaks eelarveaastaks koostatavates kalkulatsioonides ja näidatakse ära eelarves</t>
        </is>
      </c>
      <c r="AL528" s="2" t="inlineStr">
        <is>
          <t>yhtenäisyyden periaate|
yhtenäisyysperiaate</t>
        </is>
      </c>
      <c r="AM528" s="2" t="inlineStr">
        <is>
          <t>3|
3</t>
        </is>
      </c>
      <c r="AN528" s="2" t="inlineStr">
        <is>
          <t xml:space="preserve">|
</t>
        </is>
      </c>
      <c r="AO528" t="inlineStr">
        <is>
          <t>&lt;a href="https://iate.europa.eu/entry/result/749558" target="_blank"&gt;budjettiperiaate&lt;/a&gt;, jonka mukaan kaikki unionin tulot ja menot arvioidaan kutakin varainhoitovuotta varten ja otetaan talousarvioon</t>
        </is>
      </c>
      <c r="AP528" s="2" t="inlineStr">
        <is>
          <t>principe d'unité|
principe d'unité budgétaire|
règle de l'unité</t>
        </is>
      </c>
      <c r="AQ528" s="2" t="inlineStr">
        <is>
          <t>3|
3|
3</t>
        </is>
      </c>
      <c r="AR528" s="2" t="inlineStr">
        <is>
          <t xml:space="preserve">|
|
</t>
        </is>
      </c>
      <c r="AS528" t="inlineStr">
        <is>
          <t>&lt;a href="https://iate.europa.eu/entry/result/749558" target="_blank"&gt;principe budgétaire&lt;/a&gt; énoncé à l'article 310 du TFUE selon lequel toutes les recettes et les dépenses de l'Union doivent faire l'objet de prévisions pour chaque exercice budgétaire et être inscrites au budget</t>
        </is>
      </c>
      <c r="AT528" s="2" t="inlineStr">
        <is>
          <t>prionsabal na haontachta</t>
        </is>
      </c>
      <c r="AU528" s="2" t="inlineStr">
        <is>
          <t>3</t>
        </is>
      </c>
      <c r="AV528" s="2" t="inlineStr">
        <is>
          <t/>
        </is>
      </c>
      <c r="AW528" t="inlineStr">
        <is>
          <t/>
        </is>
      </c>
      <c r="AX528" s="2" t="inlineStr">
        <is>
          <t>načelo jedinstva</t>
        </is>
      </c>
      <c r="AY528" s="2" t="inlineStr">
        <is>
          <t>3</t>
        </is>
      </c>
      <c r="AZ528" s="2" t="inlineStr">
        <is>
          <t/>
        </is>
      </c>
      <c r="BA528" t="inlineStr">
        <is>
          <t/>
        </is>
      </c>
      <c r="BB528" s="2" t="inlineStr">
        <is>
          <t>az egységesség elve</t>
        </is>
      </c>
      <c r="BC528" s="2" t="inlineStr">
        <is>
          <t>4</t>
        </is>
      </c>
      <c r="BD528" s="2" t="inlineStr">
        <is>
          <t/>
        </is>
      </c>
      <c r="BE528" t="inlineStr">
        <is>
          <t>az Unió költségvetésének egyik alapelve (lásd: &lt;a href="https://iate.europa.eu/entry/result/749558" target="_blank"&gt;költségvetési alapelv&lt;time datetime="2020. 10. 26."&gt; (2020. 10. 26.)&lt;/time&gt;&lt;/a&gt;),
mely szerint az Unió valamennyi bevételi és kiadási tételét elő kell irányozni
az egyes pénzügyi évekre vonatkozóan és fel kell tüntetni a költségvetésben</t>
        </is>
      </c>
      <c r="BF528" s="2" t="inlineStr">
        <is>
          <t>principio dell'unità</t>
        </is>
      </c>
      <c r="BG528" s="2" t="inlineStr">
        <is>
          <t>3</t>
        </is>
      </c>
      <c r="BH528" s="2" t="inlineStr">
        <is>
          <t/>
        </is>
      </c>
      <c r="BI528" t="inlineStr">
        <is>
          <t>Uno dei principi rispettati nella formazione ed esecuzione del bilancio, sancito dall'articolo 310 del TFUE, secondo cui tutte le entrate e le spese dell'Unione devono costituire oggetto di previsioni per ciascun esercizio finanziario ed essere iscritte nel bilancio</t>
        </is>
      </c>
      <c r="BJ528" s="2" t="inlineStr">
        <is>
          <t>vieningumo principas</t>
        </is>
      </c>
      <c r="BK528" s="2" t="inlineStr">
        <is>
          <t>4</t>
        </is>
      </c>
      <c r="BL528" s="2" t="inlineStr">
        <is>
          <t/>
        </is>
      </c>
      <c r="BM528" t="inlineStr">
        <is>
          <t>biudžeto principas [ &lt;a href="/entry/result/749558/all" id="ENTRY_TO_ENTRY_CONVERTER" target="_blank"&gt;IATE:749558&lt;/a&gt; ], nustatytas SESV 310 straipsnio 1 dalyje: „visi Sąjungos pajamų ir išlaidų straipsniai įtraukiami į kiekvieniems finansiniams metams sudaromas sąmatas ir nurodomi biudžete“</t>
        </is>
      </c>
      <c r="BN528" s="2" t="inlineStr">
        <is>
          <t>vienotības princips</t>
        </is>
      </c>
      <c r="BO528" s="2" t="inlineStr">
        <is>
          <t>3</t>
        </is>
      </c>
      <c r="BP528" s="2" t="inlineStr">
        <is>
          <t/>
        </is>
      </c>
      <c r="BQ528" t="inlineStr">
        <is>
          <t>&lt;a href="https://iate.europa.eu/entry/result/749558/lv" target="_blank"&gt;budžeta princips&lt;/a&gt;, kas paredzēts LESD 310. panta 1. punktā un saskaņā ar kuru visus Savienības ieņēmumus un izdevumus iekļauj tāmē, ko sagatavo katram finanšu gadam, un budžetā</t>
        </is>
      </c>
      <c r="BR528" s="2" t="inlineStr">
        <is>
          <t>prinċipju tal-unità|
regola tal-unità</t>
        </is>
      </c>
      <c r="BS528" s="2" t="inlineStr">
        <is>
          <t>3|
3</t>
        </is>
      </c>
      <c r="BT528" s="2" t="inlineStr">
        <is>
          <t xml:space="preserve">|
</t>
        </is>
      </c>
      <c r="BU528" t="inlineStr">
        <is>
          <t>&lt;a href="https://iate.europa.eu/entry/slideshow/1611566118469/749558/mt" target="_blank"&gt;prinċipju baġitarju&lt;/a&gt; mniżżel fl-Artikolu 310 TFUE li jirrikjedi li l-entrati fil-kontijiet tad-dħul u tal-ħruġ kollha tal-Unjoni għandhom jiġu inklużi fl-estimi li jsiru ta' kull sena finanzjarja u għandhom jidhru fl-estimi</t>
        </is>
      </c>
      <c r="BV528" s="2" t="inlineStr">
        <is>
          <t>eenheidsbeginsel</t>
        </is>
      </c>
      <c r="BW528" s="2" t="inlineStr">
        <is>
          <t>3</t>
        </is>
      </c>
      <c r="BX528" s="2" t="inlineStr">
        <is>
          <t/>
        </is>
      </c>
      <c r="BY528" t="inlineStr">
        <is>
          <t>&lt;a href="https://iate.europa.eu/entry/result/749558/all" target="_blank"&gt;begrotingsbeginsel&lt;/a&gt; dat is gebaseerd op artikel 310 VWEU en inhoudt dat alle ontvangsten en uitgaven in één enkel begrotingsdocument worden opgenomen</t>
        </is>
      </c>
      <c r="BZ528" s="2" t="inlineStr">
        <is>
          <t>zasada jedności</t>
        </is>
      </c>
      <c r="CA528" s="2" t="inlineStr">
        <is>
          <t>3</t>
        </is>
      </c>
      <c r="CB528" s="2" t="inlineStr">
        <is>
          <t/>
        </is>
      </c>
      <c r="CC528" t="inlineStr">
        <is>
          <t>zasada, zgodnie z którą wszystkie dochody i wydatki Unii powinny stanowić przedmiot preliminarza na każdy rok budżetowy i być wpisane do budżetu</t>
        </is>
      </c>
      <c r="CD528" s="2" t="inlineStr">
        <is>
          <t>princípio da unicidade</t>
        </is>
      </c>
      <c r="CE528" s="2" t="inlineStr">
        <is>
          <t>3</t>
        </is>
      </c>
      <c r="CF528" s="2" t="inlineStr">
        <is>
          <t/>
        </is>
      </c>
      <c r="CG528" t="inlineStr">
        <is>
          <t>&lt;a href="https://iate.europa.eu/entry/result/749558/en-pt" target="_blank"&gt;Princípio orçamental&lt;/a&gt; do direito da União Europeia segundo o qual todas as receitas e despesas da UE devem ser objeto de previsões para cada exercício orçamental e ser inscritas no orçamento da UE.</t>
        </is>
      </c>
      <c r="CH528" s="2" t="inlineStr">
        <is>
          <t>principiul unității</t>
        </is>
      </c>
      <c r="CI528" s="2" t="inlineStr">
        <is>
          <t>3</t>
        </is>
      </c>
      <c r="CJ528" s="2" t="inlineStr">
        <is>
          <t/>
        </is>
      </c>
      <c r="CK528" t="inlineStr">
        <is>
          <t>principiu bugetar [ &lt;a href="/entry/result/749558/all" id="ENTRY_TO_ENTRY_CONVERTER" target="_blank"&gt;IATE:749558&lt;/a&gt; ] prevăzut de articolul 310 din TFUE, conform căruia toate veniturile și cheltuielile Uniunii trebuie estimate pentru fiecare exercițiu bugetar și trebuie înscrise în buget</t>
        </is>
      </c>
      <c r="CL528" s="2" t="inlineStr">
        <is>
          <t>zásada jednotnosti</t>
        </is>
      </c>
      <c r="CM528" s="2" t="inlineStr">
        <is>
          <t>3</t>
        </is>
      </c>
      <c r="CN528" s="2" t="inlineStr">
        <is>
          <t/>
        </is>
      </c>
      <c r="CO528" t="inlineStr">
        <is>
          <t>rozpočtová zásada, podľa ktorej musia byť všetky príjmy a výdavky Únie zahrnuté do rozpočtu</t>
        </is>
      </c>
      <c r="CP528" s="2" t="inlineStr">
        <is>
          <t>načelo enotnosti</t>
        </is>
      </c>
      <c r="CQ528" s="2" t="inlineStr">
        <is>
          <t>3</t>
        </is>
      </c>
      <c r="CR528" s="2" t="inlineStr">
        <is>
          <t/>
        </is>
      </c>
      <c r="CS528" t="inlineStr">
        <is>
          <t>&lt;div&gt;&lt;a href="https://iate.europa.eu/entry/result/749558/sl" target="_blank"&gt;proračunsko načelo&lt;/a&gt;, v skladu s katerim morajo biti vse postavke prihodkov in odhodkov Unije vključene v načrte, ki se pripravijo za vsako proračunsko leto, in prikazane v proračunu&lt;/div&gt;</t>
        </is>
      </c>
      <c r="CT528" s="2" t="inlineStr">
        <is>
          <t>enhetsprincipen|
principen om enhet i budgeten</t>
        </is>
      </c>
      <c r="CU528" s="2" t="inlineStr">
        <is>
          <t>3|
3</t>
        </is>
      </c>
      <c r="CV528" s="2" t="inlineStr">
        <is>
          <t xml:space="preserve">|
</t>
        </is>
      </c>
      <c r="CW528" t="inlineStr">
        <is>
          <t>&lt;a href="https://iate.europa.eu/entry/result/749558/sv" target="_blank"&gt;budgetprincip&lt;/a&gt; som fastställs i artikel 310 i EUF-fördraget, enligt vilken unionens samtliga inkomster och utgifter ska beräknas för varje budgetår och tas upp i budgeten</t>
        </is>
      </c>
    </row>
    <row r="529">
      <c r="A529" s="1" t="str">
        <f>HYPERLINK("https://iate.europa.eu/entry/result/2226002/all", "2226002")</f>
        <v>2226002</v>
      </c>
      <c r="B529" t="inlineStr">
        <is>
          <t>FINANCE</t>
        </is>
      </c>
      <c r="C529" t="inlineStr">
        <is>
          <t>FINANCE|financial institutions and credit|financial institution</t>
        </is>
      </c>
      <c r="D529" t="inlineStr">
        <is>
          <t>yes</t>
        </is>
      </c>
      <c r="E529" t="inlineStr">
        <is>
          <t/>
        </is>
      </c>
      <c r="F529" s="2" t="inlineStr">
        <is>
          <t>процедура за сетълмент|
процедура за уреждане (на плащания)</t>
        </is>
      </c>
      <c r="G529" s="2" t="inlineStr">
        <is>
          <t>3|
3</t>
        </is>
      </c>
      <c r="H529" s="2" t="inlineStr">
        <is>
          <t xml:space="preserve">|
</t>
        </is>
      </c>
      <c r="I529" t="inlineStr">
        <is>
          <t>В контекста на TARGET2 - процедура за уреждане на инструкции на спомагателната система [ &lt;a href="/entry/result/3527125/all" id="ENTRY_TO_ENTRY_CONVERTER" target="_blank"&gt;IATE:3527125&lt;/a&gt; ] ; в по-широк смисъл - процедура за уреждане на платежни трансакции.</t>
        </is>
      </c>
      <c r="J529" t="inlineStr">
        <is>
          <t/>
        </is>
      </c>
      <c r="K529" t="inlineStr">
        <is>
          <t/>
        </is>
      </c>
      <c r="L529" t="inlineStr">
        <is>
          <t/>
        </is>
      </c>
      <c r="M529" t="inlineStr">
        <is>
          <t/>
        </is>
      </c>
      <c r="N529" t="inlineStr">
        <is>
          <t/>
        </is>
      </c>
      <c r="O529" t="inlineStr">
        <is>
          <t/>
        </is>
      </c>
      <c r="P529" t="inlineStr">
        <is>
          <t/>
        </is>
      </c>
      <c r="Q529" t="inlineStr">
        <is>
          <t/>
        </is>
      </c>
      <c r="R529" s="2" t="inlineStr">
        <is>
          <t>Abwicklungsverfahren</t>
        </is>
      </c>
      <c r="S529" s="2" t="inlineStr">
        <is>
          <t>3</t>
        </is>
      </c>
      <c r="T529" s="2" t="inlineStr">
        <is>
          <t/>
        </is>
      </c>
      <c r="U529" t="inlineStr">
        <is>
          <t/>
        </is>
      </c>
      <c r="V529" s="2" t="inlineStr">
        <is>
          <t>διαδικασία διακανονισμού</t>
        </is>
      </c>
      <c r="W529" s="2" t="inlineStr">
        <is>
          <t>3</t>
        </is>
      </c>
      <c r="X529" s="2" t="inlineStr">
        <is>
          <t/>
        </is>
      </c>
      <c r="Y529" t="inlineStr">
        <is>
          <t/>
        </is>
      </c>
      <c r="Z529" s="2" t="inlineStr">
        <is>
          <t>settlement procedure</t>
        </is>
      </c>
      <c r="AA529" s="2" t="inlineStr">
        <is>
          <t>3</t>
        </is>
      </c>
      <c r="AB529" s="2" t="inlineStr">
        <is>
          <t/>
        </is>
      </c>
      <c r="AC529" t="inlineStr">
        <is>
          <t/>
        </is>
      </c>
      <c r="AD529" s="2" t="inlineStr">
        <is>
          <t>procedimiento de liquidación</t>
        </is>
      </c>
      <c r="AE529" s="2" t="inlineStr">
        <is>
          <t>3</t>
        </is>
      </c>
      <c r="AF529" s="2" t="inlineStr">
        <is>
          <t/>
        </is>
      </c>
      <c r="AG529" t="inlineStr">
        <is>
          <t/>
        </is>
      </c>
      <c r="AH529" s="2" t="inlineStr">
        <is>
          <t>arvelduskord</t>
        </is>
      </c>
      <c r="AI529" s="2" t="inlineStr">
        <is>
          <t>3</t>
        </is>
      </c>
      <c r="AJ529" s="2" t="inlineStr">
        <is>
          <t/>
        </is>
      </c>
      <c r="AK529" t="inlineStr">
        <is>
          <t/>
        </is>
      </c>
      <c r="AL529" s="2" t="inlineStr">
        <is>
          <t>selvitysprosessi</t>
        </is>
      </c>
      <c r="AM529" s="2" t="inlineStr">
        <is>
          <t>3</t>
        </is>
      </c>
      <c r="AN529" s="2" t="inlineStr">
        <is>
          <t/>
        </is>
      </c>
      <c r="AO529" t="inlineStr">
        <is>
          <t/>
        </is>
      </c>
      <c r="AP529" t="inlineStr">
        <is>
          <t/>
        </is>
      </c>
      <c r="AQ529" t="inlineStr">
        <is>
          <t/>
        </is>
      </c>
      <c r="AR529" t="inlineStr">
        <is>
          <t/>
        </is>
      </c>
      <c r="AS529" t="inlineStr">
        <is>
          <t/>
        </is>
      </c>
      <c r="AT529" s="2" t="inlineStr">
        <is>
          <t>nós imeachta socraíochta</t>
        </is>
      </c>
      <c r="AU529" s="2" t="inlineStr">
        <is>
          <t>3</t>
        </is>
      </c>
      <c r="AV529" s="2" t="inlineStr">
        <is>
          <t/>
        </is>
      </c>
      <c r="AW529" t="inlineStr">
        <is>
          <t/>
        </is>
      </c>
      <c r="AX529" t="inlineStr">
        <is>
          <t/>
        </is>
      </c>
      <c r="AY529" t="inlineStr">
        <is>
          <t/>
        </is>
      </c>
      <c r="AZ529" t="inlineStr">
        <is>
          <t/>
        </is>
      </c>
      <c r="BA529" t="inlineStr">
        <is>
          <t/>
        </is>
      </c>
      <c r="BB529" s="2" t="inlineStr">
        <is>
          <t>kiegyenlítési eljárás</t>
        </is>
      </c>
      <c r="BC529" s="2" t="inlineStr">
        <is>
          <t>4</t>
        </is>
      </c>
      <c r="BD529" s="2" t="inlineStr">
        <is>
          <t/>
        </is>
      </c>
      <c r="BE529" t="inlineStr">
        <is>
          <t/>
        </is>
      </c>
      <c r="BF529" t="inlineStr">
        <is>
          <t/>
        </is>
      </c>
      <c r="BG529" t="inlineStr">
        <is>
          <t/>
        </is>
      </c>
      <c r="BH529" t="inlineStr">
        <is>
          <t/>
        </is>
      </c>
      <c r="BI529" t="inlineStr">
        <is>
          <t/>
        </is>
      </c>
      <c r="BJ529" t="inlineStr">
        <is>
          <t/>
        </is>
      </c>
      <c r="BK529" t="inlineStr">
        <is>
          <t/>
        </is>
      </c>
      <c r="BL529" t="inlineStr">
        <is>
          <t/>
        </is>
      </c>
      <c r="BM529" t="inlineStr">
        <is>
          <t/>
        </is>
      </c>
      <c r="BN529" t="inlineStr">
        <is>
          <t/>
        </is>
      </c>
      <c r="BO529" t="inlineStr">
        <is>
          <t/>
        </is>
      </c>
      <c r="BP529" t="inlineStr">
        <is>
          <t/>
        </is>
      </c>
      <c r="BQ529" t="inlineStr">
        <is>
          <t/>
        </is>
      </c>
      <c r="BR529" s="2" t="inlineStr">
        <is>
          <t>proċedura tas-saldu</t>
        </is>
      </c>
      <c r="BS529" s="2" t="inlineStr">
        <is>
          <t>3</t>
        </is>
      </c>
      <c r="BT529" s="2" t="inlineStr">
        <is>
          <t/>
        </is>
      </c>
      <c r="BU529" t="inlineStr">
        <is>
          <t/>
        </is>
      </c>
      <c r="BV529" t="inlineStr">
        <is>
          <t/>
        </is>
      </c>
      <c r="BW529" t="inlineStr">
        <is>
          <t/>
        </is>
      </c>
      <c r="BX529" t="inlineStr">
        <is>
          <t/>
        </is>
      </c>
      <c r="BY529" t="inlineStr">
        <is>
          <t/>
        </is>
      </c>
      <c r="BZ529" s="2" t="inlineStr">
        <is>
          <t>procedura rozrachunkowa</t>
        </is>
      </c>
      <c r="CA529" s="2" t="inlineStr">
        <is>
          <t>3</t>
        </is>
      </c>
      <c r="CB529" s="2" t="inlineStr">
        <is>
          <t/>
        </is>
      </c>
      <c r="CC529" t="inlineStr">
        <is>
          <t/>
        </is>
      </c>
      <c r="CD529" s="2" t="inlineStr">
        <is>
          <t>procedimento de liquidação</t>
        </is>
      </c>
      <c r="CE529" s="2" t="inlineStr">
        <is>
          <t>3</t>
        </is>
      </c>
      <c r="CF529" s="2" t="inlineStr">
        <is>
          <t/>
        </is>
      </c>
      <c r="CG529" t="inlineStr">
        <is>
          <t/>
        </is>
      </c>
      <c r="CH529" t="inlineStr">
        <is>
          <t/>
        </is>
      </c>
      <c r="CI529" t="inlineStr">
        <is>
          <t/>
        </is>
      </c>
      <c r="CJ529" t="inlineStr">
        <is>
          <t/>
        </is>
      </c>
      <c r="CK529" t="inlineStr">
        <is>
          <t/>
        </is>
      </c>
      <c r="CL529" t="inlineStr">
        <is>
          <t/>
        </is>
      </c>
      <c r="CM529" t="inlineStr">
        <is>
          <t/>
        </is>
      </c>
      <c r="CN529" t="inlineStr">
        <is>
          <t/>
        </is>
      </c>
      <c r="CO529" t="inlineStr">
        <is>
          <t/>
        </is>
      </c>
      <c r="CP529" s="2" t="inlineStr">
        <is>
          <t>postopek poravnave</t>
        </is>
      </c>
      <c r="CQ529" s="2" t="inlineStr">
        <is>
          <t>3</t>
        </is>
      </c>
      <c r="CR529" s="2" t="inlineStr">
        <is>
          <t/>
        </is>
      </c>
      <c r="CS529" t="inlineStr">
        <is>
          <t/>
        </is>
      </c>
      <c r="CT529" t="inlineStr">
        <is>
          <t/>
        </is>
      </c>
      <c r="CU529" t="inlineStr">
        <is>
          <t/>
        </is>
      </c>
      <c r="CV529" t="inlineStr">
        <is>
          <t/>
        </is>
      </c>
      <c r="CW529" t="inlineStr">
        <is>
          <t/>
        </is>
      </c>
    </row>
    <row r="530">
      <c r="A530" s="1" t="str">
        <f>HYPERLINK("https://iate.europa.eu/entry/result/3528031/all", "3528031")</f>
        <v>3528031</v>
      </c>
      <c r="B530" t="inlineStr">
        <is>
          <t>FINANCE</t>
        </is>
      </c>
      <c r="C530" t="inlineStr">
        <is>
          <t>FINANCE|financial institutions and credit|banking</t>
        </is>
      </c>
      <c r="D530" t="inlineStr">
        <is>
          <t>yes</t>
        </is>
      </c>
      <c r="E530" t="inlineStr">
        <is>
          <t/>
        </is>
      </c>
      <c r="F530" s="2" t="inlineStr">
        <is>
          <t>платежен модул</t>
        </is>
      </c>
      <c r="G530" s="2" t="inlineStr">
        <is>
          <t>3</t>
        </is>
      </c>
      <c r="H530" s="2" t="inlineStr">
        <is>
          <t/>
        </is>
      </c>
      <c r="I530" t="inlineStr">
        <is>
          <t>Модул на ЕСП, в който се уреждат плащания по сметки в платежния модул [ &lt;a href="/entry/result/3527121/all" id="ENTRY_TO_ENTRY_CONVERTER" target="_blank"&gt;IATE:3527121&lt;/a&gt; ] на участниците в TARGET2 [ &lt;a href="/entry/result/2232959/all" id="ENTRY_TO_ENTRY_CONVERTER" target="_blank"&gt;IATE:2232959&lt;/a&gt; ].</t>
        </is>
      </c>
      <c r="J530" t="inlineStr">
        <is>
          <t/>
        </is>
      </c>
      <c r="K530" t="inlineStr">
        <is>
          <t/>
        </is>
      </c>
      <c r="L530" t="inlineStr">
        <is>
          <t/>
        </is>
      </c>
      <c r="M530" t="inlineStr">
        <is>
          <t/>
        </is>
      </c>
      <c r="N530" s="2" t="inlineStr">
        <is>
          <t>betalingsmodul|
PM</t>
        </is>
      </c>
      <c r="O530" s="2" t="inlineStr">
        <is>
          <t>3|
3</t>
        </is>
      </c>
      <c r="P530" s="2" t="inlineStr">
        <is>
          <t xml:space="preserve">|
</t>
        </is>
      </c>
      <c r="Q530" t="inlineStr">
        <is>
          <t>SSP-modul, hvor TARGET2 deltageres betalinger afvikles på PM-konti</t>
        </is>
      </c>
      <c r="R530" s="2" t="inlineStr">
        <is>
          <t>Zahlungsmodul</t>
        </is>
      </c>
      <c r="S530" s="2" t="inlineStr">
        <is>
          <t>3</t>
        </is>
      </c>
      <c r="T530" s="2" t="inlineStr">
        <is>
          <t/>
        </is>
      </c>
      <c r="U530" t="inlineStr">
        <is>
          <t>Modul zur Verrechnung von Zahlungen von TARGET2-Teilnehmern über PM-Konten</t>
        </is>
      </c>
      <c r="V530" s="2" t="inlineStr">
        <is>
          <t>μονάδα πληρωμών|
ΜΠ</t>
        </is>
      </c>
      <c r="W530" s="2" t="inlineStr">
        <is>
          <t>2|
2</t>
        </is>
      </c>
      <c r="X530" s="2" t="inlineStr">
        <is>
          <t xml:space="preserve">|
</t>
        </is>
      </c>
      <c r="Y530" t="inlineStr">
        <is>
          <t>μονάδα της ΕΚΠ στην οποία διακανονίζονται πληρωμές των συμμετεχόντων στο TARGET2 σε λογαριασμούς ΜΠ</t>
        </is>
      </c>
      <c r="Z530" s="2" t="inlineStr">
        <is>
          <t>payments module|
payment module|
PM</t>
        </is>
      </c>
      <c r="AA530" s="2" t="inlineStr">
        <is>
          <t>3|
1|
3</t>
        </is>
      </c>
      <c r="AB530" s="2" t="inlineStr">
        <is>
          <t xml:space="preserve">|
|
</t>
        </is>
      </c>
      <c r="AC530" t="inlineStr">
        <is>
          <t>SSP module in which payments of TARGET2 participants are settled on PM account</t>
        </is>
      </c>
      <c r="AD530" s="2" t="inlineStr">
        <is>
          <t>módulo de pagos</t>
        </is>
      </c>
      <c r="AE530" s="2" t="inlineStr">
        <is>
          <t>3</t>
        </is>
      </c>
      <c r="AF530" s="2" t="inlineStr">
        <is>
          <t/>
        </is>
      </c>
      <c r="AG530" t="inlineStr">
        <is>
          <t>Módulo de la plataforma compartida única en cuyas cuentas se liquidan los pagos de los participantes en TARGET2.</t>
        </is>
      </c>
      <c r="AH530" s="2" t="inlineStr">
        <is>
          <t>maksemoodul</t>
        </is>
      </c>
      <c r="AI530" s="2" t="inlineStr">
        <is>
          <t>3</t>
        </is>
      </c>
      <c r="AJ530" s="2" t="inlineStr">
        <is>
          <t/>
        </is>
      </c>
      <c r="AK530" t="inlineStr">
        <is>
          <t>ühisplatvormi moodul, milles arveldatakse TARGET2 osalejate makseid maksemooduli kontodel</t>
        </is>
      </c>
      <c r="AL530" s="2" t="inlineStr">
        <is>
          <t>maksumoduuli|
PM</t>
        </is>
      </c>
      <c r="AM530" s="2" t="inlineStr">
        <is>
          <t>3|
3</t>
        </is>
      </c>
      <c r="AN530" s="2" t="inlineStr">
        <is>
          <t xml:space="preserve">|
</t>
        </is>
      </c>
      <c r="AO530" t="inlineStr">
        <is>
          <t>yhteisen jaettavan laitealustan (SSP) moduuli, jossa TARGET2-osallistujien maksut kirjataan PM-tileille</t>
        </is>
      </c>
      <c r="AP530" s="2" t="inlineStr">
        <is>
          <t>module de paiement|
MP</t>
        </is>
      </c>
      <c r="AQ530" s="2" t="inlineStr">
        <is>
          <t>3|
3</t>
        </is>
      </c>
      <c r="AR530" s="2" t="inlineStr">
        <is>
          <t xml:space="preserve">|
</t>
        </is>
      </c>
      <c r="AS530" t="inlineStr">
        <is>
          <t>un module de la PPU où les paiements des participants à TARGET2 sont réglés sur des comptes MP</t>
        </is>
      </c>
      <c r="AT530" s="2" t="inlineStr">
        <is>
          <t>modúl íocaíochtaí</t>
        </is>
      </c>
      <c r="AU530" s="2" t="inlineStr">
        <is>
          <t>3</t>
        </is>
      </c>
      <c r="AV530" s="2" t="inlineStr">
        <is>
          <t/>
        </is>
      </c>
      <c r="AW530" t="inlineStr">
        <is>
          <t/>
        </is>
      </c>
      <c r="AX530" t="inlineStr">
        <is>
          <t/>
        </is>
      </c>
      <c r="AY530" t="inlineStr">
        <is>
          <t/>
        </is>
      </c>
      <c r="AZ530" t="inlineStr">
        <is>
          <t/>
        </is>
      </c>
      <c r="BA530" t="inlineStr">
        <is>
          <t/>
        </is>
      </c>
      <c r="BB530" s="2" t="inlineStr">
        <is>
          <t>fizetési modul|
PM</t>
        </is>
      </c>
      <c r="BC530" s="2" t="inlineStr">
        <is>
          <t>4|
4</t>
        </is>
      </c>
      <c r="BD530" s="2" t="inlineStr">
        <is>
          <t xml:space="preserve">|
</t>
        </is>
      </c>
      <c r="BE530" t="inlineStr">
        <is>
          <t>olyan SSP [ &lt;a href="/entry/result/3527114/all" id="ENTRY_TO_ENTRY_CONVERTER" target="_blank"&gt;IATE:3527114&lt;/a&gt; ] fizetési modul, amelyben a TARGET2-résztvevők fizetéseinek PM-számlán [ &lt;a href="/entry/result/3527121/all" id="ENTRY_TO_ENTRY_CONVERTER" target="_blank"&gt;IATE:3527121&lt;/a&gt; ] való kiegyenlítése történik</t>
        </is>
      </c>
      <c r="BF530" t="inlineStr">
        <is>
          <t/>
        </is>
      </c>
      <c r="BG530" t="inlineStr">
        <is>
          <t/>
        </is>
      </c>
      <c r="BH530" t="inlineStr">
        <is>
          <t/>
        </is>
      </c>
      <c r="BI530" t="inlineStr">
        <is>
          <t/>
        </is>
      </c>
      <c r="BJ530" s="2" t="inlineStr">
        <is>
          <t>mokėjimų modulis|
MM</t>
        </is>
      </c>
      <c r="BK530" s="2" t="inlineStr">
        <is>
          <t>3|
3</t>
        </is>
      </c>
      <c r="BL530" s="2" t="inlineStr">
        <is>
          <t xml:space="preserve">|
</t>
        </is>
      </c>
      <c r="BM530" t="inlineStr">
        <is>
          <t>bendros techninės platformos modulis, kuriame apmokami TARGET2 dalyvių mokėjimai mokėjimo modulių sąskaitose</t>
        </is>
      </c>
      <c r="BN530" t="inlineStr">
        <is>
          <t/>
        </is>
      </c>
      <c r="BO530" t="inlineStr">
        <is>
          <t/>
        </is>
      </c>
      <c r="BP530" t="inlineStr">
        <is>
          <t/>
        </is>
      </c>
      <c r="BQ530" t="inlineStr">
        <is>
          <t/>
        </is>
      </c>
      <c r="BR530" s="2" t="inlineStr">
        <is>
          <t>modulu tal-ħlasijiet|
PM</t>
        </is>
      </c>
      <c r="BS530" s="2" t="inlineStr">
        <is>
          <t>3|
3</t>
        </is>
      </c>
      <c r="BT530" s="2" t="inlineStr">
        <is>
          <t xml:space="preserve">|
</t>
        </is>
      </c>
      <c r="BU530" t="inlineStr">
        <is>
          <t>modulu tal-SSP mandatorju fejn il-ħlasijiet tal-parteċipanti tat-TARGET2 jiġu ssaldati f'kontijiet ta’ modulu tal-ħlasijiet</t>
        </is>
      </c>
      <c r="BV530" t="inlineStr">
        <is>
          <t/>
        </is>
      </c>
      <c r="BW530" t="inlineStr">
        <is>
          <t/>
        </is>
      </c>
      <c r="BX530" t="inlineStr">
        <is>
          <t/>
        </is>
      </c>
      <c r="BY530" t="inlineStr">
        <is>
          <t/>
        </is>
      </c>
      <c r="BZ530" s="2" t="inlineStr">
        <is>
          <t>moduł płatniczy|
PM</t>
        </is>
      </c>
      <c r="CA530" s="2" t="inlineStr">
        <is>
          <t>3|
3</t>
        </is>
      </c>
      <c r="CB530" s="2" t="inlineStr">
        <is>
          <t xml:space="preserve">|
</t>
        </is>
      </c>
      <c r="CC530" t="inlineStr">
        <is>
          <t>moduł SSP, w którym płatności uczestników TARGET2 podlegają rozrachunkowi na rachunkach w PM</t>
        </is>
      </c>
      <c r="CD530" s="2" t="inlineStr">
        <is>
          <t>módulo de pagamentos|
MP</t>
        </is>
      </c>
      <c r="CE530" s="2" t="inlineStr">
        <is>
          <t>3|
3</t>
        </is>
      </c>
      <c r="CF530" s="2" t="inlineStr">
        <is>
          <t xml:space="preserve">|
</t>
        </is>
      </c>
      <c r="CG530" t="inlineStr">
        <is>
          <t>Módulo PUP no qual os pagamentos dos participantes do TARGET2 são liquidados em contas MP.</t>
        </is>
      </c>
      <c r="CH530" s="2" t="inlineStr">
        <is>
          <t>modul de plăți|
PM</t>
        </is>
      </c>
      <c r="CI530" s="2" t="inlineStr">
        <is>
          <t>3|
3</t>
        </is>
      </c>
      <c r="CJ530" s="2" t="inlineStr">
        <is>
          <t xml:space="preserve">|
</t>
        </is>
      </c>
      <c r="CK530" t="inlineStr">
        <is>
          <t>un modul al SSP 
&lt;sup&gt;1&lt;/sup&gt; în care plățile titularilor de cont PM sunt decontate în conturile PM 
&lt;sup&gt;2&lt;/sup&gt;</t>
        </is>
      </c>
      <c r="CL530" t="inlineStr">
        <is>
          <t/>
        </is>
      </c>
      <c r="CM530" t="inlineStr">
        <is>
          <t/>
        </is>
      </c>
      <c r="CN530" t="inlineStr">
        <is>
          <t/>
        </is>
      </c>
      <c r="CO530" t="inlineStr">
        <is>
          <t/>
        </is>
      </c>
      <c r="CP530" s="2" t="inlineStr">
        <is>
          <t>plačilni modul</t>
        </is>
      </c>
      <c r="CQ530" s="2" t="inlineStr">
        <is>
          <t>3</t>
        </is>
      </c>
      <c r="CR530" s="2" t="inlineStr">
        <is>
          <t/>
        </is>
      </c>
      <c r="CS530" t="inlineStr">
        <is>
          <t>modul ESP, v katerem se na PM računih poravnajo plačila udeležencev v sistemu TARGET2</t>
        </is>
      </c>
      <c r="CT530" s="2" t="inlineStr">
        <is>
          <t>betalningsmodul (PM)</t>
        </is>
      </c>
      <c r="CU530" s="2" t="inlineStr">
        <is>
          <t>3</t>
        </is>
      </c>
      <c r="CV530" s="2" t="inlineStr">
        <is>
          <t/>
        </is>
      </c>
      <c r="CW530" t="inlineStr">
        <is>
          <t>en SSP-modul i vilken betalningar från deltagare i TARGET2 avvecklas på PM-konton</t>
        </is>
      </c>
    </row>
    <row r="531">
      <c r="A531" s="1" t="str">
        <f>HYPERLINK("https://iate.europa.eu/entry/result/2216199/all", "2216199")</f>
        <v>2216199</v>
      </c>
      <c r="B531" t="inlineStr">
        <is>
          <t>ECONOMICS;EUROPEAN UNION;SOCIAL QUESTIONS</t>
        </is>
      </c>
      <c r="C531" t="inlineStr">
        <is>
          <t>ECONOMICS|regions and regional policy|regional policy;EUROPEAN UNION|European construction|deepening of the European Union|economic and social cohesion;SOCIAL QUESTIONS|social framework|social situation|socioeconomic conditions</t>
        </is>
      </c>
      <c r="D531" t="inlineStr">
        <is>
          <t>yes</t>
        </is>
      </c>
      <c r="E531" t="inlineStr">
        <is>
          <t/>
        </is>
      </c>
      <c r="F531" s="2" t="inlineStr">
        <is>
          <t>икономическо, социално и териториално сближаване</t>
        </is>
      </c>
      <c r="G531" s="2" t="inlineStr">
        <is>
          <t>4</t>
        </is>
      </c>
      <c r="H531" s="2" t="inlineStr">
        <is>
          <t/>
        </is>
      </c>
      <c r="I531" t="inlineStr">
        <is>
          <t>основна задача на политиката на сближаване на ЕС, която има за цел намаляване на икономическите, социалните и териториалните различия, които все още съществуват между различните европейски региони</t>
        </is>
      </c>
      <c r="J531" s="2" t="inlineStr">
        <is>
          <t>hospodářská, sociální a územní soudržnost</t>
        </is>
      </c>
      <c r="K531" s="2" t="inlineStr">
        <is>
          <t>3</t>
        </is>
      </c>
      <c r="L531" s="2" t="inlineStr">
        <is>
          <t/>
        </is>
      </c>
      <c r="M531" t="inlineStr">
        <is>
          <t/>
        </is>
      </c>
      <c r="N531" s="2" t="inlineStr">
        <is>
          <t>økonomisk, social og territorial samhørighed</t>
        </is>
      </c>
      <c r="O531" s="2" t="inlineStr">
        <is>
          <t>4</t>
        </is>
      </c>
      <c r="P531" s="2" t="inlineStr">
        <is>
          <t/>
        </is>
      </c>
      <c r="Q531" t="inlineStr">
        <is>
          <t>centralt mål med samhørighedspolitikken, som går ud på at reducere de økonomiske og sociale forskelle mellem de meget forskellige regioner i EU og få det bedste ud af hvert territoriums styrker</t>
        </is>
      </c>
      <c r="R531" s="2" t="inlineStr">
        <is>
          <t>wirtschaftlicher, sozialer und territorialer Zusammenhalt</t>
        </is>
      </c>
      <c r="S531" s="2" t="inlineStr">
        <is>
          <t>3</t>
        </is>
      </c>
      <c r="T531" s="2" t="inlineStr">
        <is>
          <t/>
        </is>
      </c>
      <c r="U531" t="inlineStr">
        <is>
          <t>Ziel der Kohäsionspolitik der Union, wonach eine harmonische Entwicklung der Union als Ganzes zu fördern und die Unterschiede im Entwicklungsstand der verschiedenen Regionen und der Rückstand der am stärksten benachteiligten Gebiete zu verringern sind</t>
        </is>
      </c>
      <c r="V531" s="2" t="inlineStr">
        <is>
          <t>οικονομική, κοινωνική και εδαφική συνοχή</t>
        </is>
      </c>
      <c r="W531" s="2" t="inlineStr">
        <is>
          <t>3</t>
        </is>
      </c>
      <c r="X531" s="2" t="inlineStr">
        <is>
          <t/>
        </is>
      </c>
      <c r="Y531" t="inlineStr">
        <is>
          <t/>
        </is>
      </c>
      <c r="Z531" s="2" t="inlineStr">
        <is>
          <t>economic, social and territorial cohesion</t>
        </is>
      </c>
      <c r="AA531" s="2" t="inlineStr">
        <is>
          <t>3</t>
        </is>
      </c>
      <c r="AB531" s="2" t="inlineStr">
        <is>
          <t/>
        </is>
      </c>
      <c r="AC531" t="inlineStr">
        <is>
          <t>main concern of EU
cohesion policy, which is to reduce disparities between the levels of development of various
regions of the EU, with special
attention paid to rural areas, areas affected by industrial transition, and
regions which suffer from severe and permanent natural or demographic handicaps</t>
        </is>
      </c>
      <c r="AD531" s="2" t="inlineStr">
        <is>
          <t>cohesión económica, social y territorial</t>
        </is>
      </c>
      <c r="AE531" s="2" t="inlineStr">
        <is>
          <t>4</t>
        </is>
      </c>
      <c r="AF531" s="2" t="inlineStr">
        <is>
          <t/>
        </is>
      </c>
      <c r="AG531" t="inlineStr">
        <is>
          <t/>
        </is>
      </c>
      <c r="AH531" s="2" t="inlineStr">
        <is>
          <t>majanduslik, sotsiaalne ja territoriaalne sidusus|
majanduslik, sotsiaalne ja territoriaalne ühtekuuluvus</t>
        </is>
      </c>
      <c r="AI531" s="2" t="inlineStr">
        <is>
          <t>3|
3</t>
        </is>
      </c>
      <c r="AJ531" s="2" t="inlineStr">
        <is>
          <t xml:space="preserve">|
</t>
        </is>
      </c>
      <c r="AK531" t="inlineStr">
        <is>
          <t>ELi 
&lt;i&gt;ühtekuuluvuspoliitika&lt;/i&gt; [ &lt;a href="/entry/result/2102599/all" id="ENTRY_TO_ENTRY_CONVERTER" target="_blank"&gt;IATE:2102599&lt;/a&gt; ] põhimõte, mille eesmärk on vähendada Euroopa piirkondade vahel jätkuvalt esinevaid märkimisväärseid majanduslikke, sotsiaalseid ja territoriaalseid erinevusi</t>
        </is>
      </c>
      <c r="AL531" s="2" t="inlineStr">
        <is>
          <t>taloudellinen, sosiaalinen ja alueellinen yhteenkuuluvuus</t>
        </is>
      </c>
      <c r="AM531" s="2" t="inlineStr">
        <is>
          <t>3</t>
        </is>
      </c>
      <c r="AN531" s="2" t="inlineStr">
        <is>
          <t/>
        </is>
      </c>
      <c r="AO531" t="inlineStr">
        <is>
          <t/>
        </is>
      </c>
      <c r="AP531" s="2" t="inlineStr">
        <is>
          <t>cohésion économique, sociale et territoriale</t>
        </is>
      </c>
      <c r="AQ531" s="2" t="inlineStr">
        <is>
          <t>4</t>
        </is>
      </c>
      <c r="AR531" s="2" t="inlineStr">
        <is>
          <t/>
        </is>
      </c>
      <c r="AS531" t="inlineStr">
        <is>
          <t/>
        </is>
      </c>
      <c r="AT531" s="2" t="inlineStr">
        <is>
          <t>comhtháthú eacnamaíoch, sóisialta agus críochach</t>
        </is>
      </c>
      <c r="AU531" s="2" t="inlineStr">
        <is>
          <t>3</t>
        </is>
      </c>
      <c r="AV531" s="2" t="inlineStr">
        <is>
          <t/>
        </is>
      </c>
      <c r="AW531" t="inlineStr">
        <is>
          <t/>
        </is>
      </c>
      <c r="AX531" s="2" t="inlineStr">
        <is>
          <t>ekonomska, socijalna i teritorijalna kohezija</t>
        </is>
      </c>
      <c r="AY531" s="2" t="inlineStr">
        <is>
          <t>3</t>
        </is>
      </c>
      <c r="AZ531" s="2" t="inlineStr">
        <is>
          <t/>
        </is>
      </c>
      <c r="BA531" t="inlineStr">
        <is>
          <t/>
        </is>
      </c>
      <c r="BB531" s="2" t="inlineStr">
        <is>
          <t>gazdasági, társadalmi és területi kohézió</t>
        </is>
      </c>
      <c r="BC531" s="2" t="inlineStr">
        <is>
          <t>4</t>
        </is>
      </c>
      <c r="BD531" s="2" t="inlineStr">
        <is>
          <t/>
        </is>
      </c>
      <c r="BE531" t="inlineStr">
        <is>
          <t>az európai régiók között fennálló gazdasági, társadalmi és területi különbségek csökkentésére irányuló célkitűzés</t>
        </is>
      </c>
      <c r="BF531" s="2" t="inlineStr">
        <is>
          <t>coesione economica, sociale e territoriale</t>
        </is>
      </c>
      <c r="BG531" s="2" t="inlineStr">
        <is>
          <t>3</t>
        </is>
      </c>
      <c r="BH531" s="2" t="inlineStr">
        <is>
          <t/>
        </is>
      </c>
      <c r="BI531" t="inlineStr">
        <is>
          <t>obiettivo della politica dell'UE volta a ridurre le disparità economiche e sociali fra le sue diverse regioni al fine di contribuire a uno sviluppo sostenibile ed equilibrato dell'UE</t>
        </is>
      </c>
      <c r="BJ531" s="2" t="inlineStr">
        <is>
          <t>ekonominė, socialinė ir teritorinė sanglauda</t>
        </is>
      </c>
      <c r="BK531" s="2" t="inlineStr">
        <is>
          <t>3</t>
        </is>
      </c>
      <c r="BL531" s="2" t="inlineStr">
        <is>
          <t/>
        </is>
      </c>
      <c r="BM531" t="inlineStr">
        <is>
          <t>didelių ekonominių, socialinių ir teritorinių skirtumų mažinimas Europos regionuose</t>
        </is>
      </c>
      <c r="BN531" s="2" t="inlineStr">
        <is>
          <t>ekonomiskā, sociālā un teritoriālā kohēzija</t>
        </is>
      </c>
      <c r="BO531" s="2" t="inlineStr">
        <is>
          <t>4</t>
        </is>
      </c>
      <c r="BP531" s="2" t="inlineStr">
        <is>
          <t/>
        </is>
      </c>
      <c r="BQ531" t="inlineStr">
        <is>
          <t>Eiropas Savienības kohēzijas politikas &lt;a href="/entry/result/2216199/all" id="ENTRY_TO_ENTRY_CONVERTER" target="_blank"&gt;IATE:2216199&lt;/a&gt; galvenie pīlāri, lai, izmantojot struktūrfondus un citus finanšu instrumentus un koordinējot dalībvalstu ekonomikas politiku, veicinātu vispārēju harmonisku Savienības attīstību un mazinātu būtiskas dažādu reģionu attīstības līmeņa atšķirības un vismazāk attīstīto reģionu atpalicību</t>
        </is>
      </c>
      <c r="BR531" s="2" t="inlineStr">
        <is>
          <t>koeżjoni ekonomika, soċjali u territorjali</t>
        </is>
      </c>
      <c r="BS531" s="2" t="inlineStr">
        <is>
          <t>3</t>
        </is>
      </c>
      <c r="BT531" s="2" t="inlineStr">
        <is>
          <t/>
        </is>
      </c>
      <c r="BU531" t="inlineStr">
        <is>
          <t>l-għan prinċipali tal-politika ta' koeżjoni tal-Unjoni Ewropea, jiġifieri li jitnaqqsu d-diskrepanzi ekonomiċi, soċjali u territorjali bejn il-livelli ta' żvilupp tad-diversi reġjuni tagħha, b'attenzjoni partikolari mogħtija liż-żoni rurali, liż-żoni affettwati mit-tranżizzjoni industrijali u lir-reġjuni b'nuqqasijiet naturali jew demografiċi severi u permanenti</t>
        </is>
      </c>
      <c r="BV531" s="2" t="inlineStr">
        <is>
          <t>economische, sociale en territoriale samenhang|
economische, sociale en territoriale cohesie</t>
        </is>
      </c>
      <c r="BW531" s="2" t="inlineStr">
        <is>
          <t>3|
3</t>
        </is>
      </c>
      <c r="BX531" s="2" t="inlineStr">
        <is>
          <t xml:space="preserve">|
</t>
        </is>
      </c>
      <c r="BY531" t="inlineStr">
        <is>
          <t>mate waarin mensen in een gegeven economisch, sociaal of territoriaal verband relaties met elkaar onderhouden die gekenmerkt worden door onderlinge steun en positieve gevoelens, die zo een zekere saamhorigheid kennen</t>
        </is>
      </c>
      <c r="BZ531" s="2" t="inlineStr">
        <is>
          <t>spójność gospodarcza, społeczna i terytorialna</t>
        </is>
      </c>
      <c r="CA531" s="2" t="inlineStr">
        <is>
          <t>3</t>
        </is>
      </c>
      <c r="CB531" s="2" t="inlineStr">
        <is>
          <t/>
        </is>
      </c>
      <c r="CC531" t="inlineStr">
        <is>
          <t/>
        </is>
      </c>
      <c r="CD531" s="2" t="inlineStr">
        <is>
          <t>coesão económica, social e territorial</t>
        </is>
      </c>
      <c r="CE531" s="2" t="inlineStr">
        <is>
          <t>4</t>
        </is>
      </c>
      <c r="CF531" s="2" t="inlineStr">
        <is>
          <t/>
        </is>
      </c>
      <c r="CG531" t="inlineStr">
        <is>
          <t>&lt;div&gt;Objetivo da política de coesão da União Europeia que consiste na redução das disparidades entre os níveis de desenvolvimento das diversas regiões, consagradando especial atenção às zonas rurais, às zonas afetadas pela transição industrial e às regiões com limitações naturais ou demográficas graves e permanentes,&lt;br&gt;&lt;/div&gt;</t>
        </is>
      </c>
      <c r="CH531" s="2" t="inlineStr">
        <is>
          <t>coeziune economică, socială și teritorială</t>
        </is>
      </c>
      <c r="CI531" s="2" t="inlineStr">
        <is>
          <t>3</t>
        </is>
      </c>
      <c r="CJ531" s="2" t="inlineStr">
        <is>
          <t/>
        </is>
      </c>
      <c r="CK531" t="inlineStr">
        <is>
          <t>---</t>
        </is>
      </c>
      <c r="CL531" s="2" t="inlineStr">
        <is>
          <t>hospodárska, sociálna a územná súdržnosť</t>
        </is>
      </c>
      <c r="CM531" s="2" t="inlineStr">
        <is>
          <t>3</t>
        </is>
      </c>
      <c r="CN531" s="2" t="inlineStr">
        <is>
          <t/>
        </is>
      </c>
      <c r="CO531" t="inlineStr">
        <is>
          <t>hlavná úloha politiky súdržnosti Európskej únie, ktorou je vyrovnať výrazné hospodárske, sociálne a územné rozdiely medzi regiónmi EÚ</t>
        </is>
      </c>
      <c r="CP531" s="2" t="inlineStr">
        <is>
          <t>ekonomska, socialna in teritorialna kohezija</t>
        </is>
      </c>
      <c r="CQ531" s="2" t="inlineStr">
        <is>
          <t>3</t>
        </is>
      </c>
      <c r="CR531" s="2" t="inlineStr">
        <is>
          <t/>
        </is>
      </c>
      <c r="CS531" t="inlineStr">
        <is>
          <t/>
        </is>
      </c>
      <c r="CT531" s="2" t="inlineStr">
        <is>
          <t>ekonomisk, social och territoriell sammanhållning</t>
        </is>
      </c>
      <c r="CU531" s="2" t="inlineStr">
        <is>
          <t>3</t>
        </is>
      </c>
      <c r="CV531" s="2" t="inlineStr">
        <is>
          <t/>
        </is>
      </c>
      <c r="CW531" t="inlineStr">
        <is>
          <t/>
        </is>
      </c>
    </row>
    <row r="532">
      <c r="A532" s="1" t="str">
        <f>HYPERLINK("https://iate.europa.eu/entry/result/3527177/all", "3527177")</f>
        <v>3527177</v>
      </c>
      <c r="B532" t="inlineStr">
        <is>
          <t>FINANCE;EDUCATION AND COMMUNICATIONS</t>
        </is>
      </c>
      <c r="C532" t="inlineStr">
        <is>
          <t>FINANCE;EDUCATION AND COMMUNICATIONS|information technology and data processing</t>
        </is>
      </c>
      <c r="D532" t="inlineStr">
        <is>
          <t>yes</t>
        </is>
      </c>
      <c r="E532" t="inlineStr">
        <is>
          <t/>
        </is>
      </c>
      <c r="F532" s="2" t="inlineStr">
        <is>
          <t>режим потребител-към-приложение</t>
        </is>
      </c>
      <c r="G532" s="2" t="inlineStr">
        <is>
          <t>3</t>
        </is>
      </c>
      <c r="H532" s="2" t="inlineStr">
        <is>
          <t/>
        </is>
      </c>
      <c r="I532" t="inlineStr">
        <is>
          <t>В контекста на TARGET2 - режим на използване на модула за информация и контрол, характеризиращ се с пряка връзка между участника и модула.</t>
        </is>
      </c>
      <c r="J532" t="inlineStr">
        <is>
          <t/>
        </is>
      </c>
      <c r="K532" t="inlineStr">
        <is>
          <t/>
        </is>
      </c>
      <c r="L532" t="inlineStr">
        <is>
          <t/>
        </is>
      </c>
      <c r="M532" t="inlineStr">
        <is>
          <t/>
        </is>
      </c>
      <c r="N532" t="inlineStr">
        <is>
          <t/>
        </is>
      </c>
      <c r="O532" t="inlineStr">
        <is>
          <t/>
        </is>
      </c>
      <c r="P532" t="inlineStr">
        <is>
          <t/>
        </is>
      </c>
      <c r="Q532" t="inlineStr">
        <is>
          <t/>
        </is>
      </c>
      <c r="R532" t="inlineStr">
        <is>
          <t/>
        </is>
      </c>
      <c r="S532" t="inlineStr">
        <is>
          <t/>
        </is>
      </c>
      <c r="T532" t="inlineStr">
        <is>
          <t/>
        </is>
      </c>
      <c r="U532" t="inlineStr">
        <is>
          <t/>
        </is>
      </c>
      <c r="V532" s="2" t="inlineStr">
        <is>
          <t>λειτουργία «χρήστης προς εφαρμογή»</t>
        </is>
      </c>
      <c r="W532" s="2" t="inlineStr">
        <is>
          <t>3</t>
        </is>
      </c>
      <c r="X532" s="2" t="inlineStr">
        <is>
          <t/>
        </is>
      </c>
      <c r="Y532" t="inlineStr">
        <is>
          <t/>
        </is>
      </c>
      <c r="Z532" s="2" t="inlineStr">
        <is>
          <t>user-to-application mode|
U2A</t>
        </is>
      </c>
      <c r="AA532" s="2" t="inlineStr">
        <is>
          <t>3|
3</t>
        </is>
      </c>
      <c r="AB532" s="2" t="inlineStr">
        <is>
          <t xml:space="preserve">|
</t>
        </is>
      </c>
      <c r="AC532" t="inlineStr">
        <is>
          <t/>
        </is>
      </c>
      <c r="AD532" s="2" t="inlineStr">
        <is>
          <t>modalidad usuario-aplicación|
U2A</t>
        </is>
      </c>
      <c r="AE532" s="2" t="inlineStr">
        <is>
          <t>3|
3</t>
        </is>
      </c>
      <c r="AF532" s="2" t="inlineStr">
        <is>
          <t xml:space="preserve">|
</t>
        </is>
      </c>
      <c r="AG532" t="inlineStr">
        <is>
          <t/>
        </is>
      </c>
      <c r="AH532" s="2" t="inlineStr">
        <is>
          <t>kasutajalt-rakendusele režiim|
U2A</t>
        </is>
      </c>
      <c r="AI532" s="2" t="inlineStr">
        <is>
          <t>3|
2</t>
        </is>
      </c>
      <c r="AJ532" s="2" t="inlineStr">
        <is>
          <t xml:space="preserve">|
</t>
        </is>
      </c>
      <c r="AK532" t="inlineStr">
        <is>
          <t/>
        </is>
      </c>
      <c r="AL532" s="2" t="inlineStr">
        <is>
          <t>käyttäjä-sovellus-moodi|
U2A</t>
        </is>
      </c>
      <c r="AM532" s="2" t="inlineStr">
        <is>
          <t>3|
3</t>
        </is>
      </c>
      <c r="AN532" s="2" t="inlineStr">
        <is>
          <t xml:space="preserve">|
</t>
        </is>
      </c>
      <c r="AO532" t="inlineStr">
        <is>
          <t/>
        </is>
      </c>
      <c r="AP532" s="2" t="inlineStr">
        <is>
          <t>mode d’utilisateur à application|
U2A</t>
        </is>
      </c>
      <c r="AQ532" s="2" t="inlineStr">
        <is>
          <t>3|
3</t>
        </is>
      </c>
      <c r="AR532" s="2" t="inlineStr">
        <is>
          <t xml:space="preserve">|
</t>
        </is>
      </c>
      <c r="AS532" t="inlineStr">
        <is>
          <t/>
        </is>
      </c>
      <c r="AT532" t="inlineStr">
        <is>
          <t/>
        </is>
      </c>
      <c r="AU532" t="inlineStr">
        <is>
          <t/>
        </is>
      </c>
      <c r="AV532" t="inlineStr">
        <is>
          <t/>
        </is>
      </c>
      <c r="AW532" t="inlineStr">
        <is>
          <t/>
        </is>
      </c>
      <c r="AX532" t="inlineStr">
        <is>
          <t/>
        </is>
      </c>
      <c r="AY532" t="inlineStr">
        <is>
          <t/>
        </is>
      </c>
      <c r="AZ532" t="inlineStr">
        <is>
          <t/>
        </is>
      </c>
      <c r="BA532" t="inlineStr">
        <is>
          <t/>
        </is>
      </c>
      <c r="BB532" s="2" t="inlineStr">
        <is>
          <t>felhasználó-alkalmazás mód|
U2A</t>
        </is>
      </c>
      <c r="BC532" s="2" t="inlineStr">
        <is>
          <t>4|
4</t>
        </is>
      </c>
      <c r="BD532" s="2" t="inlineStr">
        <is>
          <t xml:space="preserve">|
</t>
        </is>
      </c>
      <c r="BE532" t="inlineStr">
        <is>
          <t/>
        </is>
      </c>
      <c r="BF532" t="inlineStr">
        <is>
          <t/>
        </is>
      </c>
      <c r="BG532" t="inlineStr">
        <is>
          <t/>
        </is>
      </c>
      <c r="BH532" t="inlineStr">
        <is>
          <t/>
        </is>
      </c>
      <c r="BI532" t="inlineStr">
        <is>
          <t/>
        </is>
      </c>
      <c r="BJ532" t="inlineStr">
        <is>
          <t/>
        </is>
      </c>
      <c r="BK532" t="inlineStr">
        <is>
          <t/>
        </is>
      </c>
      <c r="BL532" t="inlineStr">
        <is>
          <t/>
        </is>
      </c>
      <c r="BM532" t="inlineStr">
        <is>
          <t/>
        </is>
      </c>
      <c r="BN532" t="inlineStr">
        <is>
          <t/>
        </is>
      </c>
      <c r="BO532" t="inlineStr">
        <is>
          <t/>
        </is>
      </c>
      <c r="BP532" t="inlineStr">
        <is>
          <t/>
        </is>
      </c>
      <c r="BQ532" t="inlineStr">
        <is>
          <t/>
        </is>
      </c>
      <c r="BR532" s="2" t="inlineStr">
        <is>
          <t>modalità utent għal applikazzjoni|
U2A</t>
        </is>
      </c>
      <c r="BS532" s="2" t="inlineStr">
        <is>
          <t>3|
3</t>
        </is>
      </c>
      <c r="BT532" s="2" t="inlineStr">
        <is>
          <t xml:space="preserve">|
</t>
        </is>
      </c>
      <c r="BU532" t="inlineStr">
        <is>
          <t/>
        </is>
      </c>
      <c r="BV532" t="inlineStr">
        <is>
          <t/>
        </is>
      </c>
      <c r="BW532" t="inlineStr">
        <is>
          <t/>
        </is>
      </c>
      <c r="BX532" t="inlineStr">
        <is>
          <t/>
        </is>
      </c>
      <c r="BY532" t="inlineStr">
        <is>
          <t/>
        </is>
      </c>
      <c r="BZ532" s="2" t="inlineStr">
        <is>
          <t>tryb użytkownik-aplikacja</t>
        </is>
      </c>
      <c r="CA532" s="2" t="inlineStr">
        <is>
          <t>3</t>
        </is>
      </c>
      <c r="CB532" s="2" t="inlineStr">
        <is>
          <t/>
        </is>
      </c>
      <c r="CC532" t="inlineStr">
        <is>
          <t/>
        </is>
      </c>
      <c r="CD532" s="2" t="inlineStr">
        <is>
          <t>modo utilizador a aplicação|
modo U2A</t>
        </is>
      </c>
      <c r="CE532" s="2" t="inlineStr">
        <is>
          <t>3|
3</t>
        </is>
      </c>
      <c r="CF532" s="2" t="inlineStr">
        <is>
          <t xml:space="preserve">|
</t>
        </is>
      </c>
      <c r="CG532" t="inlineStr">
        <is>
          <t/>
        </is>
      </c>
      <c r="CH532" t="inlineStr">
        <is>
          <t/>
        </is>
      </c>
      <c r="CI532" t="inlineStr">
        <is>
          <t/>
        </is>
      </c>
      <c r="CJ532" t="inlineStr">
        <is>
          <t/>
        </is>
      </c>
      <c r="CK532" t="inlineStr">
        <is>
          <t/>
        </is>
      </c>
      <c r="CL532" t="inlineStr">
        <is>
          <t/>
        </is>
      </c>
      <c r="CM532" t="inlineStr">
        <is>
          <t/>
        </is>
      </c>
      <c r="CN532" t="inlineStr">
        <is>
          <t/>
        </is>
      </c>
      <c r="CO532" t="inlineStr">
        <is>
          <t/>
        </is>
      </c>
      <c r="CP532" s="2" t="inlineStr">
        <is>
          <t>način od uporabnika do aplikacije</t>
        </is>
      </c>
      <c r="CQ532" s="2" t="inlineStr">
        <is>
          <t>3</t>
        </is>
      </c>
      <c r="CR532" s="2" t="inlineStr">
        <is>
          <t/>
        </is>
      </c>
      <c r="CS532" t="inlineStr">
        <is>
          <t/>
        </is>
      </c>
      <c r="CT532" t="inlineStr">
        <is>
          <t/>
        </is>
      </c>
      <c r="CU532" t="inlineStr">
        <is>
          <t/>
        </is>
      </c>
      <c r="CV532" t="inlineStr">
        <is>
          <t/>
        </is>
      </c>
      <c r="CW532" t="inlineStr">
        <is>
          <t/>
        </is>
      </c>
    </row>
    <row r="533">
      <c r="A533" s="1" t="str">
        <f>HYPERLINK("https://iate.europa.eu/entry/result/3528085/all", "3528085")</f>
        <v>3528085</v>
      </c>
      <c r="B533" t="inlineStr">
        <is>
          <t>FINANCE</t>
        </is>
      </c>
      <c r="C533" t="inlineStr">
        <is>
          <t>FINANCE|financial institutions and credit|banking</t>
        </is>
      </c>
      <c r="D533" t="inlineStr">
        <is>
          <t>yes</t>
        </is>
      </c>
      <c r="E533" t="inlineStr">
        <is>
          <t/>
        </is>
      </c>
      <c r="F533" s="2" t="inlineStr">
        <is>
          <t>CAI-група</t>
        </is>
      </c>
      <c r="G533" s="2" t="inlineStr">
        <is>
          <t>3</t>
        </is>
      </c>
      <c r="H533" s="2" t="inlineStr">
        <is>
          <t/>
        </is>
      </c>
      <c r="I533" t="inlineStr">
        <is>
          <t>Група, съставена от участници в ГARGET2, които използват CAI-режим [ &lt;a href="/entry/result/3528087/all" id="ENTRY_TO_ENTRY_CONVERTER" target="_blank"&gt;IATE:3528087&lt;/a&gt; ].</t>
        </is>
      </c>
      <c r="J533" t="inlineStr">
        <is>
          <t/>
        </is>
      </c>
      <c r="K533" t="inlineStr">
        <is>
          <t/>
        </is>
      </c>
      <c r="L533" t="inlineStr">
        <is>
          <t/>
        </is>
      </c>
      <c r="M533" t="inlineStr">
        <is>
          <t/>
        </is>
      </c>
      <c r="N533" t="inlineStr">
        <is>
          <t/>
        </is>
      </c>
      <c r="O533" t="inlineStr">
        <is>
          <t/>
        </is>
      </c>
      <c r="P533" t="inlineStr">
        <is>
          <t/>
        </is>
      </c>
      <c r="Q533" t="inlineStr">
        <is>
          <t/>
        </is>
      </c>
      <c r="R533" s="2" t="inlineStr">
        <is>
          <t>CAI-Gruppe</t>
        </is>
      </c>
      <c r="S533" s="2" t="inlineStr">
        <is>
          <t>3</t>
        </is>
      </c>
      <c r="T533" s="2" t="inlineStr">
        <is>
          <t/>
        </is>
      </c>
      <c r="U533" t="inlineStr">
        <is>
          <t>aus TARGET2-Teilnehmern bestehende Gruppe, die das CAI-Verfahren nutzen</t>
        </is>
      </c>
      <c r="V533" s="2" t="inlineStr">
        <is>
          <t>όμιλος ΕΣΛ</t>
        </is>
      </c>
      <c r="W533" s="2" t="inlineStr">
        <is>
          <t>3</t>
        </is>
      </c>
      <c r="X533" s="2" t="inlineStr">
        <is>
          <t/>
        </is>
      </c>
      <c r="Y533" t="inlineStr">
        <is>
          <t>όμιλος που αποτελείται από συμμετέχοντες στο TARGET2 οι οποίοι χρησιμοποιούν τη λειτουργία ΕΣΛ [ &lt;a href="/entry/result/3528087/all" id="ENTRY_TO_ENTRY_CONVERTER" target="_blank"&gt;IATE:3528087&lt;/a&gt; ]</t>
        </is>
      </c>
      <c r="Z533" s="2" t="inlineStr">
        <is>
          <t>CAI group|
Consolidated Account Information</t>
        </is>
      </c>
      <c r="AA533" s="2" t="inlineStr">
        <is>
          <t>3|
1</t>
        </is>
      </c>
      <c r="AB533" s="2" t="inlineStr">
        <is>
          <t xml:space="preserve">|
</t>
        </is>
      </c>
      <c r="AC533" t="inlineStr">
        <is>
          <t>group composed of TARGET2 participants that use the Consolidated Account Information (CAI) mode [ &lt;a href="/entry/result/3528087/all" id="ENTRY_TO_ENTRY_CONVERTER" target="_blank"&gt;IATE:3528087&lt;/a&gt; ]</t>
        </is>
      </c>
      <c r="AD533" s="2" t="inlineStr">
        <is>
          <t>grupo IC</t>
        </is>
      </c>
      <c r="AE533" s="2" t="inlineStr">
        <is>
          <t>3</t>
        </is>
      </c>
      <c r="AF533" s="2" t="inlineStr">
        <is>
          <t/>
        </is>
      </c>
      <c r="AG533" t="inlineStr">
        <is>
          <t>Grupo formado por participantes en TARGET2 que usan el servicio IC.</t>
        </is>
      </c>
      <c r="AH533" s="2" t="inlineStr">
        <is>
          <t>CAI rühm</t>
        </is>
      </c>
      <c r="AI533" s="2" t="inlineStr">
        <is>
          <t>3</t>
        </is>
      </c>
      <c r="AJ533" s="2" t="inlineStr">
        <is>
          <t/>
        </is>
      </c>
      <c r="AK533" t="inlineStr">
        <is>
          <t>CAI režiimi kasutav TARGET2 osalejatest koosnev rühm</t>
        </is>
      </c>
      <c r="AL533" s="2" t="inlineStr">
        <is>
          <t>CAI-ryhmä</t>
        </is>
      </c>
      <c r="AM533" s="2" t="inlineStr">
        <is>
          <t>3</t>
        </is>
      </c>
      <c r="AN533" s="2" t="inlineStr">
        <is>
          <t/>
        </is>
      </c>
      <c r="AO533" t="inlineStr">
        <is>
          <t>CAI-toimintatapaa [ &lt;a href="/entry/result/3528087/all" id="ENTRY_TO_ENTRY_CONVERTER" target="_blank"&gt;IATE:3528087&lt;/a&gt; ] käyttävien TARGET2-osallistujien muodostama ryhmä</t>
        </is>
      </c>
      <c r="AP533" s="2" t="inlineStr">
        <is>
          <t>groupe ICC</t>
        </is>
      </c>
      <c r="AQ533" s="2" t="inlineStr">
        <is>
          <t>3</t>
        </is>
      </c>
      <c r="AR533" s="2" t="inlineStr">
        <is>
          <t/>
        </is>
      </c>
      <c r="AS533" t="inlineStr">
        <is>
          <t>un groupe constitué de participants à TARGET2 utilisant le mode ICC</t>
        </is>
      </c>
      <c r="AT533" s="2" t="inlineStr">
        <is>
          <t>grúpa CAI</t>
        </is>
      </c>
      <c r="AU533" s="2" t="inlineStr">
        <is>
          <t>3</t>
        </is>
      </c>
      <c r="AV533" s="2" t="inlineStr">
        <is>
          <t/>
        </is>
      </c>
      <c r="AW533" t="inlineStr">
        <is>
          <t/>
        </is>
      </c>
      <c r="AX533" t="inlineStr">
        <is>
          <t/>
        </is>
      </c>
      <c r="AY533" t="inlineStr">
        <is>
          <t/>
        </is>
      </c>
      <c r="AZ533" t="inlineStr">
        <is>
          <t/>
        </is>
      </c>
      <c r="BA533" t="inlineStr">
        <is>
          <t/>
        </is>
      </c>
      <c r="BB533" s="2" t="inlineStr">
        <is>
          <t>CAI-csoport</t>
        </is>
      </c>
      <c r="BC533" s="2" t="inlineStr">
        <is>
          <t>4</t>
        </is>
      </c>
      <c r="BD533" s="2" t="inlineStr">
        <is>
          <t/>
        </is>
      </c>
      <c r="BE533" t="inlineStr">
        <is>
          <t>a CAI-üzemmódot [ &lt;a href="/entry/result/3528087/all" id="ENTRY_TO_ENTRY_CONVERTER" target="_blank"&gt;IATE:3528087&lt;/a&gt; ] alkalmazó TARGET2-résztvevőkből álló csoport</t>
        </is>
      </c>
      <c r="BF533" t="inlineStr">
        <is>
          <t/>
        </is>
      </c>
      <c r="BG533" t="inlineStr">
        <is>
          <t/>
        </is>
      </c>
      <c r="BH533" t="inlineStr">
        <is>
          <t/>
        </is>
      </c>
      <c r="BI533" t="inlineStr">
        <is>
          <t/>
        </is>
      </c>
      <c r="BJ533" t="inlineStr">
        <is>
          <t/>
        </is>
      </c>
      <c r="BK533" t="inlineStr">
        <is>
          <t/>
        </is>
      </c>
      <c r="BL533" t="inlineStr">
        <is>
          <t/>
        </is>
      </c>
      <c r="BM533" t="inlineStr">
        <is>
          <t/>
        </is>
      </c>
      <c r="BN533" t="inlineStr">
        <is>
          <t/>
        </is>
      </c>
      <c r="BO533" t="inlineStr">
        <is>
          <t/>
        </is>
      </c>
      <c r="BP533" t="inlineStr">
        <is>
          <t/>
        </is>
      </c>
      <c r="BQ533" t="inlineStr">
        <is>
          <t/>
        </is>
      </c>
      <c r="BR533" t="inlineStr">
        <is>
          <t/>
        </is>
      </c>
      <c r="BS533" t="inlineStr">
        <is>
          <t/>
        </is>
      </c>
      <c r="BT533" t="inlineStr">
        <is>
          <t/>
        </is>
      </c>
      <c r="BU533" t="inlineStr">
        <is>
          <t/>
        </is>
      </c>
      <c r="BV533" t="inlineStr">
        <is>
          <t/>
        </is>
      </c>
      <c r="BW533" t="inlineStr">
        <is>
          <t/>
        </is>
      </c>
      <c r="BX533" t="inlineStr">
        <is>
          <t/>
        </is>
      </c>
      <c r="BY533" t="inlineStr">
        <is>
          <t/>
        </is>
      </c>
      <c r="BZ533" s="2" t="inlineStr">
        <is>
          <t>grupa CAI</t>
        </is>
      </c>
      <c r="CA533" s="2" t="inlineStr">
        <is>
          <t>3</t>
        </is>
      </c>
      <c r="CB533" s="2" t="inlineStr">
        <is>
          <t/>
        </is>
      </c>
      <c r="CC533" t="inlineStr">
        <is>
          <t>grupa złożona z uczestników TARGET2, stosujących tryb CAI</t>
        </is>
      </c>
      <c r="CD533" s="2" t="inlineStr">
        <is>
          <t>grupo ICC</t>
        </is>
      </c>
      <c r="CE533" s="2" t="inlineStr">
        <is>
          <t>3</t>
        </is>
      </c>
      <c r="CF533" s="2" t="inlineStr">
        <is>
          <t/>
        </is>
      </c>
      <c r="CG533" t="inlineStr">
        <is>
          <t>Grupo composto por um ou mais participantes no TARGET2 que utilizam o serviço ICC.</t>
        </is>
      </c>
      <c r="CH533" s="2" t="inlineStr">
        <is>
          <t>grup CAI</t>
        </is>
      </c>
      <c r="CI533" s="2" t="inlineStr">
        <is>
          <t>3</t>
        </is>
      </c>
      <c r="CJ533" s="2" t="inlineStr">
        <is>
          <t/>
        </is>
      </c>
      <c r="CK533" t="inlineStr">
        <is>
          <t>grup format din titulari de cont PM, care folosesc metoda CAI &lt;sup&gt;1&lt;/sup&gt;</t>
        </is>
      </c>
      <c r="CL533" t="inlineStr">
        <is>
          <t/>
        </is>
      </c>
      <c r="CM533" t="inlineStr">
        <is>
          <t/>
        </is>
      </c>
      <c r="CN533" t="inlineStr">
        <is>
          <t/>
        </is>
      </c>
      <c r="CO533" t="inlineStr">
        <is>
          <t/>
        </is>
      </c>
      <c r="CP533" t="inlineStr">
        <is>
          <t/>
        </is>
      </c>
      <c r="CQ533" t="inlineStr">
        <is>
          <t/>
        </is>
      </c>
      <c r="CR533" t="inlineStr">
        <is>
          <t/>
        </is>
      </c>
      <c r="CS533" t="inlineStr">
        <is>
          <t/>
        </is>
      </c>
      <c r="CT533" t="inlineStr">
        <is>
          <t/>
        </is>
      </c>
      <c r="CU533" t="inlineStr">
        <is>
          <t/>
        </is>
      </c>
      <c r="CV533" t="inlineStr">
        <is>
          <t/>
        </is>
      </c>
      <c r="CW533" t="inlineStr">
        <is>
          <t/>
        </is>
      </c>
    </row>
    <row r="534">
      <c r="A534" s="1" t="str">
        <f>HYPERLINK("https://iate.europa.eu/entry/result/3537610/all", "3537610")</f>
        <v>3537610</v>
      </c>
      <c r="B534" t="inlineStr">
        <is>
          <t>FINANCE</t>
        </is>
      </c>
      <c r="C534" t="inlineStr">
        <is>
          <t>FINANCE|financial institutions and credit</t>
        </is>
      </c>
      <c r="D534" t="inlineStr">
        <is>
          <t>yes</t>
        </is>
      </c>
      <c r="E534" t="inlineStr">
        <is>
          <t/>
        </is>
      </c>
      <c r="F534" t="inlineStr">
        <is>
          <t/>
        </is>
      </c>
      <c r="G534" t="inlineStr">
        <is>
          <t/>
        </is>
      </c>
      <c r="H534" t="inlineStr">
        <is>
          <t/>
        </is>
      </c>
      <c r="I534" t="inlineStr">
        <is>
          <t/>
        </is>
      </c>
      <c r="J534" t="inlineStr">
        <is>
          <t/>
        </is>
      </c>
      <c r="K534" t="inlineStr">
        <is>
          <t/>
        </is>
      </c>
      <c r="L534" t="inlineStr">
        <is>
          <t/>
        </is>
      </c>
      <c r="M534" t="inlineStr">
        <is>
          <t/>
        </is>
      </c>
      <c r="N534" t="inlineStr">
        <is>
          <t/>
        </is>
      </c>
      <c r="O534" t="inlineStr">
        <is>
          <t/>
        </is>
      </c>
      <c r="P534" t="inlineStr">
        <is>
          <t/>
        </is>
      </c>
      <c r="Q534" t="inlineStr">
        <is>
          <t/>
        </is>
      </c>
      <c r="R534" s="2" t="inlineStr">
        <is>
          <t>Liquidität steuern</t>
        </is>
      </c>
      <c r="S534" s="2" t="inlineStr">
        <is>
          <t>3</t>
        </is>
      </c>
      <c r="T534" s="2" t="inlineStr">
        <is>
          <t/>
        </is>
      </c>
      <c r="U534" t="inlineStr">
        <is>
          <t/>
        </is>
      </c>
      <c r="V534" s="2" t="inlineStr">
        <is>
          <t>διαχείριση ρευστότητας</t>
        </is>
      </c>
      <c r="W534" s="2" t="inlineStr">
        <is>
          <t>3</t>
        </is>
      </c>
      <c r="X534" s="2" t="inlineStr">
        <is>
          <t/>
        </is>
      </c>
      <c r="Y534" t="inlineStr">
        <is>
          <t/>
        </is>
      </c>
      <c r="Z534" s="2" t="inlineStr">
        <is>
          <t>manage liquidity</t>
        </is>
      </c>
      <c r="AA534" s="2" t="inlineStr">
        <is>
          <t>3</t>
        </is>
      </c>
      <c r="AB534" s="2" t="inlineStr">
        <is>
          <t/>
        </is>
      </c>
      <c r="AC534" t="inlineStr">
        <is>
          <t/>
        </is>
      </c>
      <c r="AD534" s="2" t="inlineStr">
        <is>
          <t>gestionar la liquidez</t>
        </is>
      </c>
      <c r="AE534" s="2" t="inlineStr">
        <is>
          <t>3</t>
        </is>
      </c>
      <c r="AF534" s="2" t="inlineStr">
        <is>
          <t/>
        </is>
      </c>
      <c r="AG534" t="inlineStr">
        <is>
          <t/>
        </is>
      </c>
      <c r="AH534" s="2" t="inlineStr">
        <is>
          <t>likviidsust juhtima</t>
        </is>
      </c>
      <c r="AI534" s="2" t="inlineStr">
        <is>
          <t>2</t>
        </is>
      </c>
      <c r="AJ534" s="2" t="inlineStr">
        <is>
          <t/>
        </is>
      </c>
      <c r="AK534" t="inlineStr">
        <is>
          <t/>
        </is>
      </c>
      <c r="AL534" t="inlineStr">
        <is>
          <t/>
        </is>
      </c>
      <c r="AM534" t="inlineStr">
        <is>
          <t/>
        </is>
      </c>
      <c r="AN534" t="inlineStr">
        <is>
          <t/>
        </is>
      </c>
      <c r="AO534" t="inlineStr">
        <is>
          <t/>
        </is>
      </c>
      <c r="AP534" t="inlineStr">
        <is>
          <t/>
        </is>
      </c>
      <c r="AQ534" t="inlineStr">
        <is>
          <t/>
        </is>
      </c>
      <c r="AR534" t="inlineStr">
        <is>
          <t/>
        </is>
      </c>
      <c r="AS534" t="inlineStr">
        <is>
          <t/>
        </is>
      </c>
      <c r="AT534" s="2" t="inlineStr">
        <is>
          <t>bainistiú leachtachta</t>
        </is>
      </c>
      <c r="AU534" s="2" t="inlineStr">
        <is>
          <t>3</t>
        </is>
      </c>
      <c r="AV534" s="2" t="inlineStr">
        <is>
          <t/>
        </is>
      </c>
      <c r="AW534" t="inlineStr">
        <is>
          <t/>
        </is>
      </c>
      <c r="AX534" t="inlineStr">
        <is>
          <t/>
        </is>
      </c>
      <c r="AY534" t="inlineStr">
        <is>
          <t/>
        </is>
      </c>
      <c r="AZ534" t="inlineStr">
        <is>
          <t/>
        </is>
      </c>
      <c r="BA534" t="inlineStr">
        <is>
          <t/>
        </is>
      </c>
      <c r="BB534" s="2" t="inlineStr">
        <is>
          <t>likviditáskezelés|
likviditás kezelése|
likviditást kezel</t>
        </is>
      </c>
      <c r="BC534" s="2" t="inlineStr">
        <is>
          <t>4|
4|
2</t>
        </is>
      </c>
      <c r="BD534" s="2" t="inlineStr">
        <is>
          <t>preferred|
|
admitted</t>
        </is>
      </c>
      <c r="BE534" t="inlineStr">
        <is>
          <t/>
        </is>
      </c>
      <c r="BF534" t="inlineStr">
        <is>
          <t/>
        </is>
      </c>
      <c r="BG534" t="inlineStr">
        <is>
          <t/>
        </is>
      </c>
      <c r="BH534" t="inlineStr">
        <is>
          <t/>
        </is>
      </c>
      <c r="BI534" t="inlineStr">
        <is>
          <t/>
        </is>
      </c>
      <c r="BJ534" t="inlineStr">
        <is>
          <t/>
        </is>
      </c>
      <c r="BK534" t="inlineStr">
        <is>
          <t/>
        </is>
      </c>
      <c r="BL534" t="inlineStr">
        <is>
          <t/>
        </is>
      </c>
      <c r="BM534" t="inlineStr">
        <is>
          <t/>
        </is>
      </c>
      <c r="BN534" t="inlineStr">
        <is>
          <t/>
        </is>
      </c>
      <c r="BO534" t="inlineStr">
        <is>
          <t/>
        </is>
      </c>
      <c r="BP534" t="inlineStr">
        <is>
          <t/>
        </is>
      </c>
      <c r="BQ534" t="inlineStr">
        <is>
          <t/>
        </is>
      </c>
      <c r="BR534" s="2" t="inlineStr">
        <is>
          <t>mmaniġġjar tal-likwidità</t>
        </is>
      </c>
      <c r="BS534" s="2" t="inlineStr">
        <is>
          <t>3</t>
        </is>
      </c>
      <c r="BT534" s="2" t="inlineStr">
        <is>
          <t/>
        </is>
      </c>
      <c r="BU534" t="inlineStr">
        <is>
          <t/>
        </is>
      </c>
      <c r="BV534" t="inlineStr">
        <is>
          <t/>
        </is>
      </c>
      <c r="BW534" t="inlineStr">
        <is>
          <t/>
        </is>
      </c>
      <c r="BX534" t="inlineStr">
        <is>
          <t/>
        </is>
      </c>
      <c r="BY534" t="inlineStr">
        <is>
          <t/>
        </is>
      </c>
      <c r="BZ534" s="2" t="inlineStr">
        <is>
          <t>zarządzać płynnością</t>
        </is>
      </c>
      <c r="CA534" s="2" t="inlineStr">
        <is>
          <t>3</t>
        </is>
      </c>
      <c r="CB534" s="2" t="inlineStr">
        <is>
          <t/>
        </is>
      </c>
      <c r="CC534" t="inlineStr">
        <is>
          <t/>
        </is>
      </c>
      <c r="CD534" s="2" t="inlineStr">
        <is>
          <t>gerir a liquidez</t>
        </is>
      </c>
      <c r="CE534" s="2" t="inlineStr">
        <is>
          <t>3</t>
        </is>
      </c>
      <c r="CF534" s="2" t="inlineStr">
        <is>
          <t/>
        </is>
      </c>
      <c r="CG534" t="inlineStr">
        <is>
          <t/>
        </is>
      </c>
      <c r="CH534" t="inlineStr">
        <is>
          <t/>
        </is>
      </c>
      <c r="CI534" t="inlineStr">
        <is>
          <t/>
        </is>
      </c>
      <c r="CJ534" t="inlineStr">
        <is>
          <t/>
        </is>
      </c>
      <c r="CK534" t="inlineStr">
        <is>
          <t/>
        </is>
      </c>
      <c r="CL534" t="inlineStr">
        <is>
          <t/>
        </is>
      </c>
      <c r="CM534" t="inlineStr">
        <is>
          <t/>
        </is>
      </c>
      <c r="CN534" t="inlineStr">
        <is>
          <t/>
        </is>
      </c>
      <c r="CO534" t="inlineStr">
        <is>
          <t/>
        </is>
      </c>
      <c r="CP534" s="2" t="inlineStr">
        <is>
          <t>upravljati likvidnost</t>
        </is>
      </c>
      <c r="CQ534" s="2" t="inlineStr">
        <is>
          <t>3</t>
        </is>
      </c>
      <c r="CR534" s="2" t="inlineStr">
        <is>
          <t/>
        </is>
      </c>
      <c r="CS534" t="inlineStr">
        <is>
          <t/>
        </is>
      </c>
      <c r="CT534" t="inlineStr">
        <is>
          <t/>
        </is>
      </c>
      <c r="CU534" t="inlineStr">
        <is>
          <t/>
        </is>
      </c>
      <c r="CV534" t="inlineStr">
        <is>
          <t/>
        </is>
      </c>
      <c r="CW534" t="inlineStr">
        <is>
          <t/>
        </is>
      </c>
    </row>
    <row r="535">
      <c r="A535" s="1" t="str">
        <f>HYPERLINK("https://iate.europa.eu/entry/result/3537911/all", "3537911")</f>
        <v>3537911</v>
      </c>
      <c r="B535" t="inlineStr">
        <is>
          <t>FINANCE</t>
        </is>
      </c>
      <c r="C535" t="inlineStr">
        <is>
          <t>FINANCE|financial institutions and credit|banking</t>
        </is>
      </c>
      <c r="D535" t="inlineStr">
        <is>
          <t>yes</t>
        </is>
      </c>
      <c r="E535" t="inlineStr">
        <is>
          <t/>
        </is>
      </c>
      <c r="F535" s="2" t="inlineStr">
        <is>
          <t>директория на TARGET2</t>
        </is>
      </c>
      <c r="G535" s="2" t="inlineStr">
        <is>
          <t>4</t>
        </is>
      </c>
      <c r="H535" s="2" t="inlineStr">
        <is>
          <t/>
        </is>
      </c>
      <c r="I535" t="inlineStr">
        <is>
          <t>База данни за бизнес идентификационни кодове [&lt;a href="/entry/result/926311/all" id="ENTRY_TO_ENTRY_CONVERTER" target="_blank"&gt;IATE:926311&lt;/a&gt; ], използвани за определяне на маршрутана платежни нареждания, отправени до участниците в TARGET2 и техните клонове с многоадресен достъп; индиректните участници в TARGET2, включително тези с многоадресен достъп; адресатите с BIC в TARGET2.</t>
        </is>
      </c>
      <c r="J535" t="inlineStr">
        <is>
          <t/>
        </is>
      </c>
      <c r="K535" t="inlineStr">
        <is>
          <t/>
        </is>
      </c>
      <c r="L535" t="inlineStr">
        <is>
          <t/>
        </is>
      </c>
      <c r="M535" t="inlineStr">
        <is>
          <t/>
        </is>
      </c>
      <c r="N535" t="inlineStr">
        <is>
          <t/>
        </is>
      </c>
      <c r="O535" t="inlineStr">
        <is>
          <t/>
        </is>
      </c>
      <c r="P535" t="inlineStr">
        <is>
          <t/>
        </is>
      </c>
      <c r="Q535" t="inlineStr">
        <is>
          <t/>
        </is>
      </c>
      <c r="R535" s="2" t="inlineStr">
        <is>
          <t>TARGET2-Directory</t>
        </is>
      </c>
      <c r="S535" s="2" t="inlineStr">
        <is>
          <t>3</t>
        </is>
      </c>
      <c r="T535" s="2" t="inlineStr">
        <is>
          <t/>
        </is>
      </c>
      <c r="U535" t="inlineStr">
        <is>
          <t/>
        </is>
      </c>
      <c r="V535" s="2" t="inlineStr">
        <is>
          <t>ευρετήριο του TARGET2</t>
        </is>
      </c>
      <c r="W535" s="2" t="inlineStr">
        <is>
          <t>3</t>
        </is>
      </c>
      <c r="X535" s="2" t="inlineStr">
        <is>
          <t/>
        </is>
      </c>
      <c r="Y535" t="inlineStr">
        <is>
          <t>βάση δεδομένων η οποία περιέχει τους κωδικούς αναγνώρισης τράπεζας (BIC) που χρησιμοποιούνται για τη δρομολόγηση εντολών πληρωμής που απευθύνονται σε: 
&lt;br&gt;α) συμμετέχοντες στο TARGET2 και υποκαταστήματά τους που διαθέτουν πρόσβαση πολλαπλών αποδεκτών· 
&lt;br&gt;β) έμμεσους συμμετέχοντες στο TARGET2, συμπεριλαμβανομένων εκείνων που διαθέτουν πρόσβαση πολλαπλών αποδεκτών, και 
&lt;br&gt;γ) κατόχους προσβάσιμου BIC του TARGET2.</t>
        </is>
      </c>
      <c r="Z535" s="2" t="inlineStr">
        <is>
          <t>TARGET2 directory</t>
        </is>
      </c>
      <c r="AA535" s="2" t="inlineStr">
        <is>
          <t>3</t>
        </is>
      </c>
      <c r="AB535" s="2" t="inlineStr">
        <is>
          <t/>
        </is>
      </c>
      <c r="AC535" t="inlineStr">
        <is>
          <t>database of BICs used for the routing of payment orders addressed to: 
&lt;br&gt;(a) TARGET2 participants and their branches with multi-addressee access; 
&lt;br&gt;(b) indirect participants of TARGET2, including those with multi-addressee access; and 
&lt;br&gt;(c) addressable BIC holders of TARGET2</t>
        </is>
      </c>
      <c r="AD535" s="2" t="inlineStr">
        <is>
          <t>directorio de TARGET2</t>
        </is>
      </c>
      <c r="AE535" s="2" t="inlineStr">
        <is>
          <t>3</t>
        </is>
      </c>
      <c r="AF535" s="2" t="inlineStr">
        <is>
          <t/>
        </is>
      </c>
      <c r="AG535" t="inlineStr">
        <is>
          <t/>
        </is>
      </c>
      <c r="AH535" s="2" t="inlineStr">
        <is>
          <t>TARGET2 kataloog</t>
        </is>
      </c>
      <c r="AI535" s="2" t="inlineStr">
        <is>
          <t>3</t>
        </is>
      </c>
      <c r="AJ535" s="2" t="inlineStr">
        <is>
          <t/>
        </is>
      </c>
      <c r="AK535" t="inlineStr">
        <is>
          <t/>
        </is>
      </c>
      <c r="AL535" s="2" t="inlineStr">
        <is>
          <t>TARGET2-luettelo</t>
        </is>
      </c>
      <c r="AM535" s="2" t="inlineStr">
        <is>
          <t>3</t>
        </is>
      </c>
      <c r="AN535" s="2" t="inlineStr">
        <is>
          <t/>
        </is>
      </c>
      <c r="AO535" t="inlineStr">
        <is>
          <t>pankkitunnusten tietokanta, jonka avulla reititetään maksumääräykset, jotka on osoitettu a) TARGET2-osallistujille ja monitavoitettavaa tiliä käyttäville sivukonttoreille; b) TARGET2-järjestelmän epäsuorille osallistujille, mukaan lukien monitavoitettavaa tiliä käyttävät epäsuorat osallistujat; ja c) TARGET2-järjestelmän tavoitettavan pankkitunnuksen haltijoille.</t>
        </is>
      </c>
      <c r="AP535" t="inlineStr">
        <is>
          <t/>
        </is>
      </c>
      <c r="AQ535" t="inlineStr">
        <is>
          <t/>
        </is>
      </c>
      <c r="AR535" t="inlineStr">
        <is>
          <t/>
        </is>
      </c>
      <c r="AS535" t="inlineStr">
        <is>
          <t/>
        </is>
      </c>
      <c r="AT535" t="inlineStr">
        <is>
          <t/>
        </is>
      </c>
      <c r="AU535" t="inlineStr">
        <is>
          <t/>
        </is>
      </c>
      <c r="AV535" t="inlineStr">
        <is>
          <t/>
        </is>
      </c>
      <c r="AW535" t="inlineStr">
        <is>
          <t/>
        </is>
      </c>
      <c r="AX535" t="inlineStr">
        <is>
          <t/>
        </is>
      </c>
      <c r="AY535" t="inlineStr">
        <is>
          <t/>
        </is>
      </c>
      <c r="AZ535" t="inlineStr">
        <is>
          <t/>
        </is>
      </c>
      <c r="BA535" t="inlineStr">
        <is>
          <t/>
        </is>
      </c>
      <c r="BB535" s="2" t="inlineStr">
        <is>
          <t>TARGET2 hivatalos címlista</t>
        </is>
      </c>
      <c r="BC535" s="2" t="inlineStr">
        <is>
          <t>4</t>
        </is>
      </c>
      <c r="BD535" s="2" t="inlineStr">
        <is>
          <t/>
        </is>
      </c>
      <c r="BE535" t="inlineStr">
        <is>
          <t>a vállalatazonosító kódokat [ &lt;a href="/entry/result/926311/all" id="ENTRY_TO_ENTRY_CONVERTER" target="_blank"&gt;IATE:926311&lt;/a&gt; ] tartalmazó adatbázis</t>
        </is>
      </c>
      <c r="BF535" t="inlineStr">
        <is>
          <t/>
        </is>
      </c>
      <c r="BG535" t="inlineStr">
        <is>
          <t/>
        </is>
      </c>
      <c r="BH535" t="inlineStr">
        <is>
          <t/>
        </is>
      </c>
      <c r="BI535" t="inlineStr">
        <is>
          <t/>
        </is>
      </c>
      <c r="BJ535" t="inlineStr">
        <is>
          <t/>
        </is>
      </c>
      <c r="BK535" t="inlineStr">
        <is>
          <t/>
        </is>
      </c>
      <c r="BL535" t="inlineStr">
        <is>
          <t/>
        </is>
      </c>
      <c r="BM535" t="inlineStr">
        <is>
          <t/>
        </is>
      </c>
      <c r="BN535" t="inlineStr">
        <is>
          <t/>
        </is>
      </c>
      <c r="BO535" t="inlineStr">
        <is>
          <t/>
        </is>
      </c>
      <c r="BP535" t="inlineStr">
        <is>
          <t/>
        </is>
      </c>
      <c r="BQ535" t="inlineStr">
        <is>
          <t/>
        </is>
      </c>
      <c r="BR535" s="2" t="inlineStr">
        <is>
          <t>direttorju tat-TARGET2</t>
        </is>
      </c>
      <c r="BS535" s="2" t="inlineStr">
        <is>
          <t>3</t>
        </is>
      </c>
      <c r="BT535" s="2" t="inlineStr">
        <is>
          <t/>
        </is>
      </c>
      <c r="BU535" t="inlineStr">
        <is>
          <t>Bażi ta’ dejta tal-BICs użati għar-routing ta' ordnijiet ta' ħlas indirizzati lil: (a) parteċipanti tat-TARGET2 u l-fergħat tagħhom b'aċċess b'aktar minn destinatarju wieħed; (b) parteċipanti indiretti tat-TARGET2, inklużi dawk b'aċċess multidestinatarju; u (ċ) detenturi ta' BIC indirizzabbli tat-TARGET2</t>
        </is>
      </c>
      <c r="BV535" t="inlineStr">
        <is>
          <t/>
        </is>
      </c>
      <c r="BW535" t="inlineStr">
        <is>
          <t/>
        </is>
      </c>
      <c r="BX535" t="inlineStr">
        <is>
          <t/>
        </is>
      </c>
      <c r="BY535" t="inlineStr">
        <is>
          <t/>
        </is>
      </c>
      <c r="BZ535" s="2" t="inlineStr">
        <is>
          <t>TARGET2 directory</t>
        </is>
      </c>
      <c r="CA535" s="2" t="inlineStr">
        <is>
          <t>3</t>
        </is>
      </c>
      <c r="CB535" s="2" t="inlineStr">
        <is>
          <t/>
        </is>
      </c>
      <c r="CC535" t="inlineStr">
        <is>
          <t>baza danych o BIC-ach wykorzystywana do routingu zleceń płatniczych kierowanych do: 
&lt;br&gt;a) uczestników TARGET2 oraz ich oddziałów korzystających z dostępu wieloadresowego; 
&lt;br&gt;b) uczestników pośrednich TARGET2, włączając w to uczestników pośrednich korzystających z dostępu wieloadresowego; oraz 
&lt;br&gt;c) adresowalnych posiadaczy BIC w TARGET2.</t>
        </is>
      </c>
      <c r="CD535" s="2" t="inlineStr">
        <is>
          <t>diretório do TARGET2</t>
        </is>
      </c>
      <c r="CE535" s="2" t="inlineStr">
        <is>
          <t>3</t>
        </is>
      </c>
      <c r="CF535" s="2" t="inlineStr">
        <is>
          <t/>
        </is>
      </c>
      <c r="CG535" t="inlineStr">
        <is>
          <t/>
        </is>
      </c>
      <c r="CH535" t="inlineStr">
        <is>
          <t/>
        </is>
      </c>
      <c r="CI535" t="inlineStr">
        <is>
          <t/>
        </is>
      </c>
      <c r="CJ535" t="inlineStr">
        <is>
          <t/>
        </is>
      </c>
      <c r="CK535" t="inlineStr">
        <is>
          <t/>
        </is>
      </c>
      <c r="CL535" t="inlineStr">
        <is>
          <t/>
        </is>
      </c>
      <c r="CM535" t="inlineStr">
        <is>
          <t/>
        </is>
      </c>
      <c r="CN535" t="inlineStr">
        <is>
          <t/>
        </is>
      </c>
      <c r="CO535" t="inlineStr">
        <is>
          <t/>
        </is>
      </c>
      <c r="CP535" t="inlineStr">
        <is>
          <t/>
        </is>
      </c>
      <c r="CQ535" t="inlineStr">
        <is>
          <t/>
        </is>
      </c>
      <c r="CR535" t="inlineStr">
        <is>
          <t/>
        </is>
      </c>
      <c r="CS535" t="inlineStr">
        <is>
          <t/>
        </is>
      </c>
      <c r="CT535" t="inlineStr">
        <is>
          <t/>
        </is>
      </c>
      <c r="CU535" t="inlineStr">
        <is>
          <t/>
        </is>
      </c>
      <c r="CV535" t="inlineStr">
        <is>
          <t/>
        </is>
      </c>
      <c r="CW535" t="inlineStr">
        <is>
          <t/>
        </is>
      </c>
    </row>
    <row r="536">
      <c r="A536" s="1" t="str">
        <f>HYPERLINK("https://iate.europa.eu/entry/result/3528059/all", "3528059")</f>
        <v>3528059</v>
      </c>
      <c r="B536" t="inlineStr">
        <is>
          <t>FINANCE;EDUCATION AND COMMUNICATIONS</t>
        </is>
      </c>
      <c r="C536" t="inlineStr">
        <is>
          <t>FINANCE;EDUCATION AND COMMUNICATIONS|information technology and data processing</t>
        </is>
      </c>
      <c r="D536" t="inlineStr">
        <is>
          <t>yes</t>
        </is>
      </c>
      <c r="E536" t="inlineStr">
        <is>
          <t/>
        </is>
      </c>
      <c r="F536" s="2" t="inlineStr">
        <is>
          <t>интерфейс на участник</t>
        </is>
      </c>
      <c r="G536" s="2" t="inlineStr">
        <is>
          <t>4</t>
        </is>
      </c>
      <c r="H536" s="2" t="inlineStr">
        <is>
          <t/>
        </is>
      </c>
      <c r="I536" t="inlineStr">
        <is>
          <t>Техническото съоръжение, коетопозволява на директния участник [&lt;a href="/entry/result/3527113/all" id="ENTRY_TO_ENTRY_CONVERTER" target="_blank"&gt;IATE:3527113&lt;/a&gt; ] да подава и урежда платежни нареждания чрез услугите, предлагани в платежния модул [&lt;a href="/entry/result/3528031/all" id="ENTRY_TO_ENTRY_CONVERTER" target="_blank"&gt;IATE:3528031&lt;/a&gt; ].</t>
        </is>
      </c>
      <c r="J536" t="inlineStr">
        <is>
          <t/>
        </is>
      </c>
      <c r="K536" t="inlineStr">
        <is>
          <t/>
        </is>
      </c>
      <c r="L536" t="inlineStr">
        <is>
          <t/>
        </is>
      </c>
      <c r="M536" t="inlineStr">
        <is>
          <t/>
        </is>
      </c>
      <c r="N536" t="inlineStr">
        <is>
          <t/>
        </is>
      </c>
      <c r="O536" t="inlineStr">
        <is>
          <t/>
        </is>
      </c>
      <c r="P536" t="inlineStr">
        <is>
          <t/>
        </is>
      </c>
      <c r="Q536" t="inlineStr">
        <is>
          <t/>
        </is>
      </c>
      <c r="R536" s="2" t="inlineStr">
        <is>
          <t>Teilnehmer-Schnittstelle</t>
        </is>
      </c>
      <c r="S536" s="2" t="inlineStr">
        <is>
          <t>3</t>
        </is>
      </c>
      <c r="T536" s="2" t="inlineStr">
        <is>
          <t/>
        </is>
      </c>
      <c r="U536" t="inlineStr">
        <is>
          <t>technische Einrichtung, über die direkte Teilnehmer Zahlungsaufträge über die innerhalb des PM angebotenen Dienste einreichen und abwickeln können</t>
        </is>
      </c>
      <c r="V536" s="2" t="inlineStr">
        <is>
          <t>Διασύνδεση Συμμετέχοντα</t>
        </is>
      </c>
      <c r="W536" s="2" t="inlineStr">
        <is>
          <t>2</t>
        </is>
      </c>
      <c r="X536" s="2" t="inlineStr">
        <is>
          <t/>
        </is>
      </c>
      <c r="Y536" t="inlineStr">
        <is>
          <t>το τεχνικό μέσο που επιτρέπει σε άμεσους συμμετέχοντες να υποβάλλουν και να διακανονίζουν εντολές πληρωμής μέσω των υπηρεσιών που παρέχονται στη ΜΠ</t>
        </is>
      </c>
      <c r="Z536" s="2" t="inlineStr">
        <is>
          <t>Participant Interface|
PI</t>
        </is>
      </c>
      <c r="AA536" s="2" t="inlineStr">
        <is>
          <t>3|
3</t>
        </is>
      </c>
      <c r="AB536" s="2" t="inlineStr">
        <is>
          <t xml:space="preserve">|
</t>
        </is>
      </c>
      <c r="AC536" t="inlineStr">
        <is>
          <t>technical device allowing direct participants to submit and settle payment orders via the services offered in the payment mechanism (PM)</t>
        </is>
      </c>
      <c r="AD536" s="2" t="inlineStr">
        <is>
          <t>Interfaz para Participantes</t>
        </is>
      </c>
      <c r="AE536" s="2" t="inlineStr">
        <is>
          <t>3</t>
        </is>
      </c>
      <c r="AF536" s="2" t="inlineStr">
        <is>
          <t/>
        </is>
      </c>
      <c r="AG536" t="inlineStr">
        <is>
          <t>Mecanismo técnico que permite a los participantes directos cursar y liquidar órdenes de pago por medio de los servicios ofrecidos en el módulo de pagos.</t>
        </is>
      </c>
      <c r="AH536" s="2" t="inlineStr">
        <is>
          <t>osalejaliides</t>
        </is>
      </c>
      <c r="AI536" s="2" t="inlineStr">
        <is>
          <t>3</t>
        </is>
      </c>
      <c r="AJ536" s="2" t="inlineStr">
        <is>
          <t/>
        </is>
      </c>
      <c r="AK536" t="inlineStr">
        <is>
          <t/>
        </is>
      </c>
      <c r="AL536" s="2" t="inlineStr">
        <is>
          <t>osallistujaliittymä</t>
        </is>
      </c>
      <c r="AM536" s="2" t="inlineStr">
        <is>
          <t>3</t>
        </is>
      </c>
      <c r="AN536" s="2" t="inlineStr">
        <is>
          <t/>
        </is>
      </c>
      <c r="AO536" t="inlineStr">
        <is>
          <t>tekninen väline, jonka avulla suorat osallistujat voivat lähettää ja maksaa maksumääräyksiä maksumoduulissa (PM) tarjolla olevien palvelujen avulla</t>
        </is>
      </c>
      <c r="AP536" s="2" t="inlineStr">
        <is>
          <t>interface de participant|
IP</t>
        </is>
      </c>
      <c r="AQ536" s="2" t="inlineStr">
        <is>
          <t>3|
3</t>
        </is>
      </c>
      <c r="AR536" s="2" t="inlineStr">
        <is>
          <t xml:space="preserve">|
</t>
        </is>
      </c>
      <c r="AS536" t="inlineStr">
        <is>
          <t>le dispositif technique permettant aux participants directs de présenter et de régler des ordres de paiement par l'intermédiaire des services offerts dans le MP</t>
        </is>
      </c>
      <c r="AT536" s="2" t="inlineStr">
        <is>
          <t>comhéadan rannpháirtí</t>
        </is>
      </c>
      <c r="AU536" s="2" t="inlineStr">
        <is>
          <t>3</t>
        </is>
      </c>
      <c r="AV536" s="2" t="inlineStr">
        <is>
          <t/>
        </is>
      </c>
      <c r="AW536" t="inlineStr">
        <is>
          <t/>
        </is>
      </c>
      <c r="AX536" t="inlineStr">
        <is>
          <t/>
        </is>
      </c>
      <c r="AY536" t="inlineStr">
        <is>
          <t/>
        </is>
      </c>
      <c r="AZ536" t="inlineStr">
        <is>
          <t/>
        </is>
      </c>
      <c r="BA536" t="inlineStr">
        <is>
          <t/>
        </is>
      </c>
      <c r="BB536" s="2" t="inlineStr">
        <is>
          <t>résztvevői interfész|
PI</t>
        </is>
      </c>
      <c r="BC536" s="2" t="inlineStr">
        <is>
          <t>4|
4</t>
        </is>
      </c>
      <c r="BD536" s="2" t="inlineStr">
        <is>
          <t xml:space="preserve">preferred|
</t>
        </is>
      </c>
      <c r="BE536" t="inlineStr">
        <is>
          <t>az a műszaki eszköz, amely lehetővé teszi a közvetlen résztvevők számára fizetési megbízások [ &lt;a href="/entry/result/1126722/all" id="ENTRY_TO_ENTRY_CONVERTER" target="_blank"&gt;IATE:1126722&lt;/a&gt; ] benyújtását és teljesítését a PM-ben [ &lt;a href="/entry/result/3528031/all" id="ENTRY_TO_ENTRY_CONVERTER" target="_blank"&gt;IATE:3528031&lt;/a&gt; ] kínált szolgáltatásokon keresztül</t>
        </is>
      </c>
      <c r="BF536" t="inlineStr">
        <is>
          <t/>
        </is>
      </c>
      <c r="BG536" t="inlineStr">
        <is>
          <t/>
        </is>
      </c>
      <c r="BH536" t="inlineStr">
        <is>
          <t/>
        </is>
      </c>
      <c r="BI536" t="inlineStr">
        <is>
          <t/>
        </is>
      </c>
      <c r="BJ536" s="2" t="inlineStr">
        <is>
          <t>dalyvio sąsaja</t>
        </is>
      </c>
      <c r="BK536" s="2" t="inlineStr">
        <is>
          <t>3</t>
        </is>
      </c>
      <c r="BL536" s="2" t="inlineStr">
        <is>
          <t/>
        </is>
      </c>
      <c r="BM536" t="inlineStr">
        <is>
          <t>techninė įranga, įgalinanti tiesioginius dalyvius pateikti ir apmokėti mokėjimo nurodymus naudojantis mokėjimų modulio teikiamomis paslaugomis</t>
        </is>
      </c>
      <c r="BN536" t="inlineStr">
        <is>
          <t/>
        </is>
      </c>
      <c r="BO536" t="inlineStr">
        <is>
          <t/>
        </is>
      </c>
      <c r="BP536" t="inlineStr">
        <is>
          <t/>
        </is>
      </c>
      <c r="BQ536" t="inlineStr">
        <is>
          <t/>
        </is>
      </c>
      <c r="BR536" s="2" t="inlineStr">
        <is>
          <t>interfaċċja tal-parteċipant|
PI</t>
        </is>
      </c>
      <c r="BS536" s="2" t="inlineStr">
        <is>
          <t>3|
3</t>
        </is>
      </c>
      <c r="BT536" s="2" t="inlineStr">
        <is>
          <t xml:space="preserve">|
</t>
        </is>
      </c>
      <c r="BU536" t="inlineStr">
        <is>
          <t>apparat tekniku li jippermetti lil parteċipanti diretti jibagħtu u jagħmlu settlement ta' ordnijiet ta' ħlas permezz tas-servizzi offruti fil-modulu tal-ħlasijiet</t>
        </is>
      </c>
      <c r="BV536" t="inlineStr">
        <is>
          <t/>
        </is>
      </c>
      <c r="BW536" t="inlineStr">
        <is>
          <t/>
        </is>
      </c>
      <c r="BX536" t="inlineStr">
        <is>
          <t/>
        </is>
      </c>
      <c r="BY536" t="inlineStr">
        <is>
          <t/>
        </is>
      </c>
      <c r="BZ536" s="2" t="inlineStr">
        <is>
          <t>interfejs użytkownika</t>
        </is>
      </c>
      <c r="CA536" s="2" t="inlineStr">
        <is>
          <t>3</t>
        </is>
      </c>
      <c r="CB536" s="2" t="inlineStr">
        <is>
          <t/>
        </is>
      </c>
      <c r="CC536" t="inlineStr">
        <is>
          <t>urządzenie techniczne umożliwiające uczestnikom bezpośrednim składanie i rozliczanie zleceń płatniczych za pośrednictwem usług oferowanych w PM</t>
        </is>
      </c>
      <c r="CD536" s="2" t="inlineStr">
        <is>
          <t>interface de participante</t>
        </is>
      </c>
      <c r="CE536" s="2" t="inlineStr">
        <is>
          <t>3</t>
        </is>
      </c>
      <c r="CF536" s="2" t="inlineStr">
        <is>
          <t/>
        </is>
      </c>
      <c r="CG536" t="inlineStr">
        <is>
          <t>Dispositivo técnico que permite aos participantes diretos submeter e liquidar ordens de pagamento mediante os serviços oferecidos no mecanismo de pagamento.</t>
        </is>
      </c>
      <c r="CH536" t="inlineStr">
        <is>
          <t/>
        </is>
      </c>
      <c r="CI536" t="inlineStr">
        <is>
          <t/>
        </is>
      </c>
      <c r="CJ536" t="inlineStr">
        <is>
          <t/>
        </is>
      </c>
      <c r="CK536" t="inlineStr">
        <is>
          <t/>
        </is>
      </c>
      <c r="CL536" t="inlineStr">
        <is>
          <t/>
        </is>
      </c>
      <c r="CM536" t="inlineStr">
        <is>
          <t/>
        </is>
      </c>
      <c r="CN536" t="inlineStr">
        <is>
          <t/>
        </is>
      </c>
      <c r="CO536" t="inlineStr">
        <is>
          <t/>
        </is>
      </c>
      <c r="CP536" t="inlineStr">
        <is>
          <t/>
        </is>
      </c>
      <c r="CQ536" t="inlineStr">
        <is>
          <t/>
        </is>
      </c>
      <c r="CR536" t="inlineStr">
        <is>
          <t/>
        </is>
      </c>
      <c r="CS536" t="inlineStr">
        <is>
          <t/>
        </is>
      </c>
      <c r="CT536" t="inlineStr">
        <is>
          <t/>
        </is>
      </c>
      <c r="CU536" t="inlineStr">
        <is>
          <t/>
        </is>
      </c>
      <c r="CV536" t="inlineStr">
        <is>
          <t/>
        </is>
      </c>
      <c r="CW536" t="inlineStr">
        <is>
          <t/>
        </is>
      </c>
    </row>
    <row r="537">
      <c r="A537" s="1" t="str">
        <f>HYPERLINK("https://iate.europa.eu/entry/result/3527147/all", "3527147")</f>
        <v>3527147</v>
      </c>
      <c r="B537" t="inlineStr">
        <is>
          <t>FINANCE;EDUCATION AND COMMUNICATIONS</t>
        </is>
      </c>
      <c r="C537" t="inlineStr">
        <is>
          <t>FINANCE|financial institutions and credit|banking;EDUCATION AND COMMUNICATIONS|information technology and data processing</t>
        </is>
      </c>
      <c r="D537" t="inlineStr">
        <is>
          <t>yes</t>
        </is>
      </c>
      <c r="E537" t="inlineStr">
        <is>
          <t/>
        </is>
      </c>
      <c r="F537" s="2" t="inlineStr">
        <is>
          <t>проверка за двойно въвеждане</t>
        </is>
      </c>
      <c r="G537" s="2" t="inlineStr">
        <is>
          <t>3</t>
        </is>
      </c>
      <c r="H537" s="2" t="inlineStr">
        <is>
          <t/>
        </is>
      </c>
      <c r="I537" t="inlineStr">
        <is>
          <t>Проверка, която има за цел да отхвърли платежни нареждания, които са били подадени погрешно повече от веднъж.</t>
        </is>
      </c>
      <c r="J537" t="inlineStr">
        <is>
          <t/>
        </is>
      </c>
      <c r="K537" t="inlineStr">
        <is>
          <t/>
        </is>
      </c>
      <c r="L537" t="inlineStr">
        <is>
          <t/>
        </is>
      </c>
      <c r="M537" t="inlineStr">
        <is>
          <t/>
        </is>
      </c>
      <c r="N537" t="inlineStr">
        <is>
          <t/>
        </is>
      </c>
      <c r="O537" t="inlineStr">
        <is>
          <t/>
        </is>
      </c>
      <c r="P537" t="inlineStr">
        <is>
          <t/>
        </is>
      </c>
      <c r="Q537" t="inlineStr">
        <is>
          <t/>
        </is>
      </c>
      <c r="R537" s="2" t="inlineStr">
        <is>
          <t>Überprüfung auf doppelte Auftragserteilung</t>
        </is>
      </c>
      <c r="S537" s="2" t="inlineStr">
        <is>
          <t>3</t>
        </is>
      </c>
      <c r="T537" s="2" t="inlineStr">
        <is>
          <t/>
        </is>
      </c>
      <c r="U537" t="inlineStr">
        <is>
          <t/>
        </is>
      </c>
      <c r="V537" s="2" t="inlineStr">
        <is>
          <t>έλεγχος διπλής καταχώρισης</t>
        </is>
      </c>
      <c r="W537" s="2" t="inlineStr">
        <is>
          <t>3</t>
        </is>
      </c>
      <c r="X537" s="2" t="inlineStr">
        <is>
          <t/>
        </is>
      </c>
      <c r="Y537" t="inlineStr">
        <is>
          <t/>
        </is>
      </c>
      <c r="Z537" s="2" t="inlineStr">
        <is>
          <t>double-entry check</t>
        </is>
      </c>
      <c r="AA537" s="2" t="inlineStr">
        <is>
          <t>3</t>
        </is>
      </c>
      <c r="AB537" s="2" t="inlineStr">
        <is>
          <t/>
        </is>
      </c>
      <c r="AC537" t="inlineStr">
        <is>
          <t>check performed on payment orders to ensure that they have not been submitted more than once by mistake</t>
        </is>
      </c>
      <c r="AD537" t="inlineStr">
        <is>
          <t/>
        </is>
      </c>
      <c r="AE537" t="inlineStr">
        <is>
          <t/>
        </is>
      </c>
      <c r="AF537" t="inlineStr">
        <is>
          <t/>
        </is>
      </c>
      <c r="AG537" t="inlineStr">
        <is>
          <t/>
        </is>
      </c>
      <c r="AH537" s="2" t="inlineStr">
        <is>
          <t>unikaalsuse kontroll</t>
        </is>
      </c>
      <c r="AI537" s="2" t="inlineStr">
        <is>
          <t>2</t>
        </is>
      </c>
      <c r="AJ537" s="2" t="inlineStr">
        <is>
          <t/>
        </is>
      </c>
      <c r="AK537" t="inlineStr">
        <is>
          <t/>
        </is>
      </c>
      <c r="AL537" s="2" t="inlineStr">
        <is>
          <t>kaksoiskirjausten tarkistus</t>
        </is>
      </c>
      <c r="AM537" s="2" t="inlineStr">
        <is>
          <t>3</t>
        </is>
      </c>
      <c r="AN537" s="2" t="inlineStr">
        <is>
          <t/>
        </is>
      </c>
      <c r="AO537" t="inlineStr">
        <is>
          <t/>
        </is>
      </c>
      <c r="AP537" s="2" t="inlineStr">
        <is>
          <t>contrôle double entrée</t>
        </is>
      </c>
      <c r="AQ537" s="2" t="inlineStr">
        <is>
          <t>3</t>
        </is>
      </c>
      <c r="AR537" s="2" t="inlineStr">
        <is>
          <t/>
        </is>
      </c>
      <c r="AS537" t="inlineStr">
        <is>
          <t/>
        </is>
      </c>
      <c r="AT537" s="2" t="inlineStr">
        <is>
          <t>seiceáil iontrála dúbáilte</t>
        </is>
      </c>
      <c r="AU537" s="2" t="inlineStr">
        <is>
          <t>3</t>
        </is>
      </c>
      <c r="AV537" s="2" t="inlineStr">
        <is>
          <t/>
        </is>
      </c>
      <c r="AW537" t="inlineStr">
        <is>
          <t/>
        </is>
      </c>
      <c r="AX537" t="inlineStr">
        <is>
          <t/>
        </is>
      </c>
      <c r="AY537" t="inlineStr">
        <is>
          <t/>
        </is>
      </c>
      <c r="AZ537" t="inlineStr">
        <is>
          <t/>
        </is>
      </c>
      <c r="BA537" t="inlineStr">
        <is>
          <t/>
        </is>
      </c>
      <c r="BB537" s="2" t="inlineStr">
        <is>
          <t>kettős bevitel ellenőrzése|
kettős beviteli ellenőrzés</t>
        </is>
      </c>
      <c r="BC537" s="2" t="inlineStr">
        <is>
          <t>4|
4</t>
        </is>
      </c>
      <c r="BD537" s="2" t="inlineStr">
        <is>
          <t xml:space="preserve">|
</t>
        </is>
      </c>
      <c r="BE537" t="inlineStr">
        <is>
          <t>a fizetési megbízások vizsgálata abból a szempontból, hogy nem szerepelnek-e véletlenül kétszer</t>
        </is>
      </c>
      <c r="BF537" t="inlineStr">
        <is>
          <t/>
        </is>
      </c>
      <c r="BG537" t="inlineStr">
        <is>
          <t/>
        </is>
      </c>
      <c r="BH537" t="inlineStr">
        <is>
          <t/>
        </is>
      </c>
      <c r="BI537" t="inlineStr">
        <is>
          <t/>
        </is>
      </c>
      <c r="BJ537" t="inlineStr">
        <is>
          <t/>
        </is>
      </c>
      <c r="BK537" t="inlineStr">
        <is>
          <t/>
        </is>
      </c>
      <c r="BL537" t="inlineStr">
        <is>
          <t/>
        </is>
      </c>
      <c r="BM537" t="inlineStr">
        <is>
          <t/>
        </is>
      </c>
      <c r="BN537" t="inlineStr">
        <is>
          <t/>
        </is>
      </c>
      <c r="BO537" t="inlineStr">
        <is>
          <t/>
        </is>
      </c>
      <c r="BP537" t="inlineStr">
        <is>
          <t/>
        </is>
      </c>
      <c r="BQ537" t="inlineStr">
        <is>
          <t/>
        </is>
      </c>
      <c r="BR537" s="2" t="inlineStr">
        <is>
          <t>rikonċiljazzjoni ta' kontroentrati</t>
        </is>
      </c>
      <c r="BS537" s="2" t="inlineStr">
        <is>
          <t>3</t>
        </is>
      </c>
      <c r="BT537" s="2" t="inlineStr">
        <is>
          <t/>
        </is>
      </c>
      <c r="BU537" t="inlineStr">
        <is>
          <t>iċċekkjar imwettaq fuq ordnijiet ta’ ħlas biex jiġi żgurat li dawn ma jkunux ġew sottomessi aktar minn darba bi żball</t>
        </is>
      </c>
      <c r="BV537" t="inlineStr">
        <is>
          <t/>
        </is>
      </c>
      <c r="BW537" t="inlineStr">
        <is>
          <t/>
        </is>
      </c>
      <c r="BX537" t="inlineStr">
        <is>
          <t/>
        </is>
      </c>
      <c r="BY537" t="inlineStr">
        <is>
          <t/>
        </is>
      </c>
      <c r="BZ537" s="2" t="inlineStr">
        <is>
          <t>test na dwukrotne wprowadzenie</t>
        </is>
      </c>
      <c r="CA537" s="2" t="inlineStr">
        <is>
          <t>3</t>
        </is>
      </c>
      <c r="CB537" s="2" t="inlineStr">
        <is>
          <t/>
        </is>
      </c>
      <c r="CC537" t="inlineStr">
        <is>
          <t/>
        </is>
      </c>
      <c r="CD537" s="2" t="inlineStr">
        <is>
          <t>controlo de duplicações</t>
        </is>
      </c>
      <c r="CE537" s="2" t="inlineStr">
        <is>
          <t>3</t>
        </is>
      </c>
      <c r="CF537" s="2" t="inlineStr">
        <is>
          <t/>
        </is>
      </c>
      <c r="CG537" t="inlineStr">
        <is>
          <t/>
        </is>
      </c>
      <c r="CH537" t="inlineStr">
        <is>
          <t/>
        </is>
      </c>
      <c r="CI537" t="inlineStr">
        <is>
          <t/>
        </is>
      </c>
      <c r="CJ537" t="inlineStr">
        <is>
          <t/>
        </is>
      </c>
      <c r="CK537" t="inlineStr">
        <is>
          <t/>
        </is>
      </c>
      <c r="CL537" t="inlineStr">
        <is>
          <t/>
        </is>
      </c>
      <c r="CM537" t="inlineStr">
        <is>
          <t/>
        </is>
      </c>
      <c r="CN537" t="inlineStr">
        <is>
          <t/>
        </is>
      </c>
      <c r="CO537" t="inlineStr">
        <is>
          <t/>
        </is>
      </c>
      <c r="CP537" s="2" t="inlineStr">
        <is>
          <t>preverjanje dvojnega vnosa</t>
        </is>
      </c>
      <c r="CQ537" s="2" t="inlineStr">
        <is>
          <t>3</t>
        </is>
      </c>
      <c r="CR537" s="2" t="inlineStr">
        <is>
          <t/>
        </is>
      </c>
      <c r="CS537" t="inlineStr">
        <is>
          <t>preverjanje, katerega namen je zavrniti plačilne naloge, ki so bili po pomoti predloženi več kakor enkrat</t>
        </is>
      </c>
      <c r="CT537" t="inlineStr">
        <is>
          <t/>
        </is>
      </c>
      <c r="CU537" t="inlineStr">
        <is>
          <t/>
        </is>
      </c>
      <c r="CV537" t="inlineStr">
        <is>
          <t/>
        </is>
      </c>
      <c r="CW537" t="inlineStr">
        <is>
          <t/>
        </is>
      </c>
    </row>
    <row r="538">
      <c r="A538" s="1" t="str">
        <f>HYPERLINK("https://iate.europa.eu/entry/result/3537604/all", "3537604")</f>
        <v>3537604</v>
      </c>
      <c r="B538" t="inlineStr">
        <is>
          <t>FINANCE</t>
        </is>
      </c>
      <c r="C538" t="inlineStr">
        <is>
          <t>FINANCE|financial institutions and credit</t>
        </is>
      </c>
      <c r="D538" t="inlineStr">
        <is>
          <t>yes</t>
        </is>
      </c>
      <c r="E538" t="inlineStr">
        <is>
          <t/>
        </is>
      </c>
      <c r="F538" s="2" t="inlineStr">
        <is>
          <t>целева ликвидност</t>
        </is>
      </c>
      <c r="G538" s="2" t="inlineStr">
        <is>
          <t>3</t>
        </is>
      </c>
      <c r="H538" s="2" t="inlineStr">
        <is>
          <t/>
        </is>
      </c>
      <c r="I538" t="inlineStr">
        <is>
          <t>В контекста на TARGET2 - ликвидност, която банка по сетълмента прехвърля от своята сметка в платежния модул към своя подсметка преди обработката в спомагателната система, с цел да финансира предварително бъдещите си задължения посетълмента.</t>
        </is>
      </c>
      <c r="J538" t="inlineStr">
        <is>
          <t/>
        </is>
      </c>
      <c r="K538" t="inlineStr">
        <is>
          <t/>
        </is>
      </c>
      <c r="L538" t="inlineStr">
        <is>
          <t/>
        </is>
      </c>
      <c r="M538" t="inlineStr">
        <is>
          <t/>
        </is>
      </c>
      <c r="N538" t="inlineStr">
        <is>
          <t/>
        </is>
      </c>
      <c r="O538" t="inlineStr">
        <is>
          <t/>
        </is>
      </c>
      <c r="P538" t="inlineStr">
        <is>
          <t/>
        </is>
      </c>
      <c r="Q538" t="inlineStr">
        <is>
          <t/>
        </is>
      </c>
      <c r="R538" t="inlineStr">
        <is>
          <t/>
        </is>
      </c>
      <c r="S538" t="inlineStr">
        <is>
          <t/>
        </is>
      </c>
      <c r="T538" t="inlineStr">
        <is>
          <t/>
        </is>
      </c>
      <c r="U538" t="inlineStr">
        <is>
          <t/>
        </is>
      </c>
      <c r="V538" s="2" t="inlineStr">
        <is>
          <t>ρευστότητα ειδικού σκοπού</t>
        </is>
      </c>
      <c r="W538" s="2" t="inlineStr">
        <is>
          <t>3</t>
        </is>
      </c>
      <c r="X538" s="2" t="inlineStr">
        <is>
          <t/>
        </is>
      </c>
      <c r="Y538" t="inlineStr">
        <is>
          <t/>
        </is>
      </c>
      <c r="Z538" s="2" t="inlineStr">
        <is>
          <t>dedicate liquidity|
dedication of liquidity</t>
        </is>
      </c>
      <c r="AA538" s="2" t="inlineStr">
        <is>
          <t>3|
1</t>
        </is>
      </c>
      <c r="AB538" s="2" t="inlineStr">
        <is>
          <t xml:space="preserve">|
</t>
        </is>
      </c>
      <c r="AC538" t="inlineStr">
        <is>
          <t/>
        </is>
      </c>
      <c r="AD538" s="2" t="inlineStr">
        <is>
          <t>dedicar liquidez</t>
        </is>
      </c>
      <c r="AE538" s="2" t="inlineStr">
        <is>
          <t>3</t>
        </is>
      </c>
      <c r="AF538" s="2" t="inlineStr">
        <is>
          <t/>
        </is>
      </c>
      <c r="AG538" t="inlineStr">
        <is>
          <t/>
        </is>
      </c>
      <c r="AH538" s="2" t="inlineStr">
        <is>
          <t>likviidsust eraldama</t>
        </is>
      </c>
      <c r="AI538" s="2" t="inlineStr">
        <is>
          <t>3</t>
        </is>
      </c>
      <c r="AJ538" s="2" t="inlineStr">
        <is>
          <t/>
        </is>
      </c>
      <c r="AK538" t="inlineStr">
        <is>
          <t/>
        </is>
      </c>
      <c r="AL538" t="inlineStr">
        <is>
          <t/>
        </is>
      </c>
      <c r="AM538" t="inlineStr">
        <is>
          <t/>
        </is>
      </c>
      <c r="AN538" t="inlineStr">
        <is>
          <t/>
        </is>
      </c>
      <c r="AO538" t="inlineStr">
        <is>
          <t/>
        </is>
      </c>
      <c r="AP538" t="inlineStr">
        <is>
          <t/>
        </is>
      </c>
      <c r="AQ538" t="inlineStr">
        <is>
          <t/>
        </is>
      </c>
      <c r="AR538" t="inlineStr">
        <is>
          <t/>
        </is>
      </c>
      <c r="AS538" t="inlineStr">
        <is>
          <t/>
        </is>
      </c>
      <c r="AT538" t="inlineStr">
        <is>
          <t/>
        </is>
      </c>
      <c r="AU538" t="inlineStr">
        <is>
          <t/>
        </is>
      </c>
      <c r="AV538" t="inlineStr">
        <is>
          <t/>
        </is>
      </c>
      <c r="AW538" t="inlineStr">
        <is>
          <t/>
        </is>
      </c>
      <c r="AX538" t="inlineStr">
        <is>
          <t/>
        </is>
      </c>
      <c r="AY538" t="inlineStr">
        <is>
          <t/>
        </is>
      </c>
      <c r="AZ538" t="inlineStr">
        <is>
          <t/>
        </is>
      </c>
      <c r="BA538" t="inlineStr">
        <is>
          <t/>
        </is>
      </c>
      <c r="BB538" s="2" t="inlineStr">
        <is>
          <t>likviditás irányítása</t>
        </is>
      </c>
      <c r="BC538" s="2" t="inlineStr">
        <is>
          <t>3</t>
        </is>
      </c>
      <c r="BD538" s="2" t="inlineStr">
        <is>
          <t/>
        </is>
      </c>
      <c r="BE538" t="inlineStr">
        <is>
          <t/>
        </is>
      </c>
      <c r="BF538" t="inlineStr">
        <is>
          <t/>
        </is>
      </c>
      <c r="BG538" t="inlineStr">
        <is>
          <t/>
        </is>
      </c>
      <c r="BH538" t="inlineStr">
        <is>
          <t/>
        </is>
      </c>
      <c r="BI538" t="inlineStr">
        <is>
          <t/>
        </is>
      </c>
      <c r="BJ538" t="inlineStr">
        <is>
          <t/>
        </is>
      </c>
      <c r="BK538" t="inlineStr">
        <is>
          <t/>
        </is>
      </c>
      <c r="BL538" t="inlineStr">
        <is>
          <t/>
        </is>
      </c>
      <c r="BM538" t="inlineStr">
        <is>
          <t/>
        </is>
      </c>
      <c r="BN538" t="inlineStr">
        <is>
          <t/>
        </is>
      </c>
      <c r="BO538" t="inlineStr">
        <is>
          <t/>
        </is>
      </c>
      <c r="BP538" t="inlineStr">
        <is>
          <t/>
        </is>
      </c>
      <c r="BQ538" t="inlineStr">
        <is>
          <t/>
        </is>
      </c>
      <c r="BR538" t="inlineStr">
        <is>
          <t/>
        </is>
      </c>
      <c r="BS538" t="inlineStr">
        <is>
          <t/>
        </is>
      </c>
      <c r="BT538" t="inlineStr">
        <is>
          <t/>
        </is>
      </c>
      <c r="BU538" t="inlineStr">
        <is>
          <t/>
        </is>
      </c>
      <c r="BV538" t="inlineStr">
        <is>
          <t/>
        </is>
      </c>
      <c r="BW538" t="inlineStr">
        <is>
          <t/>
        </is>
      </c>
      <c r="BX538" t="inlineStr">
        <is>
          <t/>
        </is>
      </c>
      <c r="BY538" t="inlineStr">
        <is>
          <t/>
        </is>
      </c>
      <c r="BZ538" s="2" t="inlineStr">
        <is>
          <t>dedykować płynność</t>
        </is>
      </c>
      <c r="CA538" s="2" t="inlineStr">
        <is>
          <t>3</t>
        </is>
      </c>
      <c r="CB538" s="2" t="inlineStr">
        <is>
          <t/>
        </is>
      </c>
      <c r="CC538" t="inlineStr">
        <is>
          <t/>
        </is>
      </c>
      <c r="CD538" s="2" t="inlineStr">
        <is>
          <t>dedicar liquidez</t>
        </is>
      </c>
      <c r="CE538" s="2" t="inlineStr">
        <is>
          <t>3</t>
        </is>
      </c>
      <c r="CF538" s="2" t="inlineStr">
        <is>
          <t/>
        </is>
      </c>
      <c r="CG538" t="inlineStr">
        <is>
          <t/>
        </is>
      </c>
      <c r="CH538" t="inlineStr">
        <is>
          <t/>
        </is>
      </c>
      <c r="CI538" t="inlineStr">
        <is>
          <t/>
        </is>
      </c>
      <c r="CJ538" t="inlineStr">
        <is>
          <t/>
        </is>
      </c>
      <c r="CK538" t="inlineStr">
        <is>
          <t/>
        </is>
      </c>
      <c r="CL538" t="inlineStr">
        <is>
          <t/>
        </is>
      </c>
      <c r="CM538" t="inlineStr">
        <is>
          <t/>
        </is>
      </c>
      <c r="CN538" t="inlineStr">
        <is>
          <t/>
        </is>
      </c>
      <c r="CO538" t="inlineStr">
        <is>
          <t/>
        </is>
      </c>
      <c r="CP538" s="2" t="inlineStr">
        <is>
          <t>namenska likvidnost</t>
        </is>
      </c>
      <c r="CQ538" s="2" t="inlineStr">
        <is>
          <t>3</t>
        </is>
      </c>
      <c r="CR538" s="2" t="inlineStr">
        <is>
          <t/>
        </is>
      </c>
      <c r="CS538" t="inlineStr">
        <is>
          <t/>
        </is>
      </c>
      <c r="CT538" t="inlineStr">
        <is>
          <t/>
        </is>
      </c>
      <c r="CU538" t="inlineStr">
        <is>
          <t/>
        </is>
      </c>
      <c r="CV538" t="inlineStr">
        <is>
          <t/>
        </is>
      </c>
      <c r="CW538" t="inlineStr">
        <is>
          <t/>
        </is>
      </c>
    </row>
    <row r="539">
      <c r="A539" s="1" t="str">
        <f>HYPERLINK("https://iate.europa.eu/entry/result/3527149/all", "3527149")</f>
        <v>3527149</v>
      </c>
      <c r="B539" t="inlineStr">
        <is>
          <t>FINANCE;EDUCATION AND COMMUNICATIONS</t>
        </is>
      </c>
      <c r="C539" t="inlineStr">
        <is>
          <t>FINANCE|financial institutions and credit|banking;EDUCATION AND COMMUNICATIONS|information technology and data processing</t>
        </is>
      </c>
      <c r="D539" t="inlineStr">
        <is>
          <t>yes</t>
        </is>
      </c>
      <c r="E539" t="inlineStr">
        <is>
          <t/>
        </is>
      </c>
      <c r="F539" s="2" t="inlineStr">
        <is>
          <t>индикатор за най-късен момент за извършване на дебит</t>
        </is>
      </c>
      <c r="G539" s="2" t="inlineStr">
        <is>
          <t>4</t>
        </is>
      </c>
      <c r="H539" s="2" t="inlineStr">
        <is>
          <t/>
        </is>
      </c>
      <c r="I539" t="inlineStr">
        <is>
          <t>Индикатор за момента на уреждане на платежни нареждания в рамките на работния ден, при чието използване приетото платежно нареждане се връща като неизпълнено, ако към посочения момент на дебит не може да се извърши сетълмент.</t>
        </is>
      </c>
      <c r="J539" t="inlineStr">
        <is>
          <t/>
        </is>
      </c>
      <c r="K539" t="inlineStr">
        <is>
          <t/>
        </is>
      </c>
      <c r="L539" t="inlineStr">
        <is>
          <t/>
        </is>
      </c>
      <c r="M539" t="inlineStr">
        <is>
          <t/>
        </is>
      </c>
      <c r="N539" t="inlineStr">
        <is>
          <t/>
        </is>
      </c>
      <c r="O539" t="inlineStr">
        <is>
          <t/>
        </is>
      </c>
      <c r="P539" t="inlineStr">
        <is>
          <t/>
        </is>
      </c>
      <c r="Q539" t="inlineStr">
        <is>
          <t/>
        </is>
      </c>
      <c r="R539" t="inlineStr">
        <is>
          <t/>
        </is>
      </c>
      <c r="S539" t="inlineStr">
        <is>
          <t/>
        </is>
      </c>
      <c r="T539" t="inlineStr">
        <is>
          <t/>
        </is>
      </c>
      <c r="U539" t="inlineStr">
        <is>
          <t/>
        </is>
      </c>
      <c r="V539" s="2" t="inlineStr">
        <is>
          <t>ένδειξη καταληκτικού χρόνου χρέωσης</t>
        </is>
      </c>
      <c r="W539" s="2" t="inlineStr">
        <is>
          <t>3</t>
        </is>
      </c>
      <c r="X539" s="2" t="inlineStr">
        <is>
          <t/>
        </is>
      </c>
      <c r="Y539" t="inlineStr">
        <is>
          <t/>
        </is>
      </c>
      <c r="Z539" s="2" t="inlineStr">
        <is>
          <t>Latest Debit Time Indicator</t>
        </is>
      </c>
      <c r="AA539" s="2" t="inlineStr">
        <is>
          <t>3</t>
        </is>
      </c>
      <c r="AB539" s="2" t="inlineStr">
        <is>
          <t/>
        </is>
      </c>
      <c r="AC539" t="inlineStr">
        <is>
          <t/>
        </is>
      </c>
      <c r="AD539" s="2" t="inlineStr">
        <is>
          <t>indicador del momento límite de adeudo</t>
        </is>
      </c>
      <c r="AE539" s="2" t="inlineStr">
        <is>
          <t>3</t>
        </is>
      </c>
      <c r="AF539" s="2" t="inlineStr">
        <is>
          <t/>
        </is>
      </c>
      <c r="AG539" t="inlineStr">
        <is>
          <t/>
        </is>
      </c>
      <c r="AH539" s="2" t="inlineStr">
        <is>
          <t>hiliseima debiteerimise aja määrang</t>
        </is>
      </c>
      <c r="AI539" s="2" t="inlineStr">
        <is>
          <t>3</t>
        </is>
      </c>
      <c r="AJ539" s="2" t="inlineStr">
        <is>
          <t/>
        </is>
      </c>
      <c r="AK539" t="inlineStr">
        <is>
          <t/>
        </is>
      </c>
      <c r="AL539" s="2" t="inlineStr">
        <is>
          <t>myöhäisin mahdollinen veloitusaika</t>
        </is>
      </c>
      <c r="AM539" s="2" t="inlineStr">
        <is>
          <t>3</t>
        </is>
      </c>
      <c r="AN539" s="2" t="inlineStr">
        <is>
          <t/>
        </is>
      </c>
      <c r="AO539" t="inlineStr">
        <is>
          <t/>
        </is>
      </c>
      <c r="AP539" s="2" t="inlineStr">
        <is>
          <t>indicateur du moment de débit le plus tardif</t>
        </is>
      </c>
      <c r="AQ539" s="2" t="inlineStr">
        <is>
          <t>3</t>
        </is>
      </c>
      <c r="AR539" s="2" t="inlineStr">
        <is>
          <t/>
        </is>
      </c>
      <c r="AS539" t="inlineStr">
        <is>
          <t/>
        </is>
      </c>
      <c r="AT539" s="2" t="inlineStr">
        <is>
          <t>Táscaire maidir leis an Tráth Dochair is Déanaí</t>
        </is>
      </c>
      <c r="AU539" s="2" t="inlineStr">
        <is>
          <t>3</t>
        </is>
      </c>
      <c r="AV539" s="2" t="inlineStr">
        <is>
          <t/>
        </is>
      </c>
      <c r="AW539" t="inlineStr">
        <is>
          <t/>
        </is>
      </c>
      <c r="AX539" t="inlineStr">
        <is>
          <t/>
        </is>
      </c>
      <c r="AY539" t="inlineStr">
        <is>
          <t/>
        </is>
      </c>
      <c r="AZ539" t="inlineStr">
        <is>
          <t/>
        </is>
      </c>
      <c r="BA539" t="inlineStr">
        <is>
          <t/>
        </is>
      </c>
      <c r="BB539" s="2" t="inlineStr">
        <is>
          <t>legkésőbbi terhelési időpont</t>
        </is>
      </c>
      <c r="BC539" s="2" t="inlineStr">
        <is>
          <t>4</t>
        </is>
      </c>
      <c r="BD539" s="2" t="inlineStr">
        <is>
          <t/>
        </is>
      </c>
      <c r="BE539" t="inlineStr">
        <is>
          <t/>
        </is>
      </c>
      <c r="BF539" t="inlineStr">
        <is>
          <t/>
        </is>
      </c>
      <c r="BG539" t="inlineStr">
        <is>
          <t/>
        </is>
      </c>
      <c r="BH539" t="inlineStr">
        <is>
          <t/>
        </is>
      </c>
      <c r="BI539" t="inlineStr">
        <is>
          <t/>
        </is>
      </c>
      <c r="BJ539" t="inlineStr">
        <is>
          <t/>
        </is>
      </c>
      <c r="BK539" t="inlineStr">
        <is>
          <t/>
        </is>
      </c>
      <c r="BL539" t="inlineStr">
        <is>
          <t/>
        </is>
      </c>
      <c r="BM539" t="inlineStr">
        <is>
          <t/>
        </is>
      </c>
      <c r="BN539" t="inlineStr">
        <is>
          <t/>
        </is>
      </c>
      <c r="BO539" t="inlineStr">
        <is>
          <t/>
        </is>
      </c>
      <c r="BP539" t="inlineStr">
        <is>
          <t/>
        </is>
      </c>
      <c r="BQ539" t="inlineStr">
        <is>
          <t/>
        </is>
      </c>
      <c r="BR539" s="2" t="inlineStr">
        <is>
          <t>Indikatur tal-Ħin tal-Aħħar Debitu</t>
        </is>
      </c>
      <c r="BS539" s="2" t="inlineStr">
        <is>
          <t>3</t>
        </is>
      </c>
      <c r="BT539" s="2" t="inlineStr">
        <is>
          <t/>
        </is>
      </c>
      <c r="BU539" t="inlineStr">
        <is>
          <t/>
        </is>
      </c>
      <c r="BV539" t="inlineStr">
        <is>
          <t/>
        </is>
      </c>
      <c r="BW539" t="inlineStr">
        <is>
          <t/>
        </is>
      </c>
      <c r="BX539" t="inlineStr">
        <is>
          <t/>
        </is>
      </c>
      <c r="BY539" t="inlineStr">
        <is>
          <t/>
        </is>
      </c>
      <c r="BZ539" s="2" t="inlineStr">
        <is>
          <t>wskaźnik najpóźniejszego terminu obciążenia</t>
        </is>
      </c>
      <c r="CA539" s="2" t="inlineStr">
        <is>
          <t>3</t>
        </is>
      </c>
      <c r="CB539" s="2" t="inlineStr">
        <is>
          <t/>
        </is>
      </c>
      <c r="CC539" t="inlineStr">
        <is>
          <t/>
        </is>
      </c>
      <c r="CD539" s="2" t="inlineStr">
        <is>
          <t>indicador de termo final de débito</t>
        </is>
      </c>
      <c r="CE539" s="2" t="inlineStr">
        <is>
          <t>3</t>
        </is>
      </c>
      <c r="CF539" s="2" t="inlineStr">
        <is>
          <t/>
        </is>
      </c>
      <c r="CG539" t="inlineStr">
        <is>
          <t/>
        </is>
      </c>
      <c r="CH539" t="inlineStr">
        <is>
          <t/>
        </is>
      </c>
      <c r="CI539" t="inlineStr">
        <is>
          <t/>
        </is>
      </c>
      <c r="CJ539" t="inlineStr">
        <is>
          <t/>
        </is>
      </c>
      <c r="CK539" t="inlineStr">
        <is>
          <t/>
        </is>
      </c>
      <c r="CL539" t="inlineStr">
        <is>
          <t/>
        </is>
      </c>
      <c r="CM539" t="inlineStr">
        <is>
          <t/>
        </is>
      </c>
      <c r="CN539" t="inlineStr">
        <is>
          <t/>
        </is>
      </c>
      <c r="CO539" t="inlineStr">
        <is>
          <t/>
        </is>
      </c>
      <c r="CP539" s="2" t="inlineStr">
        <is>
          <t>indikatorja najpoznejšega trenutka obremenitve</t>
        </is>
      </c>
      <c r="CQ539" s="2" t="inlineStr">
        <is>
          <t>3</t>
        </is>
      </c>
      <c r="CR539" s="2" t="inlineStr">
        <is>
          <t/>
        </is>
      </c>
      <c r="CS539" t="inlineStr">
        <is>
          <t/>
        </is>
      </c>
      <c r="CT539" t="inlineStr">
        <is>
          <t/>
        </is>
      </c>
      <c r="CU539" t="inlineStr">
        <is>
          <t/>
        </is>
      </c>
      <c r="CV539" t="inlineStr">
        <is>
          <t/>
        </is>
      </c>
      <c r="CW539" t="inlineStr">
        <is>
          <t/>
        </is>
      </c>
    </row>
    <row r="540">
      <c r="A540" s="1" t="str">
        <f>HYPERLINK("https://iate.europa.eu/entry/result/3537892/all", "3537892")</f>
        <v>3537892</v>
      </c>
      <c r="B540" t="inlineStr">
        <is>
          <t>FINANCE</t>
        </is>
      </c>
      <c r="C540" t="inlineStr">
        <is>
          <t>FINANCE|financial institutions and credit|banking</t>
        </is>
      </c>
      <c r="D540" t="inlineStr">
        <is>
          <t>yes</t>
        </is>
      </c>
      <c r="E540" t="inlineStr">
        <is>
          <t/>
        </is>
      </c>
      <c r="F540" s="2" t="inlineStr">
        <is>
          <t>допълнително извънредно плащане</t>
        </is>
      </c>
      <c r="G540" s="2" t="inlineStr">
        <is>
          <t>3</t>
        </is>
      </c>
      <c r="H540" s="2" t="inlineStr">
        <is>
          <t/>
        </is>
      </c>
      <c r="I540" t="inlineStr">
        <is>
          <t/>
        </is>
      </c>
      <c r="J540" t="inlineStr">
        <is>
          <t/>
        </is>
      </c>
      <c r="K540" t="inlineStr">
        <is>
          <t/>
        </is>
      </c>
      <c r="L540" t="inlineStr">
        <is>
          <t/>
        </is>
      </c>
      <c r="M540" t="inlineStr">
        <is>
          <t/>
        </is>
      </c>
      <c r="N540" t="inlineStr">
        <is>
          <t/>
        </is>
      </c>
      <c r="O540" t="inlineStr">
        <is>
          <t/>
        </is>
      </c>
      <c r="P540" t="inlineStr">
        <is>
          <t/>
        </is>
      </c>
      <c r="Q540" t="inlineStr">
        <is>
          <t/>
        </is>
      </c>
      <c r="R540" s="2" t="inlineStr">
        <is>
          <t>Notfallzahlung</t>
        </is>
      </c>
      <c r="S540" s="2" t="inlineStr">
        <is>
          <t>3</t>
        </is>
      </c>
      <c r="T540" s="2" t="inlineStr">
        <is>
          <t/>
        </is>
      </c>
      <c r="U540" t="inlineStr">
        <is>
          <t/>
        </is>
      </c>
      <c r="V540" s="2" t="inlineStr">
        <is>
          <t>εφεδρική πληρωμή έκτακτης ανάγκης</t>
        </is>
      </c>
      <c r="W540" s="2" t="inlineStr">
        <is>
          <t>3</t>
        </is>
      </c>
      <c r="X540" s="2" t="inlineStr">
        <is>
          <t/>
        </is>
      </c>
      <c r="Y540" t="inlineStr">
        <is>
          <t/>
        </is>
      </c>
      <c r="Z540" s="2" t="inlineStr">
        <is>
          <t>backup contingency payment</t>
        </is>
      </c>
      <c r="AA540" s="2" t="inlineStr">
        <is>
          <t>3</t>
        </is>
      </c>
      <c r="AB540" s="2" t="inlineStr">
        <is>
          <t/>
        </is>
      </c>
      <c r="AC540" t="inlineStr">
        <is>
          <t/>
        </is>
      </c>
      <c r="AD540" s="2" t="inlineStr">
        <is>
          <t>pago de contingencia</t>
        </is>
      </c>
      <c r="AE540" s="2" t="inlineStr">
        <is>
          <t>3</t>
        </is>
      </c>
      <c r="AF540" s="2" t="inlineStr">
        <is>
          <t/>
        </is>
      </c>
      <c r="AG540" t="inlineStr">
        <is>
          <t/>
        </is>
      </c>
      <c r="AH540" s="2" t="inlineStr">
        <is>
          <t>eriolukorra varumakse</t>
        </is>
      </c>
      <c r="AI540" s="2" t="inlineStr">
        <is>
          <t>3</t>
        </is>
      </c>
      <c r="AJ540" s="2" t="inlineStr">
        <is>
          <t/>
        </is>
      </c>
      <c r="AK540" t="inlineStr">
        <is>
          <t/>
        </is>
      </c>
      <c r="AL540" s="2" t="inlineStr">
        <is>
          <t>varajärjestelymaksu</t>
        </is>
      </c>
      <c r="AM540" s="2" t="inlineStr">
        <is>
          <t>3</t>
        </is>
      </c>
      <c r="AN540" s="2" t="inlineStr">
        <is>
          <t/>
        </is>
      </c>
      <c r="AO540" t="inlineStr">
        <is>
          <t/>
        </is>
      </c>
      <c r="AP540" t="inlineStr">
        <is>
          <t/>
        </is>
      </c>
      <c r="AQ540" t="inlineStr">
        <is>
          <t/>
        </is>
      </c>
      <c r="AR540" t="inlineStr">
        <is>
          <t/>
        </is>
      </c>
      <c r="AS540" t="inlineStr">
        <is>
          <t/>
        </is>
      </c>
      <c r="AT540" s="2" t="inlineStr">
        <is>
          <t>íocaíocht theagmhasach chúltaca</t>
        </is>
      </c>
      <c r="AU540" s="2" t="inlineStr">
        <is>
          <t>3</t>
        </is>
      </c>
      <c r="AV540" s="2" t="inlineStr">
        <is>
          <t/>
        </is>
      </c>
      <c r="AW540" t="inlineStr">
        <is>
          <t/>
        </is>
      </c>
      <c r="AX540" t="inlineStr">
        <is>
          <t/>
        </is>
      </c>
      <c r="AY540" t="inlineStr">
        <is>
          <t/>
        </is>
      </c>
      <c r="AZ540" t="inlineStr">
        <is>
          <t/>
        </is>
      </c>
      <c r="BA540" t="inlineStr">
        <is>
          <t/>
        </is>
      </c>
      <c r="BB540" s="2" t="inlineStr">
        <is>
          <t>biztonsági rendkívüli fizetés</t>
        </is>
      </c>
      <c r="BC540" s="2" t="inlineStr">
        <is>
          <t>4</t>
        </is>
      </c>
      <c r="BD540" s="2" t="inlineStr">
        <is>
          <t/>
        </is>
      </c>
      <c r="BE540" t="inlineStr">
        <is>
          <t>a biztonsági fizetések egyik típusa, amelyet akkor használhat a Target2-rendszer résztvevője, ha technikai problémák miatt nem tud fizetési megbízást küldeni</t>
        </is>
      </c>
      <c r="BF540" t="inlineStr">
        <is>
          <t/>
        </is>
      </c>
      <c r="BG540" t="inlineStr">
        <is>
          <t/>
        </is>
      </c>
      <c r="BH540" t="inlineStr">
        <is>
          <t/>
        </is>
      </c>
      <c r="BI540" t="inlineStr">
        <is>
          <t/>
        </is>
      </c>
      <c r="BJ540" t="inlineStr">
        <is>
          <t/>
        </is>
      </c>
      <c r="BK540" t="inlineStr">
        <is>
          <t/>
        </is>
      </c>
      <c r="BL540" t="inlineStr">
        <is>
          <t/>
        </is>
      </c>
      <c r="BM540" t="inlineStr">
        <is>
          <t/>
        </is>
      </c>
      <c r="BN540" t="inlineStr">
        <is>
          <t/>
        </is>
      </c>
      <c r="BO540" t="inlineStr">
        <is>
          <t/>
        </is>
      </c>
      <c r="BP540" t="inlineStr">
        <is>
          <t/>
        </is>
      </c>
      <c r="BQ540" t="inlineStr">
        <is>
          <t/>
        </is>
      </c>
      <c r="BR540" t="inlineStr">
        <is>
          <t/>
        </is>
      </c>
      <c r="BS540" t="inlineStr">
        <is>
          <t/>
        </is>
      </c>
      <c r="BT540" t="inlineStr">
        <is>
          <t/>
        </is>
      </c>
      <c r="BU540" t="inlineStr">
        <is>
          <t/>
        </is>
      </c>
      <c r="BV540" t="inlineStr">
        <is>
          <t/>
        </is>
      </c>
      <c r="BW540" t="inlineStr">
        <is>
          <t/>
        </is>
      </c>
      <c r="BX540" t="inlineStr">
        <is>
          <t/>
        </is>
      </c>
      <c r="BY540" t="inlineStr">
        <is>
          <t/>
        </is>
      </c>
      <c r="BZ540" s="2" t="inlineStr">
        <is>
          <t>zapasowa płatność awaryjna</t>
        </is>
      </c>
      <c r="CA540" s="2" t="inlineStr">
        <is>
          <t>3</t>
        </is>
      </c>
      <c r="CB540" s="2" t="inlineStr">
        <is>
          <t/>
        </is>
      </c>
      <c r="CC540" t="inlineStr">
        <is>
          <t/>
        </is>
      </c>
      <c r="CD540" s="2" t="inlineStr">
        <is>
          <t>pagamento de reserva de contingência</t>
        </is>
      </c>
      <c r="CE540" s="2" t="inlineStr">
        <is>
          <t>3</t>
        </is>
      </c>
      <c r="CF540" s="2" t="inlineStr">
        <is>
          <t/>
        </is>
      </c>
      <c r="CG540" t="inlineStr">
        <is>
          <t/>
        </is>
      </c>
      <c r="CH540" t="inlineStr">
        <is>
          <t/>
        </is>
      </c>
      <c r="CI540" t="inlineStr">
        <is>
          <t/>
        </is>
      </c>
      <c r="CJ540" t="inlineStr">
        <is>
          <t/>
        </is>
      </c>
      <c r="CK540" t="inlineStr">
        <is>
          <t/>
        </is>
      </c>
      <c r="CL540" t="inlineStr">
        <is>
          <t/>
        </is>
      </c>
      <c r="CM540" t="inlineStr">
        <is>
          <t/>
        </is>
      </c>
      <c r="CN540" t="inlineStr">
        <is>
          <t/>
        </is>
      </c>
      <c r="CO540" t="inlineStr">
        <is>
          <t/>
        </is>
      </c>
      <c r="CP540" s="2" t="inlineStr">
        <is>
          <t>rezervno izredno plačilo</t>
        </is>
      </c>
      <c r="CQ540" s="2" t="inlineStr">
        <is>
          <t>3</t>
        </is>
      </c>
      <c r="CR540" s="2" t="inlineStr">
        <is>
          <t/>
        </is>
      </c>
      <c r="CS540" t="inlineStr">
        <is>
          <t/>
        </is>
      </c>
      <c r="CT540" t="inlineStr">
        <is>
          <t/>
        </is>
      </c>
      <c r="CU540" t="inlineStr">
        <is>
          <t/>
        </is>
      </c>
      <c r="CV540" t="inlineStr">
        <is>
          <t/>
        </is>
      </c>
      <c r="CW540" t="inlineStr">
        <is>
          <t/>
        </is>
      </c>
    </row>
    <row r="541">
      <c r="A541" s="1" t="str">
        <f>HYPERLINK("https://iate.europa.eu/entry/result/3528084/all", "3528084")</f>
        <v>3528084</v>
      </c>
      <c r="B541" t="inlineStr">
        <is>
          <t>FINANCE</t>
        </is>
      </c>
      <c r="C541" t="inlineStr">
        <is>
          <t>FINANCE</t>
        </is>
      </c>
      <c r="D541" t="inlineStr">
        <is>
          <t>yes</t>
        </is>
      </c>
      <c r="E541" t="inlineStr">
        <is>
          <t/>
        </is>
      </c>
      <c r="F541" s="2" t="inlineStr">
        <is>
          <t>налична ликвидност</t>
        </is>
      </c>
      <c r="G541" s="2" t="inlineStr">
        <is>
          <t>3</t>
        </is>
      </c>
      <c r="H541" s="2" t="inlineStr">
        <is>
          <t/>
        </is>
      </c>
      <c r="I541" t="inlineStr">
        <is>
          <t>Положително салдо по сметка в платежния модул [ &lt;a href="/entry/result/3527121/all" id="ENTRY_TO_ENTRY_CONVERTER" target="_blank"&gt;IATE:3527121&lt;/a&gt; ] на участник в TARGET2 [ &lt;a href="/entry/result/887447/all" id="ENTRY_TO_ENTRY_CONVERTER" target="_blank"&gt;IATE:887447&lt;/a&gt; ] и ако е приложимо, всяка кредитна линия в рамките на деня, предоставена от съответната ЦБ във връзка с такава сметка.</t>
        </is>
      </c>
      <c r="J541" s="2" t="inlineStr">
        <is>
          <t>disponibilní likvidita|
likvidita</t>
        </is>
      </c>
      <c r="K541" s="2" t="inlineStr">
        <is>
          <t>3|
3</t>
        </is>
      </c>
      <c r="L541" s="2" t="inlineStr">
        <is>
          <t xml:space="preserve">|
</t>
        </is>
      </c>
      <c r="M541" t="inlineStr">
        <is>
          <t>kladný zůstatek na účtu PM účastníka TARGET2 [ &lt;a href="/entry/result/2232959/all" id="ENTRY_TO_ENTRY_CONVERTER" target="_blank"&gt;IATE:2232959&lt;/a&gt; ] a, připadá-li to v úvahu, vnitrodenní úvěr poskytnutý ve vztahu k tomuto účtu příslušnou centrální bankou</t>
        </is>
      </c>
      <c r="N541" t="inlineStr">
        <is>
          <t/>
        </is>
      </c>
      <c r="O541" t="inlineStr">
        <is>
          <t/>
        </is>
      </c>
      <c r="P541" t="inlineStr">
        <is>
          <t/>
        </is>
      </c>
      <c r="Q541" t="inlineStr">
        <is>
          <t/>
        </is>
      </c>
      <c r="R541" s="2" t="inlineStr">
        <is>
          <t>verfügbare Liquidität</t>
        </is>
      </c>
      <c r="S541" s="2" t="inlineStr">
        <is>
          <t>3</t>
        </is>
      </c>
      <c r="T541" s="2" t="inlineStr">
        <is>
          <t/>
        </is>
      </c>
      <c r="U541" t="inlineStr">
        <is>
          <t/>
        </is>
      </c>
      <c r="V541" s="2" t="inlineStr">
        <is>
          <t>διαθέσιμη ρευστότητα|
ρευστότητα</t>
        </is>
      </c>
      <c r="W541" s="2" t="inlineStr">
        <is>
          <t>2|
2</t>
        </is>
      </c>
      <c r="X541" s="2" t="inlineStr">
        <is>
          <t xml:space="preserve">|
</t>
        </is>
      </c>
      <c r="Y541" t="inlineStr">
        <is>
          <t>πιστωτικό υπόλοιπο στο λογαριασμό μονάδας πληρωμών [ &lt;a href="/entry/result/3528031/all" id="ENTRY_TO_ENTRY_CONVERTER" target="_blank"&gt;IATE:3528031&lt;/a&gt; ] ενός συμμετέχοντα στο TARGET2 και, κατά περίπτωση, κάθε όριο ενδοημερήσιας πίστωσης που χορηγείται από την οικεία κεντρική τράπεζα σε σχέση με τον εν λόγω λογαριασμό</t>
        </is>
      </c>
      <c r="Z541" s="2" t="inlineStr">
        <is>
          <t>available liquidity|
liquidity</t>
        </is>
      </c>
      <c r="AA541" s="2" t="inlineStr">
        <is>
          <t>3|
3</t>
        </is>
      </c>
      <c r="AB541" s="2" t="inlineStr">
        <is>
          <t xml:space="preserve">|
</t>
        </is>
      </c>
      <c r="AC541" t="inlineStr">
        <is>
          <t>credit balance on a TARGET2 [ &lt;a href="/entry/result/887447/all" id="ENTRY_TO_ENTRY_CONVERTER" target="_blank"&gt;IATE:887447&lt;/a&gt; ] participant's &lt;i&gt;Payments Module account&lt;/i&gt; [ &lt;a href="/entry/result/3527121/all" id="ENTRY_TO_ENTRY_CONVERTER" target="_blank"&gt;IATE:3527121&lt;/a&gt; ] and, if applicable, any intraday credit line granted by the relevant central bank in relation to such account</t>
        </is>
      </c>
      <c r="AD541" s="2" t="inlineStr">
        <is>
          <t>liquidez|
liquidez disponible</t>
        </is>
      </c>
      <c r="AE541" s="2" t="inlineStr">
        <is>
          <t>3|
3</t>
        </is>
      </c>
      <c r="AF541" s="2" t="inlineStr">
        <is>
          <t xml:space="preserve">|
</t>
        </is>
      </c>
      <c r="AG541" t="inlineStr">
        <is>
          <t>Saldo acreedor en la cuenta del módulo de pagos de un participante en TARGET2 y, si procede, toda línea de crédito intradía concedida por el banco central pertinente en relación con esa cuenta.</t>
        </is>
      </c>
      <c r="AH541" s="2" t="inlineStr">
        <is>
          <t>vaba likviidsus|
likviidsus</t>
        </is>
      </c>
      <c r="AI541" s="2" t="inlineStr">
        <is>
          <t>3|
3</t>
        </is>
      </c>
      <c r="AJ541" s="2" t="inlineStr">
        <is>
          <t xml:space="preserve">|
</t>
        </is>
      </c>
      <c r="AK541" t="inlineStr">
        <is>
          <t/>
        </is>
      </c>
      <c r="AL541" s="2" t="inlineStr">
        <is>
          <t>käytettävissä oleva likviditeetti|
likviditeetti|
maksuvalmius</t>
        </is>
      </c>
      <c r="AM541" s="2" t="inlineStr">
        <is>
          <t>3|
3|
3</t>
        </is>
      </c>
      <c r="AN541" s="2" t="inlineStr">
        <is>
          <t xml:space="preserve">|
|
</t>
        </is>
      </c>
      <c r="AO541" t="inlineStr">
        <is>
          <t>TARGET2-osallistujan PM-tilin saldo sekä asianomaisen keskuspankin tällaiselle tilille mahdollisesti myöntämä päivänsisäinen luottolimiitti</t>
        </is>
      </c>
      <c r="AP541" s="2" t="inlineStr">
        <is>
          <t>liquidité disponible</t>
        </is>
      </c>
      <c r="AQ541" s="2" t="inlineStr">
        <is>
          <t>3</t>
        </is>
      </c>
      <c r="AR541" s="2" t="inlineStr">
        <is>
          <t/>
        </is>
      </c>
      <c r="AS541" t="inlineStr">
        <is>
          <t>un solde créditeur sur un compte MP d'un participant à TARGET2 et, le cas échéant, toute ligne de crédit intrajournalier accordée par la BC concernée en relation avec ce compte</t>
        </is>
      </c>
      <c r="AT541" s="2" t="inlineStr">
        <is>
          <t>leachtacht</t>
        </is>
      </c>
      <c r="AU541" s="2" t="inlineStr">
        <is>
          <t>3</t>
        </is>
      </c>
      <c r="AV541" s="2" t="inlineStr">
        <is>
          <t/>
        </is>
      </c>
      <c r="AW541" t="inlineStr">
        <is>
          <t/>
        </is>
      </c>
      <c r="AX541" t="inlineStr">
        <is>
          <t/>
        </is>
      </c>
      <c r="AY541" t="inlineStr">
        <is>
          <t/>
        </is>
      </c>
      <c r="AZ541" t="inlineStr">
        <is>
          <t/>
        </is>
      </c>
      <c r="BA541" t="inlineStr">
        <is>
          <t/>
        </is>
      </c>
      <c r="BB541" s="2" t="inlineStr">
        <is>
          <t>rendelkezésre álló likviditás</t>
        </is>
      </c>
      <c r="BC541" s="2" t="inlineStr">
        <is>
          <t>4</t>
        </is>
      </c>
      <c r="BD541" s="2" t="inlineStr">
        <is>
          <t/>
        </is>
      </c>
      <c r="BE541" t="inlineStr">
        <is>
          <t>egyenleg valamely TARGET2-résztvevő [ &lt;a href="/entry/result/887447/all" id="ENTRY_TO_ENTRY_CONVERTER" target="_blank"&gt;IATE:887447&lt;/a&gt; ] PM-számláján [ &lt;a href="/entry/result/3527121/all" id="ENTRY_TO_ENTRY_CONVERTER" target="_blank"&gt;IATE:3527121&lt;/a&gt; ] és az ilyen számlára a központi bank által adott bármely napközbeni hitelkeret</t>
        </is>
      </c>
      <c r="BF541" t="inlineStr">
        <is>
          <t/>
        </is>
      </c>
      <c r="BG541" t="inlineStr">
        <is>
          <t/>
        </is>
      </c>
      <c r="BH541" t="inlineStr">
        <is>
          <t/>
        </is>
      </c>
      <c r="BI541" t="inlineStr">
        <is>
          <t/>
        </is>
      </c>
      <c r="BJ541" s="2" t="inlineStr">
        <is>
          <t>naudotinos lėšos</t>
        </is>
      </c>
      <c r="BK541" s="2" t="inlineStr">
        <is>
          <t>3</t>
        </is>
      </c>
      <c r="BL541" s="2" t="inlineStr">
        <is>
          <t/>
        </is>
      </c>
      <c r="BM541" t="inlineStr">
        <is>
          <t>teigiamas TARGET2 (&lt;a href="/entry/result/887447/all" id="ENTRY_TO_ENTRY_CONVERTER" target="_blank"&gt;IATE:887447&lt;/a&gt; ) dalyvio mokėjimų modulio sąskaitos (&lt;a href="/entry/result/3527121/all" id="ENTRY_TO_ENTRY_CONVERTER" target="_blank"&gt;IATE:3527121&lt;/a&gt; ) balansas ir, jei taikytina, bet kokia atitinkamo Eurosistemos centrinio banko tokiai sąskaitai suteikta dienos paskolos linija</t>
        </is>
      </c>
      <c r="BN541" t="inlineStr">
        <is>
          <t/>
        </is>
      </c>
      <c r="BO541" t="inlineStr">
        <is>
          <t/>
        </is>
      </c>
      <c r="BP541" t="inlineStr">
        <is>
          <t/>
        </is>
      </c>
      <c r="BQ541" t="inlineStr">
        <is>
          <t/>
        </is>
      </c>
      <c r="BR541" t="inlineStr">
        <is>
          <t/>
        </is>
      </c>
      <c r="BS541" t="inlineStr">
        <is>
          <t/>
        </is>
      </c>
      <c r="BT541" t="inlineStr">
        <is>
          <t/>
        </is>
      </c>
      <c r="BU541" t="inlineStr">
        <is>
          <t/>
        </is>
      </c>
      <c r="BV541" t="inlineStr">
        <is>
          <t/>
        </is>
      </c>
      <c r="BW541" t="inlineStr">
        <is>
          <t/>
        </is>
      </c>
      <c r="BX541" t="inlineStr">
        <is>
          <t/>
        </is>
      </c>
      <c r="BY541" t="inlineStr">
        <is>
          <t/>
        </is>
      </c>
      <c r="BZ541" s="2" t="inlineStr">
        <is>
          <t>dostępna płynność|
płynność</t>
        </is>
      </c>
      <c r="CA541" s="2" t="inlineStr">
        <is>
          <t>3|
3</t>
        </is>
      </c>
      <c r="CB541" s="2" t="inlineStr">
        <is>
          <t xml:space="preserve">|
</t>
        </is>
      </c>
      <c r="CC541" t="inlineStr">
        <is>
          <t>saldo kredytowe na rachunku w PM uczestnika TARGET2 oraz, jeżeli ma zastosowanie, linia kredytowa w ramach kredytu w ciągu dnia przyznawanego przez odpowiedni BC w odniesieniu do takiego rachunku w PM</t>
        </is>
      </c>
      <c r="CD541" s="2" t="inlineStr">
        <is>
          <t>liquidez disponível|
liquidez</t>
        </is>
      </c>
      <c r="CE541" s="2" t="inlineStr">
        <is>
          <t>3|
3</t>
        </is>
      </c>
      <c r="CF541" s="2" t="inlineStr">
        <is>
          <t xml:space="preserve">|
</t>
        </is>
      </c>
      <c r="CG541" t="inlineStr">
        <is>
          <t>Saldo credor na conta MP de um participante no TARGET2 e, se aplicável, qualquer linha de crédito intradiário concedido pelo banco central em causa em relação com essa conta.</t>
        </is>
      </c>
      <c r="CH541" t="inlineStr">
        <is>
          <t/>
        </is>
      </c>
      <c r="CI541" t="inlineStr">
        <is>
          <t/>
        </is>
      </c>
      <c r="CJ541" t="inlineStr">
        <is>
          <t/>
        </is>
      </c>
      <c r="CK541" t="inlineStr">
        <is>
          <t/>
        </is>
      </c>
      <c r="CL541" t="inlineStr">
        <is>
          <t/>
        </is>
      </c>
      <c r="CM541" t="inlineStr">
        <is>
          <t/>
        </is>
      </c>
      <c r="CN541" t="inlineStr">
        <is>
          <t/>
        </is>
      </c>
      <c r="CO541" t="inlineStr">
        <is>
          <t/>
        </is>
      </c>
      <c r="CP541" s="2" t="inlineStr">
        <is>
          <t>razpoložljiva likvidnost|
likvidnost</t>
        </is>
      </c>
      <c r="CQ541" s="2" t="inlineStr">
        <is>
          <t>3|
3</t>
        </is>
      </c>
      <c r="CR541" s="2" t="inlineStr">
        <is>
          <t xml:space="preserve">|
</t>
        </is>
      </c>
      <c r="CS541" t="inlineStr">
        <is>
          <t>pozitivno stanje na računu plačilnih modulov udeleženca v sistemu TARGET2 in, kjer je primerno, katera koli kreditna linija čez dan, ki jo odobri zadevna centralna banka v zvezi s takim računom</t>
        </is>
      </c>
      <c r="CT541" t="inlineStr">
        <is>
          <t/>
        </is>
      </c>
      <c r="CU541" t="inlineStr">
        <is>
          <t/>
        </is>
      </c>
      <c r="CV541" t="inlineStr">
        <is>
          <t/>
        </is>
      </c>
      <c r="CW541" t="inlineStr">
        <is>
          <t/>
        </is>
      </c>
    </row>
    <row r="542">
      <c r="A542" s="1" t="str">
        <f>HYPERLINK("https://iate.europa.eu/entry/result/806728/all", "806728")</f>
        <v>806728</v>
      </c>
      <c r="B542" t="inlineStr">
        <is>
          <t>FINANCE</t>
        </is>
      </c>
      <c r="C542" t="inlineStr">
        <is>
          <t>FINANCE|monetary relations;FINANCE|monetary economics</t>
        </is>
      </c>
      <c r="D542" t="inlineStr">
        <is>
          <t>yes</t>
        </is>
      </c>
      <c r="E542" t="inlineStr">
        <is>
          <t/>
        </is>
      </c>
      <c r="F542" s="2" t="inlineStr">
        <is>
          <t>двустранен лимит</t>
        </is>
      </c>
      <c r="G542" s="2" t="inlineStr">
        <is>
          <t>3</t>
        </is>
      </c>
      <c r="H542" s="2" t="inlineStr">
        <is>
          <t/>
        </is>
      </c>
      <c r="I542" t="inlineStr">
        <is>
          <t>Инструкция от участник [&lt;a href="/entry/result/3527113/all" id="ENTRY_TO_ENTRY_CONVERTER" target="_blank"&gt;IATE:3527113&lt;/a&gt; ] към ЦБ да не извършва сетълмент на прието платежно нареждане, ако сумата от неговите изходящи нормални платежни нареждания в полза на друга сметка в платежния модул на участник в TARGET2, намалена със сумата на всички входящи и нормални плащания от такава сметка в платежния модул на участник в TARGET2, би [го] превишила.</t>
        </is>
      </c>
      <c r="J542" t="inlineStr">
        <is>
          <t/>
        </is>
      </c>
      <c r="K542" t="inlineStr">
        <is>
          <t/>
        </is>
      </c>
      <c r="L542" t="inlineStr">
        <is>
          <t/>
        </is>
      </c>
      <c r="M542" t="inlineStr">
        <is>
          <t/>
        </is>
      </c>
      <c r="N542" t="inlineStr">
        <is>
          <t/>
        </is>
      </c>
      <c r="O542" t="inlineStr">
        <is>
          <t/>
        </is>
      </c>
      <c r="P542" t="inlineStr">
        <is>
          <t/>
        </is>
      </c>
      <c r="Q542" t="inlineStr">
        <is>
          <t/>
        </is>
      </c>
      <c r="R542" s="2" t="inlineStr">
        <is>
          <t>bilateraler Interventionspunkt</t>
        </is>
      </c>
      <c r="S542" s="2" t="inlineStr">
        <is>
          <t>3</t>
        </is>
      </c>
      <c r="T542" s="2" t="inlineStr">
        <is>
          <t/>
        </is>
      </c>
      <c r="U542" t="inlineStr">
        <is>
          <t/>
        </is>
      </c>
      <c r="V542" s="2" t="inlineStr">
        <is>
          <t>διμερές όριο</t>
        </is>
      </c>
      <c r="W542" s="2" t="inlineStr">
        <is>
          <t>3</t>
        </is>
      </c>
      <c r="X542" s="2" t="inlineStr">
        <is>
          <t/>
        </is>
      </c>
      <c r="Y542" t="inlineStr">
        <is>
          <t/>
        </is>
      </c>
      <c r="Z542" s="2" t="inlineStr">
        <is>
          <t>bilateral limit</t>
        </is>
      </c>
      <c r="AA542" s="2" t="inlineStr">
        <is>
          <t>3</t>
        </is>
      </c>
      <c r="AB542" s="2" t="inlineStr">
        <is>
          <t/>
        </is>
      </c>
      <c r="AC542" t="inlineStr">
        <is>
          <t/>
        </is>
      </c>
      <c r="AD542" s="2" t="inlineStr">
        <is>
          <t>límite bilateral</t>
        </is>
      </c>
      <c r="AE542" s="2" t="inlineStr">
        <is>
          <t>3</t>
        </is>
      </c>
      <c r="AF542" s="2" t="inlineStr">
        <is>
          <t/>
        </is>
      </c>
      <c r="AG542" t="inlineStr">
        <is>
          <t/>
        </is>
      </c>
      <c r="AH542" t="inlineStr">
        <is>
          <t/>
        </is>
      </c>
      <c r="AI542" t="inlineStr">
        <is>
          <t/>
        </is>
      </c>
      <c r="AJ542" t="inlineStr">
        <is>
          <t/>
        </is>
      </c>
      <c r="AK542" t="inlineStr">
        <is>
          <t/>
        </is>
      </c>
      <c r="AL542" s="2" t="inlineStr">
        <is>
          <t>kahdenvälinen rajoitus</t>
        </is>
      </c>
      <c r="AM542" s="2" t="inlineStr">
        <is>
          <t>3</t>
        </is>
      </c>
      <c r="AN542" s="2" t="inlineStr">
        <is>
          <t/>
        </is>
      </c>
      <c r="AO542" t="inlineStr">
        <is>
          <t/>
        </is>
      </c>
      <c r="AP542" s="2" t="inlineStr">
        <is>
          <t>limite bilatérale</t>
        </is>
      </c>
      <c r="AQ542" s="2" t="inlineStr">
        <is>
          <t>3</t>
        </is>
      </c>
      <c r="AR542" s="2" t="inlineStr">
        <is>
          <t/>
        </is>
      </c>
      <c r="AS542" t="inlineStr">
        <is>
          <t/>
        </is>
      </c>
      <c r="AT542" s="2" t="inlineStr">
        <is>
          <t>teorainn dhéthaobhach</t>
        </is>
      </c>
      <c r="AU542" s="2" t="inlineStr">
        <is>
          <t>3</t>
        </is>
      </c>
      <c r="AV542" s="2" t="inlineStr">
        <is>
          <t/>
        </is>
      </c>
      <c r="AW542" t="inlineStr">
        <is>
          <t/>
        </is>
      </c>
      <c r="AX542" t="inlineStr">
        <is>
          <t/>
        </is>
      </c>
      <c r="AY542" t="inlineStr">
        <is>
          <t/>
        </is>
      </c>
      <c r="AZ542" t="inlineStr">
        <is>
          <t/>
        </is>
      </c>
      <c r="BA542" t="inlineStr">
        <is>
          <t/>
        </is>
      </c>
      <c r="BB542" t="inlineStr">
        <is>
          <t/>
        </is>
      </c>
      <c r="BC542" t="inlineStr">
        <is>
          <t/>
        </is>
      </c>
      <c r="BD542" t="inlineStr">
        <is>
          <t/>
        </is>
      </c>
      <c r="BE542" t="inlineStr">
        <is>
          <t/>
        </is>
      </c>
      <c r="BF542" t="inlineStr">
        <is>
          <t/>
        </is>
      </c>
      <c r="BG542" t="inlineStr">
        <is>
          <t/>
        </is>
      </c>
      <c r="BH542" t="inlineStr">
        <is>
          <t/>
        </is>
      </c>
      <c r="BI542" t="inlineStr">
        <is>
          <t/>
        </is>
      </c>
      <c r="BJ542" t="inlineStr">
        <is>
          <t/>
        </is>
      </c>
      <c r="BK542" t="inlineStr">
        <is>
          <t/>
        </is>
      </c>
      <c r="BL542" t="inlineStr">
        <is>
          <t/>
        </is>
      </c>
      <c r="BM542" t="inlineStr">
        <is>
          <t/>
        </is>
      </c>
      <c r="BN542" t="inlineStr">
        <is>
          <t/>
        </is>
      </c>
      <c r="BO542" t="inlineStr">
        <is>
          <t/>
        </is>
      </c>
      <c r="BP542" t="inlineStr">
        <is>
          <t/>
        </is>
      </c>
      <c r="BQ542" t="inlineStr">
        <is>
          <t/>
        </is>
      </c>
      <c r="BR542" s="2" t="inlineStr">
        <is>
          <t>limitu bilaterali</t>
        </is>
      </c>
      <c r="BS542" s="2" t="inlineStr">
        <is>
          <t>3</t>
        </is>
      </c>
      <c r="BT542" s="2" t="inlineStr">
        <is>
          <t/>
        </is>
      </c>
      <c r="BU542" t="inlineStr">
        <is>
          <t/>
        </is>
      </c>
      <c r="BV542" t="inlineStr">
        <is>
          <t/>
        </is>
      </c>
      <c r="BW542" t="inlineStr">
        <is>
          <t/>
        </is>
      </c>
      <c r="BX542" t="inlineStr">
        <is>
          <t/>
        </is>
      </c>
      <c r="BY542" t="inlineStr">
        <is>
          <t/>
        </is>
      </c>
      <c r="BZ542" s="2" t="inlineStr">
        <is>
          <t>limit dwustronny</t>
        </is>
      </c>
      <c r="CA542" s="2" t="inlineStr">
        <is>
          <t>3</t>
        </is>
      </c>
      <c r="CB542" s="2" t="inlineStr">
        <is>
          <t/>
        </is>
      </c>
      <c r="CC542" t="inlineStr">
        <is>
          <t/>
        </is>
      </c>
      <c r="CD542" s="2" t="inlineStr">
        <is>
          <t>limite bilateral</t>
        </is>
      </c>
      <c r="CE542" s="2" t="inlineStr">
        <is>
          <t>3</t>
        </is>
      </c>
      <c r="CF542" s="2" t="inlineStr">
        <is>
          <t/>
        </is>
      </c>
      <c r="CG542" t="inlineStr">
        <is>
          <t/>
        </is>
      </c>
      <c r="CH542" t="inlineStr">
        <is>
          <t/>
        </is>
      </c>
      <c r="CI542" t="inlineStr">
        <is>
          <t/>
        </is>
      </c>
      <c r="CJ542" t="inlineStr">
        <is>
          <t/>
        </is>
      </c>
      <c r="CK542" t="inlineStr">
        <is>
          <t/>
        </is>
      </c>
      <c r="CL542" t="inlineStr">
        <is>
          <t/>
        </is>
      </c>
      <c r="CM542" t="inlineStr">
        <is>
          <t/>
        </is>
      </c>
      <c r="CN542" t="inlineStr">
        <is>
          <t/>
        </is>
      </c>
      <c r="CO542" t="inlineStr">
        <is>
          <t/>
        </is>
      </c>
      <c r="CP542" s="2" t="inlineStr">
        <is>
          <t>dvostranski limit</t>
        </is>
      </c>
      <c r="CQ542" s="2" t="inlineStr">
        <is>
          <t>3</t>
        </is>
      </c>
      <c r="CR542" s="2" t="inlineStr">
        <is>
          <t/>
        </is>
      </c>
      <c r="CS542" t="inlineStr">
        <is>
          <t/>
        </is>
      </c>
      <c r="CT542" t="inlineStr">
        <is>
          <t/>
        </is>
      </c>
      <c r="CU542" t="inlineStr">
        <is>
          <t/>
        </is>
      </c>
      <c r="CV542" t="inlineStr">
        <is>
          <t/>
        </is>
      </c>
      <c r="CW542" t="inlineStr">
        <is>
          <t/>
        </is>
      </c>
    </row>
    <row r="543">
      <c r="A543" s="1" t="str">
        <f>HYPERLINK("https://iate.europa.eu/entry/result/3527138/all", "3527138")</f>
        <v>3527138</v>
      </c>
      <c r="B543" t="inlineStr">
        <is>
          <t>FINANCE</t>
        </is>
      </c>
      <c r="C543" t="inlineStr">
        <is>
          <t>FINANCE|monetary economics</t>
        </is>
      </c>
      <c r="D543" t="inlineStr">
        <is>
          <t>yes</t>
        </is>
      </c>
      <c r="E543" t="inlineStr">
        <is>
          <t/>
        </is>
      </c>
      <c r="F543" s="2" t="inlineStr">
        <is>
          <t>прехвърляне на ликвидност</t>
        </is>
      </c>
      <c r="G543" s="2" t="inlineStr">
        <is>
          <t>3</t>
        </is>
      </c>
      <c r="H543" s="2" t="inlineStr">
        <is>
          <t/>
        </is>
      </c>
      <c r="I543" t="inlineStr">
        <is>
          <t>Нареждане от титуляр на сметка за прехвърлянето на определена сума от тази сметка в друга.</t>
        </is>
      </c>
      <c r="J543" t="inlineStr">
        <is>
          <t/>
        </is>
      </c>
      <c r="K543" t="inlineStr">
        <is>
          <t/>
        </is>
      </c>
      <c r="L543" t="inlineStr">
        <is>
          <t/>
        </is>
      </c>
      <c r="M543" t="inlineStr">
        <is>
          <t/>
        </is>
      </c>
      <c r="N543" t="inlineStr">
        <is>
          <t/>
        </is>
      </c>
      <c r="O543" t="inlineStr">
        <is>
          <t/>
        </is>
      </c>
      <c r="P543" t="inlineStr">
        <is>
          <t/>
        </is>
      </c>
      <c r="Q543" t="inlineStr">
        <is>
          <t/>
        </is>
      </c>
      <c r="R543" s="2" t="inlineStr">
        <is>
          <t>Liquiditätsübertragung</t>
        </is>
      </c>
      <c r="S543" s="2" t="inlineStr">
        <is>
          <t>3</t>
        </is>
      </c>
      <c r="T543" s="2" t="inlineStr">
        <is>
          <t/>
        </is>
      </c>
      <c r="U543" t="inlineStr">
        <is>
          <t/>
        </is>
      </c>
      <c r="V543" s="2" t="inlineStr">
        <is>
          <t>μεταφορά ρευστότητας</t>
        </is>
      </c>
      <c r="W543" s="2" t="inlineStr">
        <is>
          <t>2</t>
        </is>
      </c>
      <c r="X543" s="2" t="inlineStr">
        <is>
          <t/>
        </is>
      </c>
      <c r="Y543" t="inlineStr">
        <is>
          <t/>
        </is>
      </c>
      <c r="Z543" s="2" t="inlineStr">
        <is>
          <t>liquidity transfer</t>
        </is>
      </c>
      <c r="AA543" s="2" t="inlineStr">
        <is>
          <t>3</t>
        </is>
      </c>
      <c r="AB543" s="2" t="inlineStr">
        <is>
          <t/>
        </is>
      </c>
      <c r="AC543" t="inlineStr">
        <is>
          <t>instruction from a cash account holder to transfer a specified amount of money from its cash account to another cash account</t>
        </is>
      </c>
      <c r="AD543" s="2" t="inlineStr">
        <is>
          <t>traspaso de liquidez</t>
        </is>
      </c>
      <c r="AE543" s="2" t="inlineStr">
        <is>
          <t>3</t>
        </is>
      </c>
      <c r="AF543" s="2" t="inlineStr">
        <is>
          <t/>
        </is>
      </c>
      <c r="AG543" t="inlineStr">
        <is>
          <t/>
        </is>
      </c>
      <c r="AH543" s="2" t="inlineStr">
        <is>
          <t>likviidsuse ülekanne|
likviidsuse ülekandmine</t>
        </is>
      </c>
      <c r="AI543" s="2" t="inlineStr">
        <is>
          <t>3|
3</t>
        </is>
      </c>
      <c r="AJ543" s="2" t="inlineStr">
        <is>
          <t xml:space="preserve">|
</t>
        </is>
      </c>
      <c r="AK543" t="inlineStr">
        <is>
          <t/>
        </is>
      </c>
      <c r="AL543" s="2" t="inlineStr">
        <is>
          <t>likviditeetin siirto</t>
        </is>
      </c>
      <c r="AM543" s="2" t="inlineStr">
        <is>
          <t>3</t>
        </is>
      </c>
      <c r="AN543" s="2" t="inlineStr">
        <is>
          <t/>
        </is>
      </c>
      <c r="AO543" t="inlineStr">
        <is>
          <t/>
        </is>
      </c>
      <c r="AP543" s="2" t="inlineStr">
        <is>
          <t>transfert de liquidité</t>
        </is>
      </c>
      <c r="AQ543" s="2" t="inlineStr">
        <is>
          <t>3</t>
        </is>
      </c>
      <c r="AR543" s="2" t="inlineStr">
        <is>
          <t/>
        </is>
      </c>
      <c r="AS543" t="inlineStr">
        <is>
          <t/>
        </is>
      </c>
      <c r="AT543" s="2" t="inlineStr">
        <is>
          <t>aistriú leachtachta</t>
        </is>
      </c>
      <c r="AU543" s="2" t="inlineStr">
        <is>
          <t>3</t>
        </is>
      </c>
      <c r="AV543" s="2" t="inlineStr">
        <is>
          <t/>
        </is>
      </c>
      <c r="AW543" t="inlineStr">
        <is>
          <t/>
        </is>
      </c>
      <c r="AX543" t="inlineStr">
        <is>
          <t/>
        </is>
      </c>
      <c r="AY543" t="inlineStr">
        <is>
          <t/>
        </is>
      </c>
      <c r="AZ543" t="inlineStr">
        <is>
          <t/>
        </is>
      </c>
      <c r="BA543" t="inlineStr">
        <is>
          <t/>
        </is>
      </c>
      <c r="BB543" s="2" t="inlineStr">
        <is>
          <t>likviditásátvezetés</t>
        </is>
      </c>
      <c r="BC543" s="2" t="inlineStr">
        <is>
          <t>4</t>
        </is>
      </c>
      <c r="BD543" s="2" t="inlineStr">
        <is>
          <t/>
        </is>
      </c>
      <c r="BE543" t="inlineStr">
        <is>
          <t>számlatulajdonos által meghatározott összeg átutalására adott megbízás</t>
        </is>
      </c>
      <c r="BF543" t="inlineStr">
        <is>
          <t/>
        </is>
      </c>
      <c r="BG543" t="inlineStr">
        <is>
          <t/>
        </is>
      </c>
      <c r="BH543" t="inlineStr">
        <is>
          <t/>
        </is>
      </c>
      <c r="BI543" t="inlineStr">
        <is>
          <t/>
        </is>
      </c>
      <c r="BJ543" t="inlineStr">
        <is>
          <t/>
        </is>
      </c>
      <c r="BK543" t="inlineStr">
        <is>
          <t/>
        </is>
      </c>
      <c r="BL543" t="inlineStr">
        <is>
          <t/>
        </is>
      </c>
      <c r="BM543" t="inlineStr">
        <is>
          <t/>
        </is>
      </c>
      <c r="BN543" t="inlineStr">
        <is>
          <t/>
        </is>
      </c>
      <c r="BO543" t="inlineStr">
        <is>
          <t/>
        </is>
      </c>
      <c r="BP543" t="inlineStr">
        <is>
          <t/>
        </is>
      </c>
      <c r="BQ543" t="inlineStr">
        <is>
          <t/>
        </is>
      </c>
      <c r="BR543" s="2" t="inlineStr">
        <is>
          <t>trasferiment ta’ likwidità</t>
        </is>
      </c>
      <c r="BS543" s="2" t="inlineStr">
        <is>
          <t>3</t>
        </is>
      </c>
      <c r="BT543" s="2" t="inlineStr">
        <is>
          <t/>
        </is>
      </c>
      <c r="BU543" t="inlineStr">
        <is>
          <t/>
        </is>
      </c>
      <c r="BV543" t="inlineStr">
        <is>
          <t/>
        </is>
      </c>
      <c r="BW543" t="inlineStr">
        <is>
          <t/>
        </is>
      </c>
      <c r="BX543" t="inlineStr">
        <is>
          <t/>
        </is>
      </c>
      <c r="BY543" t="inlineStr">
        <is>
          <t/>
        </is>
      </c>
      <c r="BZ543" s="2" t="inlineStr">
        <is>
          <t>przekazanie płynności</t>
        </is>
      </c>
      <c r="CA543" s="2" t="inlineStr">
        <is>
          <t>3</t>
        </is>
      </c>
      <c r="CB543" s="2" t="inlineStr">
        <is>
          <t/>
        </is>
      </c>
      <c r="CC543" t="inlineStr">
        <is>
          <t/>
        </is>
      </c>
      <c r="CD543" s="2" t="inlineStr">
        <is>
          <t>transferência de liquidez</t>
        </is>
      </c>
      <c r="CE543" s="2" t="inlineStr">
        <is>
          <t>3</t>
        </is>
      </c>
      <c r="CF543" s="2" t="inlineStr">
        <is>
          <t/>
        </is>
      </c>
      <c r="CG543" t="inlineStr">
        <is>
          <t/>
        </is>
      </c>
      <c r="CH543" t="inlineStr">
        <is>
          <t/>
        </is>
      </c>
      <c r="CI543" t="inlineStr">
        <is>
          <t/>
        </is>
      </c>
      <c r="CJ543" t="inlineStr">
        <is>
          <t/>
        </is>
      </c>
      <c r="CK543" t="inlineStr">
        <is>
          <t/>
        </is>
      </c>
      <c r="CL543" t="inlineStr">
        <is>
          <t/>
        </is>
      </c>
      <c r="CM543" t="inlineStr">
        <is>
          <t/>
        </is>
      </c>
      <c r="CN543" t="inlineStr">
        <is>
          <t/>
        </is>
      </c>
      <c r="CO543" t="inlineStr">
        <is>
          <t/>
        </is>
      </c>
      <c r="CP543" s="2" t="inlineStr">
        <is>
          <t>prenos likvidnosti</t>
        </is>
      </c>
      <c r="CQ543" s="2" t="inlineStr">
        <is>
          <t>3</t>
        </is>
      </c>
      <c r="CR543" s="2" t="inlineStr">
        <is>
          <t/>
        </is>
      </c>
      <c r="CS543" t="inlineStr">
        <is>
          <t/>
        </is>
      </c>
      <c r="CT543" t="inlineStr">
        <is>
          <t/>
        </is>
      </c>
      <c r="CU543" t="inlineStr">
        <is>
          <t/>
        </is>
      </c>
      <c r="CV543" t="inlineStr">
        <is>
          <t/>
        </is>
      </c>
      <c r="CW543" t="inlineStr">
        <is>
          <t/>
        </is>
      </c>
    </row>
    <row r="544">
      <c r="A544" s="1" t="str">
        <f>HYPERLINK("https://iate.europa.eu/entry/result/3537894/all", "3537894")</f>
        <v>3537894</v>
      </c>
      <c r="B544" t="inlineStr">
        <is>
          <t>FINANCE</t>
        </is>
      </c>
      <c r="C544" t="inlineStr">
        <is>
          <t>FINANCE</t>
        </is>
      </c>
      <c r="D544" t="inlineStr">
        <is>
          <t>yes</t>
        </is>
      </c>
      <c r="E544" t="inlineStr">
        <is>
          <t/>
        </is>
      </c>
      <c r="F544" t="inlineStr">
        <is>
          <t/>
        </is>
      </c>
      <c r="G544" t="inlineStr">
        <is>
          <t/>
        </is>
      </c>
      <c r="H544" t="inlineStr">
        <is>
          <t/>
        </is>
      </c>
      <c r="I544" t="inlineStr">
        <is>
          <t/>
        </is>
      </c>
      <c r="J544" t="inlineStr">
        <is>
          <t/>
        </is>
      </c>
      <c r="K544" t="inlineStr">
        <is>
          <t/>
        </is>
      </c>
      <c r="L544" t="inlineStr">
        <is>
          <t/>
        </is>
      </c>
      <c r="M544" t="inlineStr">
        <is>
          <t/>
        </is>
      </c>
      <c r="N544" t="inlineStr">
        <is>
          <t/>
        </is>
      </c>
      <c r="O544" t="inlineStr">
        <is>
          <t/>
        </is>
      </c>
      <c r="P544" t="inlineStr">
        <is>
          <t/>
        </is>
      </c>
      <c r="Q544" t="inlineStr">
        <is>
          <t/>
        </is>
      </c>
      <c r="R544" s="2" t="inlineStr">
        <is>
          <t>ordentliche Kündigung</t>
        </is>
      </c>
      <c r="S544" s="2" t="inlineStr">
        <is>
          <t>3</t>
        </is>
      </c>
      <c r="T544" s="2" t="inlineStr">
        <is>
          <t/>
        </is>
      </c>
      <c r="U544" t="inlineStr">
        <is>
          <t/>
        </is>
      </c>
      <c r="V544" s="2" t="inlineStr">
        <is>
          <t>ομαλή λήξη</t>
        </is>
      </c>
      <c r="W544" s="2" t="inlineStr">
        <is>
          <t>3</t>
        </is>
      </c>
      <c r="X544" s="2" t="inlineStr">
        <is>
          <t/>
        </is>
      </c>
      <c r="Y544" t="inlineStr">
        <is>
          <t/>
        </is>
      </c>
      <c r="Z544" s="2" t="inlineStr">
        <is>
          <t>ordinary termination</t>
        </is>
      </c>
      <c r="AA544" s="2" t="inlineStr">
        <is>
          <t>3</t>
        </is>
      </c>
      <c r="AB544" s="2" t="inlineStr">
        <is>
          <t/>
        </is>
      </c>
      <c r="AC544" t="inlineStr">
        <is>
          <t/>
        </is>
      </c>
      <c r="AD544" s="2" t="inlineStr">
        <is>
          <t>terminación ordinaria</t>
        </is>
      </c>
      <c r="AE544" s="2" t="inlineStr">
        <is>
          <t>3</t>
        </is>
      </c>
      <c r="AF544" s="2" t="inlineStr">
        <is>
          <t/>
        </is>
      </c>
      <c r="AG544" t="inlineStr">
        <is>
          <t/>
        </is>
      </c>
      <c r="AH544" s="2" t="inlineStr">
        <is>
          <t>korraline lõpetamine</t>
        </is>
      </c>
      <c r="AI544" s="2" t="inlineStr">
        <is>
          <t>3</t>
        </is>
      </c>
      <c r="AJ544" s="2" t="inlineStr">
        <is>
          <t/>
        </is>
      </c>
      <c r="AK544" t="inlineStr">
        <is>
          <t/>
        </is>
      </c>
      <c r="AL544" s="2" t="inlineStr">
        <is>
          <t>yleinen irtisanomisoikeus</t>
        </is>
      </c>
      <c r="AM544" s="2" t="inlineStr">
        <is>
          <t>3</t>
        </is>
      </c>
      <c r="AN544" s="2" t="inlineStr">
        <is>
          <t/>
        </is>
      </c>
      <c r="AO544" t="inlineStr">
        <is>
          <t/>
        </is>
      </c>
      <c r="AP544" t="inlineStr">
        <is>
          <t/>
        </is>
      </c>
      <c r="AQ544" t="inlineStr">
        <is>
          <t/>
        </is>
      </c>
      <c r="AR544" t="inlineStr">
        <is>
          <t/>
        </is>
      </c>
      <c r="AS544" t="inlineStr">
        <is>
          <t/>
        </is>
      </c>
      <c r="AT544" s="2" t="inlineStr">
        <is>
          <t>gnáthfhoirceannadh</t>
        </is>
      </c>
      <c r="AU544" s="2" t="inlineStr">
        <is>
          <t>3</t>
        </is>
      </c>
      <c r="AV544" s="2" t="inlineStr">
        <is>
          <t/>
        </is>
      </c>
      <c r="AW544" t="inlineStr">
        <is>
          <t/>
        </is>
      </c>
      <c r="AX544" t="inlineStr">
        <is>
          <t/>
        </is>
      </c>
      <c r="AY544" t="inlineStr">
        <is>
          <t/>
        </is>
      </c>
      <c r="AZ544" t="inlineStr">
        <is>
          <t/>
        </is>
      </c>
      <c r="BA544" t="inlineStr">
        <is>
          <t/>
        </is>
      </c>
      <c r="BB544" s="2" t="inlineStr">
        <is>
          <t>rendes felmondás</t>
        </is>
      </c>
      <c r="BC544" s="2" t="inlineStr">
        <is>
          <t>4</t>
        </is>
      </c>
      <c r="BD544" s="2" t="inlineStr">
        <is>
          <t/>
        </is>
      </c>
      <c r="BE544" t="inlineStr">
        <is>
          <t/>
        </is>
      </c>
      <c r="BF544" t="inlineStr">
        <is>
          <t/>
        </is>
      </c>
      <c r="BG544" t="inlineStr">
        <is>
          <t/>
        </is>
      </c>
      <c r="BH544" t="inlineStr">
        <is>
          <t/>
        </is>
      </c>
      <c r="BI544" t="inlineStr">
        <is>
          <t/>
        </is>
      </c>
      <c r="BJ544" t="inlineStr">
        <is>
          <t/>
        </is>
      </c>
      <c r="BK544" t="inlineStr">
        <is>
          <t/>
        </is>
      </c>
      <c r="BL544" t="inlineStr">
        <is>
          <t/>
        </is>
      </c>
      <c r="BM544" t="inlineStr">
        <is>
          <t/>
        </is>
      </c>
      <c r="BN544" t="inlineStr">
        <is>
          <t/>
        </is>
      </c>
      <c r="BO544" t="inlineStr">
        <is>
          <t/>
        </is>
      </c>
      <c r="BP544" t="inlineStr">
        <is>
          <t/>
        </is>
      </c>
      <c r="BQ544" t="inlineStr">
        <is>
          <t/>
        </is>
      </c>
      <c r="BR544" s="2" t="inlineStr">
        <is>
          <t>tmiem ordinarju</t>
        </is>
      </c>
      <c r="BS544" s="2" t="inlineStr">
        <is>
          <t>3</t>
        </is>
      </c>
      <c r="BT544" s="2" t="inlineStr">
        <is>
          <t/>
        </is>
      </c>
      <c r="BU544" t="inlineStr">
        <is>
          <t/>
        </is>
      </c>
      <c r="BV544" t="inlineStr">
        <is>
          <t/>
        </is>
      </c>
      <c r="BW544" t="inlineStr">
        <is>
          <t/>
        </is>
      </c>
      <c r="BX544" t="inlineStr">
        <is>
          <t/>
        </is>
      </c>
      <c r="BY544" t="inlineStr">
        <is>
          <t/>
        </is>
      </c>
      <c r="BZ544" s="2" t="inlineStr">
        <is>
          <t>zwyczajne wypowiedzenie</t>
        </is>
      </c>
      <c r="CA544" s="2" t="inlineStr">
        <is>
          <t>3</t>
        </is>
      </c>
      <c r="CB544" s="2" t="inlineStr">
        <is>
          <t/>
        </is>
      </c>
      <c r="CC544" t="inlineStr">
        <is>
          <t/>
        </is>
      </c>
      <c r="CD544" s="2" t="inlineStr">
        <is>
          <t>cancelamento normal</t>
        </is>
      </c>
      <c r="CE544" s="2" t="inlineStr">
        <is>
          <t>3</t>
        </is>
      </c>
      <c r="CF544" s="2" t="inlineStr">
        <is>
          <t/>
        </is>
      </c>
      <c r="CG544" t="inlineStr">
        <is>
          <t/>
        </is>
      </c>
      <c r="CH544" t="inlineStr">
        <is>
          <t/>
        </is>
      </c>
      <c r="CI544" t="inlineStr">
        <is>
          <t/>
        </is>
      </c>
      <c r="CJ544" t="inlineStr">
        <is>
          <t/>
        </is>
      </c>
      <c r="CK544" t="inlineStr">
        <is>
          <t/>
        </is>
      </c>
      <c r="CL544" t="inlineStr">
        <is>
          <t/>
        </is>
      </c>
      <c r="CM544" t="inlineStr">
        <is>
          <t/>
        </is>
      </c>
      <c r="CN544" t="inlineStr">
        <is>
          <t/>
        </is>
      </c>
      <c r="CO544" t="inlineStr">
        <is>
          <t/>
        </is>
      </c>
      <c r="CP544" t="inlineStr">
        <is>
          <t/>
        </is>
      </c>
      <c r="CQ544" t="inlineStr">
        <is>
          <t/>
        </is>
      </c>
      <c r="CR544" t="inlineStr">
        <is>
          <t/>
        </is>
      </c>
      <c r="CS544" t="inlineStr">
        <is>
          <t/>
        </is>
      </c>
      <c r="CT544" t="inlineStr">
        <is>
          <t/>
        </is>
      </c>
      <c r="CU544" t="inlineStr">
        <is>
          <t/>
        </is>
      </c>
      <c r="CV544" t="inlineStr">
        <is>
          <t/>
        </is>
      </c>
      <c r="CW544" t="inlineStr">
        <is>
          <t/>
        </is>
      </c>
    </row>
    <row r="545">
      <c r="A545" s="1" t="str">
        <f>HYPERLINK("https://iate.europa.eu/entry/result/3527175/all", "3527175")</f>
        <v>3527175</v>
      </c>
      <c r="B545" t="inlineStr">
        <is>
          <t>FINANCE</t>
        </is>
      </c>
      <c r="C545" t="inlineStr">
        <is>
          <t>FINANCE|financial institutions and credit|banking</t>
        </is>
      </c>
      <c r="D545" t="inlineStr">
        <is>
          <t>yes</t>
        </is>
      </c>
      <c r="E545" t="inlineStr">
        <is>
          <t/>
        </is>
      </c>
      <c r="F545" s="2" t="inlineStr">
        <is>
          <t>платежно нареждане „от хранилището на данни“</t>
        </is>
      </c>
      <c r="G545" s="2" t="inlineStr">
        <is>
          <t>3</t>
        </is>
      </c>
      <c r="H545" s="2" t="inlineStr">
        <is>
          <t/>
        </is>
      </c>
      <c r="I545" t="inlineStr">
        <is>
          <t>Платежно нареждане, подадено преди определената дата на сетълмент.</t>
        </is>
      </c>
      <c r="J545" t="inlineStr">
        <is>
          <t/>
        </is>
      </c>
      <c r="K545" t="inlineStr">
        <is>
          <t/>
        </is>
      </c>
      <c r="L545" t="inlineStr">
        <is>
          <t/>
        </is>
      </c>
      <c r="M545" t="inlineStr">
        <is>
          <t/>
        </is>
      </c>
      <c r="N545" t="inlineStr">
        <is>
          <t/>
        </is>
      </c>
      <c r="O545" t="inlineStr">
        <is>
          <t/>
        </is>
      </c>
      <c r="P545" t="inlineStr">
        <is>
          <t/>
        </is>
      </c>
      <c r="Q545" t="inlineStr">
        <is>
          <t/>
        </is>
      </c>
      <c r="R545" s="2" t="inlineStr">
        <is>
          <t>gespeicherter Zahlungsauftrag</t>
        </is>
      </c>
      <c r="S545" s="2" t="inlineStr">
        <is>
          <t>3</t>
        </is>
      </c>
      <c r="T545" s="2" t="inlineStr">
        <is>
          <t/>
        </is>
      </c>
      <c r="U545" t="inlineStr">
        <is>
          <t/>
        </is>
      </c>
      <c r="V545" s="2" t="inlineStr">
        <is>
          <t>εντολή πληρωμής που υποβάλλεται εκ των προτέρων</t>
        </is>
      </c>
      <c r="W545" s="2" t="inlineStr">
        <is>
          <t>3</t>
        </is>
      </c>
      <c r="X545" s="2" t="inlineStr">
        <is>
          <t/>
        </is>
      </c>
      <c r="Y545" t="inlineStr">
        <is>
          <t/>
        </is>
      </c>
      <c r="Z545" s="2" t="inlineStr">
        <is>
          <t>warehoused payment order</t>
        </is>
      </c>
      <c r="AA545" s="2" t="inlineStr">
        <is>
          <t>3</t>
        </is>
      </c>
      <c r="AB545" s="2" t="inlineStr">
        <is>
          <t/>
        </is>
      </c>
      <c r="AC545" t="inlineStr">
        <is>
          <t>payment orders submitted before their specified settlement date</t>
        </is>
      </c>
      <c r="AD545" s="2" t="inlineStr">
        <is>
          <t>orden de pago almacenada</t>
        </is>
      </c>
      <c r="AE545" s="2" t="inlineStr">
        <is>
          <t>3</t>
        </is>
      </c>
      <c r="AF545" s="2" t="inlineStr">
        <is>
          <t/>
        </is>
      </c>
      <c r="AG545" t="inlineStr">
        <is>
          <t/>
        </is>
      </c>
      <c r="AH545" s="2" t="inlineStr">
        <is>
          <t>ladustatud maksejuhis</t>
        </is>
      </c>
      <c r="AI545" s="2" t="inlineStr">
        <is>
          <t>3</t>
        </is>
      </c>
      <c r="AJ545" s="2" t="inlineStr">
        <is>
          <t/>
        </is>
      </c>
      <c r="AK545" t="inlineStr">
        <is>
          <t/>
        </is>
      </c>
      <c r="AL545" s="2" t="inlineStr">
        <is>
          <t>varastoitu maksumääräys</t>
        </is>
      </c>
      <c r="AM545" s="2" t="inlineStr">
        <is>
          <t>3</t>
        </is>
      </c>
      <c r="AN545" s="2" t="inlineStr">
        <is>
          <t/>
        </is>
      </c>
      <c r="AO545" t="inlineStr">
        <is>
          <t/>
        </is>
      </c>
      <c r="AP545" s="2" t="inlineStr">
        <is>
          <t>ordre de paiement à échéance</t>
        </is>
      </c>
      <c r="AQ545" s="2" t="inlineStr">
        <is>
          <t>3</t>
        </is>
      </c>
      <c r="AR545" s="2" t="inlineStr">
        <is>
          <t/>
        </is>
      </c>
      <c r="AS545" t="inlineStr">
        <is>
          <t/>
        </is>
      </c>
      <c r="AT545" s="2" t="inlineStr">
        <is>
          <t>ordú íocaíochta stórasaithe|
ordú íocaíochta stóráilte</t>
        </is>
      </c>
      <c r="AU545" s="2" t="inlineStr">
        <is>
          <t>3|
3</t>
        </is>
      </c>
      <c r="AV545" s="2" t="inlineStr">
        <is>
          <t xml:space="preserve">preferred|
</t>
        </is>
      </c>
      <c r="AW545" t="inlineStr">
        <is>
          <t/>
        </is>
      </c>
      <c r="AX545" t="inlineStr">
        <is>
          <t/>
        </is>
      </c>
      <c r="AY545" t="inlineStr">
        <is>
          <t/>
        </is>
      </c>
      <c r="AZ545" t="inlineStr">
        <is>
          <t/>
        </is>
      </c>
      <c r="BA545" t="inlineStr">
        <is>
          <t/>
        </is>
      </c>
      <c r="BB545" s="2" t="inlineStr">
        <is>
          <t>tárolt fizetési megbízás</t>
        </is>
      </c>
      <c r="BC545" s="2" t="inlineStr">
        <is>
          <t>4</t>
        </is>
      </c>
      <c r="BD545" s="2" t="inlineStr">
        <is>
          <t/>
        </is>
      </c>
      <c r="BE545" t="inlineStr">
        <is>
          <t>olyan fizetési megbízás [ &lt;a href="/entry/result/1126722/all" id="ENTRY_TO_ENTRY_CONVERTER" target="_blank"&gt;IATE:1126722&lt;/a&gt; ], amely későbbi elszámolási időpontot határoz meg</t>
        </is>
      </c>
      <c r="BF545" t="inlineStr">
        <is>
          <t/>
        </is>
      </c>
      <c r="BG545" t="inlineStr">
        <is>
          <t/>
        </is>
      </c>
      <c r="BH545" t="inlineStr">
        <is>
          <t/>
        </is>
      </c>
      <c r="BI545" t="inlineStr">
        <is>
          <t/>
        </is>
      </c>
      <c r="BJ545" t="inlineStr">
        <is>
          <t/>
        </is>
      </c>
      <c r="BK545" t="inlineStr">
        <is>
          <t/>
        </is>
      </c>
      <c r="BL545" t="inlineStr">
        <is>
          <t/>
        </is>
      </c>
      <c r="BM545" t="inlineStr">
        <is>
          <t/>
        </is>
      </c>
      <c r="BN545" t="inlineStr">
        <is>
          <t/>
        </is>
      </c>
      <c r="BO545" t="inlineStr">
        <is>
          <t/>
        </is>
      </c>
      <c r="BP545" t="inlineStr">
        <is>
          <t/>
        </is>
      </c>
      <c r="BQ545" t="inlineStr">
        <is>
          <t/>
        </is>
      </c>
      <c r="BR545" s="2" t="inlineStr">
        <is>
          <t>ordni ta' ħlas realizzata</t>
        </is>
      </c>
      <c r="BS545" s="2" t="inlineStr">
        <is>
          <t>3</t>
        </is>
      </c>
      <c r="BT545" s="2" t="inlineStr">
        <is>
          <t/>
        </is>
      </c>
      <c r="BU545" t="inlineStr">
        <is>
          <t>ordnijiet ta' ħlas sottomessi qabel id-data speċifikata tas-saldu</t>
        </is>
      </c>
      <c r="BV545" t="inlineStr">
        <is>
          <t/>
        </is>
      </c>
      <c r="BW545" t="inlineStr">
        <is>
          <t/>
        </is>
      </c>
      <c r="BX545" t="inlineStr">
        <is>
          <t/>
        </is>
      </c>
      <c r="BY545" t="inlineStr">
        <is>
          <t/>
        </is>
      </c>
      <c r="BZ545" s="2" t="inlineStr">
        <is>
          <t>przechowywane zlecenie płatnicze</t>
        </is>
      </c>
      <c r="CA545" s="2" t="inlineStr">
        <is>
          <t>3</t>
        </is>
      </c>
      <c r="CB545" s="2" t="inlineStr">
        <is>
          <t/>
        </is>
      </c>
      <c r="CC545" t="inlineStr">
        <is>
          <t/>
        </is>
      </c>
      <c r="CD545" s="2" t="inlineStr">
        <is>
          <t>ordem de pagamento armazenada</t>
        </is>
      </c>
      <c r="CE545" s="2" t="inlineStr">
        <is>
          <t>3</t>
        </is>
      </c>
      <c r="CF545" s="2" t="inlineStr">
        <is>
          <t/>
        </is>
      </c>
      <c r="CG545" t="inlineStr">
        <is>
          <t/>
        </is>
      </c>
      <c r="CH545" t="inlineStr">
        <is>
          <t/>
        </is>
      </c>
      <c r="CI545" t="inlineStr">
        <is>
          <t/>
        </is>
      </c>
      <c r="CJ545" t="inlineStr">
        <is>
          <t/>
        </is>
      </c>
      <c r="CK545" t="inlineStr">
        <is>
          <t/>
        </is>
      </c>
      <c r="CL545" t="inlineStr">
        <is>
          <t/>
        </is>
      </c>
      <c r="CM545" t="inlineStr">
        <is>
          <t/>
        </is>
      </c>
      <c r="CN545" t="inlineStr">
        <is>
          <t/>
        </is>
      </c>
      <c r="CO545" t="inlineStr">
        <is>
          <t/>
        </is>
      </c>
      <c r="CP545" s="2" t="inlineStr">
        <is>
          <t>skladiščen plačilni nalog</t>
        </is>
      </c>
      <c r="CQ545" s="2" t="inlineStr">
        <is>
          <t>3</t>
        </is>
      </c>
      <c r="CR545" s="2" t="inlineStr">
        <is>
          <t/>
        </is>
      </c>
      <c r="CS545" t="inlineStr">
        <is>
          <t>plačilni nalog, predložen pred določenim dnevom poravnave</t>
        </is>
      </c>
      <c r="CT545" t="inlineStr">
        <is>
          <t/>
        </is>
      </c>
      <c r="CU545" t="inlineStr">
        <is>
          <t/>
        </is>
      </c>
      <c r="CV545" t="inlineStr">
        <is>
          <t/>
        </is>
      </c>
      <c r="CW545" t="inlineStr">
        <is>
          <t/>
        </is>
      </c>
    </row>
    <row r="546">
      <c r="A546" s="1" t="str">
        <f>HYPERLINK("https://iate.europa.eu/entry/result/388163/all", "388163")</f>
        <v>388163</v>
      </c>
      <c r="B546" t="inlineStr">
        <is>
          <t>FINANCE</t>
        </is>
      </c>
      <c r="C546" t="inlineStr">
        <is>
          <t>FINANCE|monetary economics;FINANCE|financial institutions and credit|banking</t>
        </is>
      </c>
      <c r="D546" t="inlineStr">
        <is>
          <t>yes</t>
        </is>
      </c>
      <c r="E546" t="inlineStr">
        <is>
          <t/>
        </is>
      </c>
      <c r="F546" t="inlineStr">
        <is>
          <t/>
        </is>
      </c>
      <c r="G546" t="inlineStr">
        <is>
          <t/>
        </is>
      </c>
      <c r="H546" t="inlineStr">
        <is>
          <t/>
        </is>
      </c>
      <c r="I546" t="inlineStr">
        <is>
          <t/>
        </is>
      </c>
      <c r="J546" t="inlineStr">
        <is>
          <t/>
        </is>
      </c>
      <c r="K546" t="inlineStr">
        <is>
          <t/>
        </is>
      </c>
      <c r="L546" t="inlineStr">
        <is>
          <t/>
        </is>
      </c>
      <c r="M546" t="inlineStr">
        <is>
          <t/>
        </is>
      </c>
      <c r="N546" t="inlineStr">
        <is>
          <t/>
        </is>
      </c>
      <c r="O546" t="inlineStr">
        <is>
          <t/>
        </is>
      </c>
      <c r="P546" t="inlineStr">
        <is>
          <t/>
        </is>
      </c>
      <c r="Q546" t="inlineStr">
        <is>
          <t/>
        </is>
      </c>
      <c r="R546" s="2" t="inlineStr">
        <is>
          <t>Notfallmaßnahme</t>
        </is>
      </c>
      <c r="S546" s="2" t="inlineStr">
        <is>
          <t>3</t>
        </is>
      </c>
      <c r="T546" s="2" t="inlineStr">
        <is>
          <t/>
        </is>
      </c>
      <c r="U546" t="inlineStr">
        <is>
          <t/>
        </is>
      </c>
      <c r="V546" s="2" t="inlineStr">
        <is>
          <t>μέτρο έκτακτης ανάγκης</t>
        </is>
      </c>
      <c r="W546" s="2" t="inlineStr">
        <is>
          <t>3</t>
        </is>
      </c>
      <c r="X546" s="2" t="inlineStr">
        <is>
          <t/>
        </is>
      </c>
      <c r="Y546" t="inlineStr">
        <is>
          <t/>
        </is>
      </c>
      <c r="Z546" s="2" t="inlineStr">
        <is>
          <t>contingency measure</t>
        </is>
      </c>
      <c r="AA546" s="2" t="inlineStr">
        <is>
          <t>3</t>
        </is>
      </c>
      <c r="AB546" s="2" t="inlineStr">
        <is>
          <t/>
        </is>
      </c>
      <c r="AC546" t="inlineStr">
        <is>
          <t/>
        </is>
      </c>
      <c r="AD546" s="2" t="inlineStr">
        <is>
          <t>medida de contingencia</t>
        </is>
      </c>
      <c r="AE546" s="2" t="inlineStr">
        <is>
          <t>3</t>
        </is>
      </c>
      <c r="AF546" s="2" t="inlineStr">
        <is>
          <t/>
        </is>
      </c>
      <c r="AG546" t="inlineStr">
        <is>
          <t/>
        </is>
      </c>
      <c r="AH546" s="2" t="inlineStr">
        <is>
          <t>eriolukorra meede</t>
        </is>
      </c>
      <c r="AI546" s="2" t="inlineStr">
        <is>
          <t>3</t>
        </is>
      </c>
      <c r="AJ546" s="2" t="inlineStr">
        <is>
          <t/>
        </is>
      </c>
      <c r="AK546" t="inlineStr">
        <is>
          <t/>
        </is>
      </c>
      <c r="AL546" t="inlineStr">
        <is>
          <t/>
        </is>
      </c>
      <c r="AM546" t="inlineStr">
        <is>
          <t/>
        </is>
      </c>
      <c r="AN546" t="inlineStr">
        <is>
          <t/>
        </is>
      </c>
      <c r="AO546" t="inlineStr">
        <is>
          <t/>
        </is>
      </c>
      <c r="AP546" s="2" t="inlineStr">
        <is>
          <t>mesure pour imprévus|
mesure pour faire face à des imprévus</t>
        </is>
      </c>
      <c r="AQ546" s="2" t="inlineStr">
        <is>
          <t>1|
1</t>
        </is>
      </c>
      <c r="AR546" s="2" t="inlineStr">
        <is>
          <t xml:space="preserve">|
</t>
        </is>
      </c>
      <c r="AS546" t="inlineStr">
        <is>
          <t/>
        </is>
      </c>
      <c r="AT546" s="2" t="inlineStr">
        <is>
          <t>beart teagmhasachta</t>
        </is>
      </c>
      <c r="AU546" s="2" t="inlineStr">
        <is>
          <t>3</t>
        </is>
      </c>
      <c r="AV546" s="2" t="inlineStr">
        <is>
          <t/>
        </is>
      </c>
      <c r="AW546" t="inlineStr">
        <is>
          <t/>
        </is>
      </c>
      <c r="AX546" t="inlineStr">
        <is>
          <t/>
        </is>
      </c>
      <c r="AY546" t="inlineStr">
        <is>
          <t/>
        </is>
      </c>
      <c r="AZ546" t="inlineStr">
        <is>
          <t/>
        </is>
      </c>
      <c r="BA546" t="inlineStr">
        <is>
          <t/>
        </is>
      </c>
      <c r="BB546" s="2" t="inlineStr">
        <is>
          <t>rendkívüli intézkedés</t>
        </is>
      </c>
      <c r="BC546" s="2" t="inlineStr">
        <is>
          <t>4</t>
        </is>
      </c>
      <c r="BD546" s="2" t="inlineStr">
        <is>
          <t/>
        </is>
      </c>
      <c r="BE546" t="inlineStr">
        <is>
          <t/>
        </is>
      </c>
      <c r="BF546" t="inlineStr">
        <is>
          <t/>
        </is>
      </c>
      <c r="BG546" t="inlineStr">
        <is>
          <t/>
        </is>
      </c>
      <c r="BH546" t="inlineStr">
        <is>
          <t/>
        </is>
      </c>
      <c r="BI546" t="inlineStr">
        <is>
          <t/>
        </is>
      </c>
      <c r="BJ546" t="inlineStr">
        <is>
          <t/>
        </is>
      </c>
      <c r="BK546" t="inlineStr">
        <is>
          <t/>
        </is>
      </c>
      <c r="BL546" t="inlineStr">
        <is>
          <t/>
        </is>
      </c>
      <c r="BM546" t="inlineStr">
        <is>
          <t/>
        </is>
      </c>
      <c r="BN546" t="inlineStr">
        <is>
          <t/>
        </is>
      </c>
      <c r="BO546" t="inlineStr">
        <is>
          <t/>
        </is>
      </c>
      <c r="BP546" t="inlineStr">
        <is>
          <t/>
        </is>
      </c>
      <c r="BQ546" t="inlineStr">
        <is>
          <t/>
        </is>
      </c>
      <c r="BR546" s="2" t="inlineStr">
        <is>
          <t>miżura ta’ kontinġenza</t>
        </is>
      </c>
      <c r="BS546" s="2" t="inlineStr">
        <is>
          <t>3</t>
        </is>
      </c>
      <c r="BT546" s="2" t="inlineStr">
        <is>
          <t/>
        </is>
      </c>
      <c r="BU546" t="inlineStr">
        <is>
          <t/>
        </is>
      </c>
      <c r="BV546" t="inlineStr">
        <is>
          <t/>
        </is>
      </c>
      <c r="BW546" t="inlineStr">
        <is>
          <t/>
        </is>
      </c>
      <c r="BX546" t="inlineStr">
        <is>
          <t/>
        </is>
      </c>
      <c r="BY546" t="inlineStr">
        <is>
          <t/>
        </is>
      </c>
      <c r="BZ546" s="2" t="inlineStr">
        <is>
          <t>środek awaryjny</t>
        </is>
      </c>
      <c r="CA546" s="2" t="inlineStr">
        <is>
          <t>3</t>
        </is>
      </c>
      <c r="CB546" s="2" t="inlineStr">
        <is>
          <t/>
        </is>
      </c>
      <c r="CC546" t="inlineStr">
        <is>
          <t/>
        </is>
      </c>
      <c r="CD546" s="2" t="inlineStr">
        <is>
          <t>medida de contingência</t>
        </is>
      </c>
      <c r="CE546" s="2" t="inlineStr">
        <is>
          <t>3</t>
        </is>
      </c>
      <c r="CF546" s="2" t="inlineStr">
        <is>
          <t/>
        </is>
      </c>
      <c r="CG546" t="inlineStr">
        <is>
          <t/>
        </is>
      </c>
      <c r="CH546" t="inlineStr">
        <is>
          <t/>
        </is>
      </c>
      <c r="CI546" t="inlineStr">
        <is>
          <t/>
        </is>
      </c>
      <c r="CJ546" t="inlineStr">
        <is>
          <t/>
        </is>
      </c>
      <c r="CK546" t="inlineStr">
        <is>
          <t/>
        </is>
      </c>
      <c r="CL546" t="inlineStr">
        <is>
          <t/>
        </is>
      </c>
      <c r="CM546" t="inlineStr">
        <is>
          <t/>
        </is>
      </c>
      <c r="CN546" t="inlineStr">
        <is>
          <t/>
        </is>
      </c>
      <c r="CO546" t="inlineStr">
        <is>
          <t/>
        </is>
      </c>
      <c r="CP546" s="2" t="inlineStr">
        <is>
          <t>ukrep ob nepredvidljivih dogodkih</t>
        </is>
      </c>
      <c r="CQ546" s="2" t="inlineStr">
        <is>
          <t>3</t>
        </is>
      </c>
      <c r="CR546" s="2" t="inlineStr">
        <is>
          <t/>
        </is>
      </c>
      <c r="CS546" t="inlineStr">
        <is>
          <t/>
        </is>
      </c>
      <c r="CT546" t="inlineStr">
        <is>
          <t/>
        </is>
      </c>
      <c r="CU546" t="inlineStr">
        <is>
          <t/>
        </is>
      </c>
      <c r="CV546" t="inlineStr">
        <is>
          <t/>
        </is>
      </c>
      <c r="CW546" t="inlineStr">
        <is>
          <t/>
        </is>
      </c>
    </row>
    <row r="547">
      <c r="A547" s="1" t="str">
        <f>HYPERLINK("https://iate.europa.eu/entry/result/3537608/all", "3537608")</f>
        <v>3537608</v>
      </c>
      <c r="B547" t="inlineStr">
        <is>
          <t>FINANCE</t>
        </is>
      </c>
      <c r="C547" t="inlineStr">
        <is>
          <t>FINANCE|financial institutions and credit</t>
        </is>
      </c>
      <c r="D547" t="inlineStr">
        <is>
          <t>yes</t>
        </is>
      </c>
      <c r="E547" t="inlineStr">
        <is>
          <t/>
        </is>
      </c>
      <c r="F547" s="2" t="inlineStr">
        <is>
          <t>режим за обединяване на ликвидност</t>
        </is>
      </c>
      <c r="G547" s="2" t="inlineStr">
        <is>
          <t>4</t>
        </is>
      </c>
      <c r="H547" s="2" t="inlineStr">
        <is>
          <t/>
        </is>
      </c>
      <c r="I547" t="inlineStr">
        <is>
          <t/>
        </is>
      </c>
      <c r="J547" t="inlineStr">
        <is>
          <t/>
        </is>
      </c>
      <c r="K547" t="inlineStr">
        <is>
          <t/>
        </is>
      </c>
      <c r="L547" t="inlineStr">
        <is>
          <t/>
        </is>
      </c>
      <c r="M547" t="inlineStr">
        <is>
          <t/>
        </is>
      </c>
      <c r="N547" t="inlineStr">
        <is>
          <t/>
        </is>
      </c>
      <c r="O547" t="inlineStr">
        <is>
          <t/>
        </is>
      </c>
      <c r="P547" t="inlineStr">
        <is>
          <t/>
        </is>
      </c>
      <c r="Q547" t="inlineStr">
        <is>
          <t/>
        </is>
      </c>
      <c r="R547" s="2" t="inlineStr">
        <is>
          <t>Liquiditätspooling</t>
        </is>
      </c>
      <c r="S547" s="2" t="inlineStr">
        <is>
          <t>3</t>
        </is>
      </c>
      <c r="T547" s="2" t="inlineStr">
        <is>
          <t/>
        </is>
      </c>
      <c r="U547" t="inlineStr">
        <is>
          <t/>
        </is>
      </c>
      <c r="V547" s="2" t="inlineStr">
        <is>
          <t>λειτουργία ενοποίησης ρευστότητας</t>
        </is>
      </c>
      <c r="W547" s="2" t="inlineStr">
        <is>
          <t>3</t>
        </is>
      </c>
      <c r="X547" s="2" t="inlineStr">
        <is>
          <t/>
        </is>
      </c>
      <c r="Y547" t="inlineStr">
        <is>
          <t/>
        </is>
      </c>
      <c r="Z547" s="2" t="inlineStr">
        <is>
          <t>liquidity pooling mode</t>
        </is>
      </c>
      <c r="AA547" s="2" t="inlineStr">
        <is>
          <t>3</t>
        </is>
      </c>
      <c r="AB547" s="2" t="inlineStr">
        <is>
          <t/>
        </is>
      </c>
      <c r="AC547" t="inlineStr">
        <is>
          <t/>
        </is>
      </c>
      <c r="AD547" s="2" t="inlineStr">
        <is>
          <t>servicios de fondo de liquidez</t>
        </is>
      </c>
      <c r="AE547" s="2" t="inlineStr">
        <is>
          <t>3</t>
        </is>
      </c>
      <c r="AF547" s="2" t="inlineStr">
        <is>
          <t/>
        </is>
      </c>
      <c r="AG547" t="inlineStr">
        <is>
          <t/>
        </is>
      </c>
      <c r="AH547" s="2" t="inlineStr">
        <is>
          <t>likviidsuse koondamise režiim</t>
        </is>
      </c>
      <c r="AI547" s="2" t="inlineStr">
        <is>
          <t>3</t>
        </is>
      </c>
      <c r="AJ547" s="2" t="inlineStr">
        <is>
          <t/>
        </is>
      </c>
      <c r="AK547" t="inlineStr">
        <is>
          <t/>
        </is>
      </c>
      <c r="AL547" s="2" t="inlineStr">
        <is>
          <t>likviditeetin sammiointimenetelmä</t>
        </is>
      </c>
      <c r="AM547" s="2" t="inlineStr">
        <is>
          <t>3</t>
        </is>
      </c>
      <c r="AN547" s="2" t="inlineStr">
        <is>
          <t/>
        </is>
      </c>
      <c r="AO547" t="inlineStr">
        <is>
          <t/>
        </is>
      </c>
      <c r="AP547" t="inlineStr">
        <is>
          <t/>
        </is>
      </c>
      <c r="AQ547" t="inlineStr">
        <is>
          <t/>
        </is>
      </c>
      <c r="AR547" t="inlineStr">
        <is>
          <t/>
        </is>
      </c>
      <c r="AS547" t="inlineStr">
        <is>
          <t/>
        </is>
      </c>
      <c r="AT547" s="2" t="inlineStr">
        <is>
          <t>mód comhthiomsaithe leachtaíochta</t>
        </is>
      </c>
      <c r="AU547" s="2" t="inlineStr">
        <is>
          <t>3</t>
        </is>
      </c>
      <c r="AV547" s="2" t="inlineStr">
        <is>
          <t/>
        </is>
      </c>
      <c r="AW547" t="inlineStr">
        <is>
          <t/>
        </is>
      </c>
      <c r="AX547" t="inlineStr">
        <is>
          <t/>
        </is>
      </c>
      <c r="AY547" t="inlineStr">
        <is>
          <t/>
        </is>
      </c>
      <c r="AZ547" t="inlineStr">
        <is>
          <t/>
        </is>
      </c>
      <c r="BA547" t="inlineStr">
        <is>
          <t/>
        </is>
      </c>
      <c r="BB547" s="2" t="inlineStr">
        <is>
          <t>likviditás-összevonási mód</t>
        </is>
      </c>
      <c r="BC547" s="2" t="inlineStr">
        <is>
          <t>4</t>
        </is>
      </c>
      <c r="BD547" s="2" t="inlineStr">
        <is>
          <t/>
        </is>
      </c>
      <c r="BE547" t="inlineStr">
        <is>
          <t>az összevont számlainformáció (CAI) üzemmód [ &lt;a href="/entry/result/3528087/all" id="ENTRY_TO_ENTRY_CONVERTER" target="_blank"&gt;IATE:3528087&lt;/a&gt; ] és a csoportos likviditáskezelés (AL) üzemmód [ &lt;a href="/entry/result/3528082/all" id="ENTRY_TO_ENTRY_CONVERTER" target="_blank"&gt;IATE:3528082&lt;/a&gt; ]összefoglaló neve</t>
        </is>
      </c>
      <c r="BF547" s="2" t="inlineStr">
        <is>
          <t>funzione di consolidamento della liquidità</t>
        </is>
      </c>
      <c r="BG547" s="2" t="inlineStr">
        <is>
          <t>3</t>
        </is>
      </c>
      <c r="BH547" s="2" t="inlineStr">
        <is>
          <t/>
        </is>
      </c>
      <c r="BI547" t="inlineStr">
        <is>
          <t>la funzione di informativa consolidata sui conti (ICC) e la funzione di liquidità aggregata (LA).</t>
        </is>
      </c>
      <c r="BJ547" t="inlineStr">
        <is>
          <t/>
        </is>
      </c>
      <c r="BK547" t="inlineStr">
        <is>
          <t/>
        </is>
      </c>
      <c r="BL547" t="inlineStr">
        <is>
          <t/>
        </is>
      </c>
      <c r="BM547" t="inlineStr">
        <is>
          <t/>
        </is>
      </c>
      <c r="BN547" t="inlineStr">
        <is>
          <t/>
        </is>
      </c>
      <c r="BO547" t="inlineStr">
        <is>
          <t/>
        </is>
      </c>
      <c r="BP547" t="inlineStr">
        <is>
          <t/>
        </is>
      </c>
      <c r="BQ547" t="inlineStr">
        <is>
          <t/>
        </is>
      </c>
      <c r="BR547" s="2" t="inlineStr">
        <is>
          <t>modalitajiet ta' ppuljar ta' likwidità</t>
        </is>
      </c>
      <c r="BS547" s="2" t="inlineStr">
        <is>
          <t>3</t>
        </is>
      </c>
      <c r="BT547" s="2" t="inlineStr">
        <is>
          <t/>
        </is>
      </c>
      <c r="BU547" t="inlineStr">
        <is>
          <t/>
        </is>
      </c>
      <c r="BV547" t="inlineStr">
        <is>
          <t/>
        </is>
      </c>
      <c r="BW547" t="inlineStr">
        <is>
          <t/>
        </is>
      </c>
      <c r="BX547" t="inlineStr">
        <is>
          <t/>
        </is>
      </c>
      <c r="BY547" t="inlineStr">
        <is>
          <t/>
        </is>
      </c>
      <c r="BZ547" s="2" t="inlineStr">
        <is>
          <t>sposób grupowania płynności</t>
        </is>
      </c>
      <c r="CA547" s="2" t="inlineStr">
        <is>
          <t>3</t>
        </is>
      </c>
      <c r="CB547" s="2" t="inlineStr">
        <is>
          <t/>
        </is>
      </c>
      <c r="CC547" t="inlineStr">
        <is>
          <t/>
        </is>
      </c>
      <c r="CD547" s="2" t="inlineStr">
        <is>
          <t>serviços do fundo comum de liquidez</t>
        </is>
      </c>
      <c r="CE547" s="2" t="inlineStr">
        <is>
          <t>3</t>
        </is>
      </c>
      <c r="CF547" s="2" t="inlineStr">
        <is>
          <t/>
        </is>
      </c>
      <c r="CG547" t="inlineStr">
        <is>
          <t/>
        </is>
      </c>
      <c r="CH547" t="inlineStr">
        <is>
          <t/>
        </is>
      </c>
      <c r="CI547" t="inlineStr">
        <is>
          <t/>
        </is>
      </c>
      <c r="CJ547" t="inlineStr">
        <is>
          <t/>
        </is>
      </c>
      <c r="CK547" t="inlineStr">
        <is>
          <t/>
        </is>
      </c>
      <c r="CL547" t="inlineStr">
        <is>
          <t/>
        </is>
      </c>
      <c r="CM547" t="inlineStr">
        <is>
          <t/>
        </is>
      </c>
      <c r="CN547" t="inlineStr">
        <is>
          <t/>
        </is>
      </c>
      <c r="CO547" t="inlineStr">
        <is>
          <t/>
        </is>
      </c>
      <c r="CP547" s="2" t="inlineStr">
        <is>
          <t>način združevanja likvidnosti</t>
        </is>
      </c>
      <c r="CQ547" s="2" t="inlineStr">
        <is>
          <t>3</t>
        </is>
      </c>
      <c r="CR547" s="2" t="inlineStr">
        <is>
          <t/>
        </is>
      </c>
      <c r="CS547" t="inlineStr">
        <is>
          <t/>
        </is>
      </c>
      <c r="CT547" t="inlineStr">
        <is>
          <t/>
        </is>
      </c>
      <c r="CU547" t="inlineStr">
        <is>
          <t/>
        </is>
      </c>
      <c r="CV547" t="inlineStr">
        <is>
          <t/>
        </is>
      </c>
      <c r="CW547" t="inlineStr">
        <is>
          <t/>
        </is>
      </c>
    </row>
    <row r="548">
      <c r="A548" s="1" t="str">
        <f>HYPERLINK("https://iate.europa.eu/entry/result/3537910/all", "3537910")</f>
        <v>3537910</v>
      </c>
      <c r="B548" t="inlineStr">
        <is>
          <t>FINANCE</t>
        </is>
      </c>
      <c r="C548" t="inlineStr">
        <is>
          <t>FINANCE|financial institutions and credit</t>
        </is>
      </c>
      <c r="D548" t="inlineStr">
        <is>
          <t>yes</t>
        </is>
      </c>
      <c r="E548" t="inlineStr">
        <is>
          <t/>
        </is>
      </c>
      <c r="F548" s="2" t="inlineStr">
        <is>
          <t>междубанково плащане</t>
        </is>
      </c>
      <c r="G548" s="2" t="inlineStr">
        <is>
          <t>4</t>
        </is>
      </c>
      <c r="H548" s="2" t="inlineStr">
        <is>
          <t/>
        </is>
      </c>
      <c r="I548" t="inlineStr">
        <is>
          <t>Плащания, различни от клиентските.</t>
        </is>
      </c>
      <c r="J548" s="2" t="inlineStr">
        <is>
          <t>mezibankovní platba</t>
        </is>
      </c>
      <c r="K548" s="2" t="inlineStr">
        <is>
          <t>3</t>
        </is>
      </c>
      <c r="L548" s="2" t="inlineStr">
        <is>
          <t/>
        </is>
      </c>
      <c r="M548" t="inlineStr">
        <is>
          <t>platba, která není klientskou platbou</t>
        </is>
      </c>
      <c r="N548" s="2" t="inlineStr">
        <is>
          <t>interbankbetaling</t>
        </is>
      </c>
      <c r="O548" s="2" t="inlineStr">
        <is>
          <t>3</t>
        </is>
      </c>
      <c r="P548" s="2" t="inlineStr">
        <is>
          <t/>
        </is>
      </c>
      <c r="Q548" t="inlineStr">
        <is>
          <t>betaling mellem to finansielle institutter på interbankmarkedet, også kaldet pengemarkedet</t>
        </is>
      </c>
      <c r="R548" s="2" t="inlineStr">
        <is>
          <t>Interbankzahlung</t>
        </is>
      </c>
      <c r="S548" s="2" t="inlineStr">
        <is>
          <t>3</t>
        </is>
      </c>
      <c r="T548" s="2" t="inlineStr">
        <is>
          <t/>
        </is>
      </c>
      <c r="U548" t="inlineStr">
        <is>
          <t/>
        </is>
      </c>
      <c r="V548" s="2" t="inlineStr">
        <is>
          <t>διατραπεζική πληρωμή</t>
        </is>
      </c>
      <c r="W548" s="2" t="inlineStr">
        <is>
          <t>3</t>
        </is>
      </c>
      <c r="X548" s="2" t="inlineStr">
        <is>
          <t/>
        </is>
      </c>
      <c r="Y548" t="inlineStr">
        <is>
          <t/>
        </is>
      </c>
      <c r="Z548" s="2" t="inlineStr">
        <is>
          <t>interbank payment</t>
        </is>
      </c>
      <c r="AA548" s="2" t="inlineStr">
        <is>
          <t>3</t>
        </is>
      </c>
      <c r="AB548" s="2" t="inlineStr">
        <is>
          <t/>
        </is>
      </c>
      <c r="AC548" t="inlineStr">
        <is>
          <t/>
        </is>
      </c>
      <c r="AD548" s="2" t="inlineStr">
        <is>
          <t>pago interbancario</t>
        </is>
      </c>
      <c r="AE548" s="2" t="inlineStr">
        <is>
          <t>3</t>
        </is>
      </c>
      <c r="AF548" s="2" t="inlineStr">
        <is>
          <t/>
        </is>
      </c>
      <c r="AG548" t="inlineStr">
        <is>
          <t/>
        </is>
      </c>
      <c r="AH548" s="2" t="inlineStr">
        <is>
          <t>pankadevaheline makse</t>
        </is>
      </c>
      <c r="AI548" s="2" t="inlineStr">
        <is>
          <t>3</t>
        </is>
      </c>
      <c r="AJ548" s="2" t="inlineStr">
        <is>
          <t/>
        </is>
      </c>
      <c r="AK548" t="inlineStr">
        <is>
          <t/>
        </is>
      </c>
      <c r="AL548" s="2" t="inlineStr">
        <is>
          <t>pankkienvälinen maksu</t>
        </is>
      </c>
      <c r="AM548" s="2" t="inlineStr">
        <is>
          <t>3</t>
        </is>
      </c>
      <c r="AN548" s="2" t="inlineStr">
        <is>
          <t/>
        </is>
      </c>
      <c r="AO548" t="inlineStr">
        <is>
          <t/>
        </is>
      </c>
      <c r="AP548" t="inlineStr">
        <is>
          <t/>
        </is>
      </c>
      <c r="AQ548" t="inlineStr">
        <is>
          <t/>
        </is>
      </c>
      <c r="AR548" t="inlineStr">
        <is>
          <t/>
        </is>
      </c>
      <c r="AS548" t="inlineStr">
        <is>
          <t/>
        </is>
      </c>
      <c r="AT548" s="2" t="inlineStr">
        <is>
          <t>íocaíocht idirbhainc</t>
        </is>
      </c>
      <c r="AU548" s="2" t="inlineStr">
        <is>
          <t>3</t>
        </is>
      </c>
      <c r="AV548" s="2" t="inlineStr">
        <is>
          <t/>
        </is>
      </c>
      <c r="AW548" t="inlineStr">
        <is>
          <t/>
        </is>
      </c>
      <c r="AX548" t="inlineStr">
        <is>
          <t/>
        </is>
      </c>
      <c r="AY548" t="inlineStr">
        <is>
          <t/>
        </is>
      </c>
      <c r="AZ548" t="inlineStr">
        <is>
          <t/>
        </is>
      </c>
      <c r="BA548" t="inlineStr">
        <is>
          <t/>
        </is>
      </c>
      <c r="BB548" s="2" t="inlineStr">
        <is>
          <t>bankközi fizetés</t>
        </is>
      </c>
      <c r="BC548" s="2" t="inlineStr">
        <is>
          <t>4</t>
        </is>
      </c>
      <c r="BD548" s="2" t="inlineStr">
        <is>
          <t/>
        </is>
      </c>
      <c r="BE548" t="inlineStr">
        <is>
          <t>az ügyfélfizetésektől eltérő fizetések</t>
        </is>
      </c>
      <c r="BF548" s="2" t="inlineStr">
        <is>
          <t>pagamento interbancario</t>
        </is>
      </c>
      <c r="BG548" s="2" t="inlineStr">
        <is>
          <t>3</t>
        </is>
      </c>
      <c r="BH548" s="2" t="inlineStr">
        <is>
          <t/>
        </is>
      </c>
      <c r="BI548" t="inlineStr">
        <is>
          <t/>
        </is>
      </c>
      <c r="BJ548" s="2" t="inlineStr">
        <is>
          <t>tarpbankinis mokėjimas</t>
        </is>
      </c>
      <c r="BK548" s="2" t="inlineStr">
        <is>
          <t>3</t>
        </is>
      </c>
      <c r="BL548" s="2" t="inlineStr">
        <is>
          <t/>
        </is>
      </c>
      <c r="BM548" t="inlineStr">
        <is>
          <t/>
        </is>
      </c>
      <c r="BN548" s="2" t="inlineStr">
        <is>
          <t>starpbanku maksājums</t>
        </is>
      </c>
      <c r="BO548" s="2" t="inlineStr">
        <is>
          <t>3</t>
        </is>
      </c>
      <c r="BP548" s="2" t="inlineStr">
        <is>
          <t/>
        </is>
      </c>
      <c r="BQ548" t="inlineStr">
        <is>
          <t/>
        </is>
      </c>
      <c r="BR548" s="2" t="inlineStr">
        <is>
          <t>pagament interbankarju</t>
        </is>
      </c>
      <c r="BS548" s="2" t="inlineStr">
        <is>
          <t>3</t>
        </is>
      </c>
      <c r="BT548" s="2" t="inlineStr">
        <is>
          <t/>
        </is>
      </c>
      <c r="BU548" t="inlineStr">
        <is>
          <t/>
        </is>
      </c>
      <c r="BV548" s="2" t="inlineStr">
        <is>
          <t>interbancaire betaling|
interbankbetaling</t>
        </is>
      </c>
      <c r="BW548" s="2" t="inlineStr">
        <is>
          <t>2|
2</t>
        </is>
      </c>
      <c r="BX548" s="2" t="inlineStr">
        <is>
          <t xml:space="preserve">|
</t>
        </is>
      </c>
      <c r="BY548" t="inlineStr">
        <is>
          <t>betaling tussen banken, zowel nationaal als internationaal</t>
        </is>
      </c>
      <c r="BZ548" s="2" t="inlineStr">
        <is>
          <t>płatność międzybankowa</t>
        </is>
      </c>
      <c r="CA548" s="2" t="inlineStr">
        <is>
          <t>3</t>
        </is>
      </c>
      <c r="CB548" s="2" t="inlineStr">
        <is>
          <t/>
        </is>
      </c>
      <c r="CC548" t="inlineStr">
        <is>
          <t/>
        </is>
      </c>
      <c r="CD548" s="2" t="inlineStr">
        <is>
          <t>pagamento interbancário</t>
        </is>
      </c>
      <c r="CE548" s="2" t="inlineStr">
        <is>
          <t>3</t>
        </is>
      </c>
      <c r="CF548" s="2" t="inlineStr">
        <is>
          <t/>
        </is>
      </c>
      <c r="CG548" t="inlineStr">
        <is>
          <t/>
        </is>
      </c>
      <c r="CH548" s="2" t="inlineStr">
        <is>
          <t>plată interbancară</t>
        </is>
      </c>
      <c r="CI548" s="2" t="inlineStr">
        <is>
          <t>3</t>
        </is>
      </c>
      <c r="CJ548" s="2" t="inlineStr">
        <is>
          <t/>
        </is>
      </c>
      <c r="CK548" t="inlineStr">
        <is>
          <t>plată efectuată între două unități aparținând unor bănci diferite, având astfel loc transferul de disponibilități de la o societate bancară la alta</t>
        </is>
      </c>
      <c r="CL548" s="2" t="inlineStr">
        <is>
          <t>medzibanková platba</t>
        </is>
      </c>
      <c r="CM548" s="2" t="inlineStr">
        <is>
          <t>3</t>
        </is>
      </c>
      <c r="CN548" s="2" t="inlineStr">
        <is>
          <t/>
        </is>
      </c>
      <c r="CO548" t="inlineStr">
        <is>
          <t/>
        </is>
      </c>
      <c r="CP548" s="2" t="inlineStr">
        <is>
          <t>medbančno plačilo</t>
        </is>
      </c>
      <c r="CQ548" s="2" t="inlineStr">
        <is>
          <t>3</t>
        </is>
      </c>
      <c r="CR548" s="2" t="inlineStr">
        <is>
          <t/>
        </is>
      </c>
      <c r="CS548" t="inlineStr">
        <is>
          <t>plačila med bankami in plačila med bankami in Banko Slovenije (tj. centralno banko)</t>
        </is>
      </c>
      <c r="CT548" t="inlineStr">
        <is>
          <t/>
        </is>
      </c>
      <c r="CU548" t="inlineStr">
        <is>
          <t/>
        </is>
      </c>
      <c r="CV548" t="inlineStr">
        <is>
          <t/>
        </is>
      </c>
      <c r="CW548" t="inlineStr">
        <is>
          <t/>
        </is>
      </c>
    </row>
    <row r="549">
      <c r="A549" s="1" t="str">
        <f>HYPERLINK("https://iate.europa.eu/entry/result/1239945/all", "1239945")</f>
        <v>1239945</v>
      </c>
      <c r="B549" t="inlineStr">
        <is>
          <t>FINANCE;BUSINESS AND COMPETITION</t>
        </is>
      </c>
      <c r="C549" t="inlineStr">
        <is>
          <t>FINANCE;BUSINESS AND COMPETITION|accounting</t>
        </is>
      </c>
      <c r="D549" t="inlineStr">
        <is>
          <t>yes</t>
        </is>
      </c>
      <c r="E549" t="inlineStr">
        <is>
          <t/>
        </is>
      </c>
      <c r="F549" t="inlineStr">
        <is>
          <t/>
        </is>
      </c>
      <c r="G549" t="inlineStr">
        <is>
          <t/>
        </is>
      </c>
      <c r="H549" t="inlineStr">
        <is>
          <t/>
        </is>
      </c>
      <c r="I549" t="inlineStr">
        <is>
          <t/>
        </is>
      </c>
      <c r="J549" t="inlineStr">
        <is>
          <t/>
        </is>
      </c>
      <c r="K549" t="inlineStr">
        <is>
          <t/>
        </is>
      </c>
      <c r="L549" t="inlineStr">
        <is>
          <t/>
        </is>
      </c>
      <c r="M549" t="inlineStr">
        <is>
          <t/>
        </is>
      </c>
      <c r="N549" s="2" t="inlineStr">
        <is>
          <t>underkonto|
hjælpekonto</t>
        </is>
      </c>
      <c r="O549" s="2" t="inlineStr">
        <is>
          <t>3|
3</t>
        </is>
      </c>
      <c r="P549" s="2" t="inlineStr">
        <is>
          <t xml:space="preserve">|
</t>
        </is>
      </c>
      <c r="Q549" t="inlineStr">
        <is>
          <t/>
        </is>
      </c>
      <c r="R549" s="2" t="inlineStr">
        <is>
          <t>Unterkonto</t>
        </is>
      </c>
      <c r="S549" s="2" t="inlineStr">
        <is>
          <t>3</t>
        </is>
      </c>
      <c r="T549" s="2" t="inlineStr">
        <is>
          <t/>
        </is>
      </c>
      <c r="U549" t="inlineStr">
        <is>
          <t/>
        </is>
      </c>
      <c r="V549" s="2" t="inlineStr">
        <is>
          <t>υπολογαριασμός</t>
        </is>
      </c>
      <c r="W549" s="2" t="inlineStr">
        <is>
          <t>2</t>
        </is>
      </c>
      <c r="X549" s="2" t="inlineStr">
        <is>
          <t/>
        </is>
      </c>
      <c r="Y549" t="inlineStr">
        <is>
          <t/>
        </is>
      </c>
      <c r="Z549" s="2" t="inlineStr">
        <is>
          <t>sub-account|
subaccount|
sectional account</t>
        </is>
      </c>
      <c r="AA549" s="2" t="inlineStr">
        <is>
          <t>3|
1|
2</t>
        </is>
      </c>
      <c r="AB549" s="2" t="inlineStr">
        <is>
          <t xml:space="preserve">|
|
</t>
        </is>
      </c>
      <c r="AC549" t="inlineStr">
        <is>
          <t>segregated balance of funds (account) for which the bank acts on behalf of the accountholder</t>
        </is>
      </c>
      <c r="AD549" s="2" t="inlineStr">
        <is>
          <t>subcuenta</t>
        </is>
      </c>
      <c r="AE549" s="2" t="inlineStr">
        <is>
          <t>3</t>
        </is>
      </c>
      <c r="AF549" s="2" t="inlineStr">
        <is>
          <t/>
        </is>
      </c>
      <c r="AG549" t="inlineStr">
        <is>
          <t/>
        </is>
      </c>
      <c r="AH549" s="2" t="inlineStr">
        <is>
          <t>allkonto</t>
        </is>
      </c>
      <c r="AI549" s="2" t="inlineStr">
        <is>
          <t>3</t>
        </is>
      </c>
      <c r="AJ549" s="2" t="inlineStr">
        <is>
          <t/>
        </is>
      </c>
      <c r="AK549" t="inlineStr">
        <is>
          <t/>
        </is>
      </c>
      <c r="AL549" s="2" t="inlineStr">
        <is>
          <t>alatili</t>
        </is>
      </c>
      <c r="AM549" s="2" t="inlineStr">
        <is>
          <t>3</t>
        </is>
      </c>
      <c r="AN549" s="2" t="inlineStr">
        <is>
          <t/>
        </is>
      </c>
      <c r="AO549" t="inlineStr">
        <is>
          <t/>
        </is>
      </c>
      <c r="AP549" s="2" t="inlineStr">
        <is>
          <t>sous-compte</t>
        </is>
      </c>
      <c r="AQ549" s="2" t="inlineStr">
        <is>
          <t>3</t>
        </is>
      </c>
      <c r="AR549" s="2" t="inlineStr">
        <is>
          <t/>
        </is>
      </c>
      <c r="AS549" t="inlineStr">
        <is>
          <t/>
        </is>
      </c>
      <c r="AT549" s="2" t="inlineStr">
        <is>
          <t>fochuntas</t>
        </is>
      </c>
      <c r="AU549" s="2" t="inlineStr">
        <is>
          <t>3</t>
        </is>
      </c>
      <c r="AV549" s="2" t="inlineStr">
        <is>
          <t/>
        </is>
      </c>
      <c r="AW549" t="inlineStr">
        <is>
          <t/>
        </is>
      </c>
      <c r="AX549" t="inlineStr">
        <is>
          <t/>
        </is>
      </c>
      <c r="AY549" t="inlineStr">
        <is>
          <t/>
        </is>
      </c>
      <c r="AZ549" t="inlineStr">
        <is>
          <t/>
        </is>
      </c>
      <c r="BA549" t="inlineStr">
        <is>
          <t/>
        </is>
      </c>
      <c r="BB549" s="2" t="inlineStr">
        <is>
          <t>alszámla</t>
        </is>
      </c>
      <c r="BC549" s="2" t="inlineStr">
        <is>
          <t>4</t>
        </is>
      </c>
      <c r="BD549" s="2" t="inlineStr">
        <is>
          <t/>
        </is>
      </c>
      <c r="BE549" t="inlineStr">
        <is>
          <t>bankszámlához nyitott, pénzösszegek elkülönítetten, meghatározott célra történő használatára szolgáló számla</t>
        </is>
      </c>
      <c r="BF549" s="2" t="inlineStr">
        <is>
          <t>sottoconto</t>
        </is>
      </c>
      <c r="BG549" s="2" t="inlineStr">
        <is>
          <t>3</t>
        </is>
      </c>
      <c r="BH549" s="2" t="inlineStr">
        <is>
          <t/>
        </is>
      </c>
      <c r="BI549" t="inlineStr">
        <is>
          <t/>
        </is>
      </c>
      <c r="BJ549" s="2" t="inlineStr">
        <is>
          <t>subsąskaita</t>
        </is>
      </c>
      <c r="BK549" s="2" t="inlineStr">
        <is>
          <t>3</t>
        </is>
      </c>
      <c r="BL549" s="2" t="inlineStr">
        <is>
          <t/>
        </is>
      </c>
      <c r="BM549" t="inlineStr">
        <is>
          <t>nacionalinis skyrius, atidaromas sąskaitoje ir atitinkantis teisinius
reikalavimus ir sąlygas</t>
        </is>
      </c>
      <c r="BN549" t="inlineStr">
        <is>
          <t/>
        </is>
      </c>
      <c r="BO549" t="inlineStr">
        <is>
          <t/>
        </is>
      </c>
      <c r="BP549" t="inlineStr">
        <is>
          <t/>
        </is>
      </c>
      <c r="BQ549" t="inlineStr">
        <is>
          <t/>
        </is>
      </c>
      <c r="BR549" s="2" t="inlineStr">
        <is>
          <t>subkont</t>
        </is>
      </c>
      <c r="BS549" s="2" t="inlineStr">
        <is>
          <t>3</t>
        </is>
      </c>
      <c r="BT549" s="2" t="inlineStr">
        <is>
          <t/>
        </is>
      </c>
      <c r="BU549" t="inlineStr">
        <is>
          <t/>
        </is>
      </c>
      <c r="BV549" s="2" t="inlineStr">
        <is>
          <t>subrekening|
hulprekening</t>
        </is>
      </c>
      <c r="BW549" s="2" t="inlineStr">
        <is>
          <t>3|
3</t>
        </is>
      </c>
      <c r="BX549" s="2" t="inlineStr">
        <is>
          <t xml:space="preserve">|
</t>
        </is>
      </c>
      <c r="BY549" t="inlineStr">
        <is>
          <t/>
        </is>
      </c>
      <c r="BZ549" s="2" t="inlineStr">
        <is>
          <t>subkonto</t>
        </is>
      </c>
      <c r="CA549" s="2" t="inlineStr">
        <is>
          <t>3</t>
        </is>
      </c>
      <c r="CB549" s="2" t="inlineStr">
        <is>
          <t/>
        </is>
      </c>
      <c r="CC549" t="inlineStr">
        <is>
          <t>konto będące częścią konta zasadniczego</t>
        </is>
      </c>
      <c r="CD549" s="2" t="inlineStr">
        <is>
          <t>subconta</t>
        </is>
      </c>
      <c r="CE549" s="2" t="inlineStr">
        <is>
          <t>3</t>
        </is>
      </c>
      <c r="CF549" s="2" t="inlineStr">
        <is>
          <t/>
        </is>
      </c>
      <c r="CG549" t="inlineStr">
        <is>
          <t/>
        </is>
      </c>
      <c r="CH549" s="2" t="inlineStr">
        <is>
          <t>subcont</t>
        </is>
      </c>
      <c r="CI549" s="2" t="inlineStr">
        <is>
          <t>3</t>
        </is>
      </c>
      <c r="CJ549" s="2" t="inlineStr">
        <is>
          <t/>
        </is>
      </c>
      <c r="CK549" t="inlineStr">
        <is>
          <t/>
        </is>
      </c>
      <c r="CL549" t="inlineStr">
        <is>
          <t/>
        </is>
      </c>
      <c r="CM549" t="inlineStr">
        <is>
          <t/>
        </is>
      </c>
      <c r="CN549" t="inlineStr">
        <is>
          <t/>
        </is>
      </c>
      <c r="CO549" t="inlineStr">
        <is>
          <t/>
        </is>
      </c>
      <c r="CP549" t="inlineStr">
        <is>
          <t/>
        </is>
      </c>
      <c r="CQ549" t="inlineStr">
        <is>
          <t/>
        </is>
      </c>
      <c r="CR549" t="inlineStr">
        <is>
          <t/>
        </is>
      </c>
      <c r="CS549" t="inlineStr">
        <is>
          <t/>
        </is>
      </c>
      <c r="CT549" s="2" t="inlineStr">
        <is>
          <t>underkonto</t>
        </is>
      </c>
      <c r="CU549" s="2" t="inlineStr">
        <is>
          <t>3</t>
        </is>
      </c>
      <c r="CV549" s="2" t="inlineStr">
        <is>
          <t/>
        </is>
      </c>
      <c r="CW549" t="inlineStr">
        <is>
          <t/>
        </is>
      </c>
    </row>
    <row r="550">
      <c r="A550" s="1" t="str">
        <f>HYPERLINK("https://iate.europa.eu/entry/result/3528091/all", "3528091")</f>
        <v>3528091</v>
      </c>
      <c r="B550" t="inlineStr">
        <is>
          <t>FINANCE</t>
        </is>
      </c>
      <c r="C550" t="inlineStr">
        <is>
          <t>FINANCE</t>
        </is>
      </c>
      <c r="D550" t="inlineStr">
        <is>
          <t>yes</t>
        </is>
      </c>
      <c r="E550" t="inlineStr">
        <is>
          <t/>
        </is>
      </c>
      <c r="F550" s="2" t="inlineStr">
        <is>
          <t>нареждане за директен дебит</t>
        </is>
      </c>
      <c r="G550" s="2" t="inlineStr">
        <is>
          <t>3</t>
        </is>
      </c>
      <c r="H550" s="2" t="inlineStr">
        <is>
          <t/>
        </is>
      </c>
      <c r="I550" t="inlineStr">
        <is>
          <t>Обща инструкция от платеца до своята ЦБ, с което [я] оправомощава и задължава да дебитира сметката [му] при нареждане за директен дебит от страна на получателя на плащането.</t>
        </is>
      </c>
      <c r="J550" s="2" t="inlineStr">
        <is>
          <t>souhlas s přímým inkasem</t>
        </is>
      </c>
      <c r="K550" s="2" t="inlineStr">
        <is>
          <t>3</t>
        </is>
      </c>
      <c r="L550" s="2" t="inlineStr">
        <is>
          <t/>
        </is>
      </c>
      <c r="M550" t="inlineStr">
        <is>
          <t>obecný pokyn, kterým plátce svou centrální banku zmocní a zaváže k odepsání peněžních prostředků z plátcova účtu, jakmile dá příjemce příkaz k přímému inkasu</t>
        </is>
      </c>
      <c r="N550" s="2" t="inlineStr">
        <is>
          <t>debiteringsfuldmagt</t>
        </is>
      </c>
      <c r="O550" s="2" t="inlineStr">
        <is>
          <t>2</t>
        </is>
      </c>
      <c r="P550" s="2" t="inlineStr">
        <is>
          <t/>
        </is>
      </c>
      <c r="Q550" t="inlineStr">
        <is>
          <t>betalers generelle instruks til sin centralbank, hvorefter centralbanken har ret og pligt til at debitere betalers konto ved en debiteringsinstruks fra betalingsmodtager</t>
        </is>
      </c>
      <c r="R550" s="2" t="inlineStr">
        <is>
          <t>Abbuchungsermächtigung</t>
        </is>
      </c>
      <c r="S550" s="2" t="inlineStr">
        <is>
          <t>3</t>
        </is>
      </c>
      <c r="T550" s="2" t="inlineStr">
        <is>
          <t/>
        </is>
      </c>
      <c r="U550" t="inlineStr">
        <is>
          <t>allgemeine Anweisung eines Zahlers an seine Zentralbank, aufgrund derer die Zentralbank berechtigt und verpflichtet ist, das Konto des Zahlers aufgrund eines Lastschriftauftrags des Zahlungsempfängers zu belasten</t>
        </is>
      </c>
      <c r="V550" s="2" t="inlineStr">
        <is>
          <t>εξουσιοδότηση άμεσης χρέωσης</t>
        </is>
      </c>
      <c r="W550" s="2" t="inlineStr">
        <is>
          <t>3</t>
        </is>
      </c>
      <c r="X550" s="2" t="inlineStr">
        <is>
          <t/>
        </is>
      </c>
      <c r="Y550" t="inlineStr">
        <is>
          <t>γενική οδηγία που δίνει o πληρωτής στην κεντρική του τράπεζα με την οποία την εξουσιοδοτεί και την υποχρεώνει να χρεώνει το λογαριασμό του κατόπιν οδηγίας άμεσης χρέωσης που προέρχεται από το δικαιούχο πληρωμής</t>
        </is>
      </c>
      <c r="Z550" s="2" t="inlineStr">
        <is>
          <t>direct debit authorisation</t>
        </is>
      </c>
      <c r="AA550" s="2" t="inlineStr">
        <is>
          <t>3</t>
        </is>
      </c>
      <c r="AB550" s="2" t="inlineStr">
        <is>
          <t/>
        </is>
      </c>
      <c r="AC550" t="inlineStr">
        <is>
          <t>general instruction by a payer to its central bank (CB) entitling and obliging that CB to debit the payer's account upon a direct debit instruction from a payee</t>
        </is>
      </c>
      <c r="AD550" s="2" t="inlineStr">
        <is>
          <t>autorización de adeudo directo</t>
        </is>
      </c>
      <c r="AE550" s="2" t="inlineStr">
        <is>
          <t>3</t>
        </is>
      </c>
      <c r="AF550" s="2" t="inlineStr">
        <is>
          <t/>
        </is>
      </c>
      <c r="AG550" t="inlineStr">
        <is>
          <t>Mandato general del pagador a su banco central por el que faculta y obliga a este a hacer un cargo en la cuenta del pagador en caso de recibir una orden de adeudo directo del beneficiario.</t>
        </is>
      </c>
      <c r="AH550" s="2" t="inlineStr">
        <is>
          <t>otsedebiteerimise volitus</t>
        </is>
      </c>
      <c r="AI550" s="2" t="inlineStr">
        <is>
          <t>3</t>
        </is>
      </c>
      <c r="AJ550" s="2" t="inlineStr">
        <is>
          <t/>
        </is>
      </c>
      <c r="AK550" t="inlineStr">
        <is>
          <t>maksja üldvolitus oma keskpangale, mis lubab ja kohustab keskpanka debiteerima maksja kontot otsedebiteerimise korralduse saamisel makse saajalt</t>
        </is>
      </c>
      <c r="AL550" s="2" t="inlineStr">
        <is>
          <t>suoraveloitusvaltuutus</t>
        </is>
      </c>
      <c r="AM550" s="2" t="inlineStr">
        <is>
          <t>3</t>
        </is>
      </c>
      <c r="AN550" s="2" t="inlineStr">
        <is>
          <t/>
        </is>
      </c>
      <c r="AO550" t="inlineStr">
        <is>
          <t>maksaja keskuspankilleen antama yleinen valtuutus, jonka mukaan kyseisellä keskuspankilla on oikeus ja velvollisuus veloittaa maksajan tiliä maksunsaajan suoraveloitusohjeen mukaisesti</t>
        </is>
      </c>
      <c r="AP550" s="2" t="inlineStr">
        <is>
          <t>autorisation de prélèvement</t>
        </is>
      </c>
      <c r="AQ550" s="2" t="inlineStr">
        <is>
          <t>3</t>
        </is>
      </c>
      <c r="AR550" s="2" t="inlineStr">
        <is>
          <t/>
        </is>
      </c>
      <c r="AS550" t="inlineStr">
        <is>
          <t>une instruction générale donnée par un payeur à sa BC autorisant et obligeant cette BC à débiter le compte du payeur sur instruction de prélèvement émanant d'un bénéficiaire</t>
        </is>
      </c>
      <c r="AT550" s="2" t="inlineStr">
        <is>
          <t>údarú dochair dhírigh</t>
        </is>
      </c>
      <c r="AU550" s="2" t="inlineStr">
        <is>
          <t>3</t>
        </is>
      </c>
      <c r="AV550" s="2" t="inlineStr">
        <is>
          <t/>
        </is>
      </c>
      <c r="AW550" t="inlineStr">
        <is>
          <t/>
        </is>
      </c>
      <c r="AX550" t="inlineStr">
        <is>
          <t/>
        </is>
      </c>
      <c r="AY550" t="inlineStr">
        <is>
          <t/>
        </is>
      </c>
      <c r="AZ550" t="inlineStr">
        <is>
          <t/>
        </is>
      </c>
      <c r="BA550" t="inlineStr">
        <is>
          <t/>
        </is>
      </c>
      <c r="BB550" s="2" t="inlineStr">
        <is>
          <t>közvetlen terhelési felhatalmazás</t>
        </is>
      </c>
      <c r="BC550" s="2" t="inlineStr">
        <is>
          <t>4</t>
        </is>
      </c>
      <c r="BD550" s="2" t="inlineStr">
        <is>
          <t/>
        </is>
      </c>
      <c r="BE550" t="inlineStr">
        <is>
          <t>a megbízó által a központi banknak adott olyan általános utasítás, amely a központi bankot feljogosítja és kötelezi a megbízó számlájának a kedvezményezettől érkező, csoportos beszedésre utasítás alapján történő megterhelésére</t>
        </is>
      </c>
      <c r="BF550" s="2" t="inlineStr">
        <is>
          <t>autorizzazione di addebito diretto</t>
        </is>
      </c>
      <c r="BG550" s="2" t="inlineStr">
        <is>
          <t>3</t>
        </is>
      </c>
      <c r="BH550" s="2" t="inlineStr">
        <is>
          <t/>
        </is>
      </c>
      <c r="BI550" t="inlineStr">
        <is>
          <t>istruzione di carattere generale impartita da un ordinante alla propria banca centrale in virtù della quale quest’ultima è legittimata e tenuta ad addebitare il conto dell’ordinante medesimo sulla base di un’istruzione di addebito diretto proveniente da un beneficiario</t>
        </is>
      </c>
      <c r="BJ550" s="2" t="inlineStr">
        <is>
          <t>tiesioginio debeto įgaliojimas</t>
        </is>
      </c>
      <c r="BK550" s="2" t="inlineStr">
        <is>
          <t>3</t>
        </is>
      </c>
      <c r="BL550" s="2" t="inlineStr">
        <is>
          <t/>
        </is>
      </c>
      <c r="BM550" t="inlineStr">
        <is>
          <t>bendro pobūdžio mokėtojo nurodymas jo centriniam bankui, suteikiantis teisę ir įpareigojantis tą centrinį banką debetuoti mokėtojo sąskaitą gavus tiesioginio debeto nurodymą iš gavėjo</t>
        </is>
      </c>
      <c r="BN550" s="2" t="inlineStr">
        <is>
          <t>tiešā debeta pilnvarojums</t>
        </is>
      </c>
      <c r="BO550" s="2" t="inlineStr">
        <is>
          <t>3</t>
        </is>
      </c>
      <c r="BP550" s="2" t="inlineStr">
        <is>
          <t/>
        </is>
      </c>
      <c r="BQ550" t="inlineStr">
        <is>
          <t>tāds maksātāja vispārējs rīkojums maksātāja CB [cenrālajai bankai], kas dod tiesības un uzliek pienākumu šai CB debetēt maksātāja kontu, saņemot tiešā debeta rīkojumu no saņēmēja</t>
        </is>
      </c>
      <c r="BR550" s="2" t="inlineStr">
        <is>
          <t>awtorizzazzjoni ta' debitu dirett</t>
        </is>
      </c>
      <c r="BS550" s="2" t="inlineStr">
        <is>
          <t>3</t>
        </is>
      </c>
      <c r="BT550" s="2" t="inlineStr">
        <is>
          <t/>
        </is>
      </c>
      <c r="BU550" t="inlineStr">
        <is>
          <t>struzzjoni ġenerali minn pagatur lill-BĊ tiegħu li tintitola u tobbliga lil dak il-BĊ biex jiddebita l-kont tal-pagatur wara struzzjoni ta' debitu dirett mill-pagatarju</t>
        </is>
      </c>
      <c r="BV550" s="2" t="inlineStr">
        <is>
          <t>incassomachtiging</t>
        </is>
      </c>
      <c r="BW550" s="2" t="inlineStr">
        <is>
          <t>2</t>
        </is>
      </c>
      <c r="BX550" s="2" t="inlineStr">
        <is>
          <t/>
        </is>
      </c>
      <c r="BY550" t="inlineStr">
        <is>
          <t>algemene instructie door een betaler aan zijn bank die deze bank het recht en de verplichting geeft de rekening van de betaler na een incasso-opdracht van een begunstigde te debiteren</t>
        </is>
      </c>
      <c r="BZ550" s="2" t="inlineStr">
        <is>
          <t>upoważnienie do obciążenia bezpośredniego</t>
        </is>
      </c>
      <c r="CA550" s="2" t="inlineStr">
        <is>
          <t>3</t>
        </is>
      </c>
      <c r="CB550" s="2" t="inlineStr">
        <is>
          <t/>
        </is>
      </c>
      <c r="CC550" t="inlineStr">
        <is>
          <t>ogólne upoważnienie złożone przez płatnika w jego BC upoważniające i zobowiązujące ten BC do obciążenia rachunku płatnika po otrzymaniu instrukcji obciążenia bezpośredniego od odbiorcy płatności</t>
        </is>
      </c>
      <c r="CD550" s="2" t="inlineStr">
        <is>
          <t>autorização de débito direto</t>
        </is>
      </c>
      <c r="CE550" s="2" t="inlineStr">
        <is>
          <t>3</t>
        </is>
      </c>
      <c r="CF550" s="2" t="inlineStr">
        <is>
          <t/>
        </is>
      </c>
      <c r="CG550" t="inlineStr">
        <is>
          <t>Instrução genérica dada por um pagador ao seu banco central que autoriza e obriga o banco central a debitar a conta do pagador contra uma instrução de débito direto apresentada pelo beneficiário.</t>
        </is>
      </c>
      <c r="CH550" s="2" t="inlineStr">
        <is>
          <t>autorizare de debitare directă</t>
        </is>
      </c>
      <c r="CI550" s="2" t="inlineStr">
        <is>
          <t>3</t>
        </is>
      </c>
      <c r="CJ550" s="2" t="inlineStr">
        <is>
          <t/>
        </is>
      </c>
      <c r="CK550" t="inlineStr">
        <is>
          <t>instrucțiune generală dată de un plătitor băncii sale centrale prin care această bancă centrală este abilitată și obligată să debiteze contul plătitorului în baza unei instrucțiuni de debitare directă 
&lt;sup&gt;1&lt;/sup&gt; provenită de la un beneficiar</t>
        </is>
      </c>
      <c r="CL550" s="2" t="inlineStr">
        <is>
          <t>povolenie na inkaso</t>
        </is>
      </c>
      <c r="CM550" s="2" t="inlineStr">
        <is>
          <t>3</t>
        </is>
      </c>
      <c r="CN550" s="2" t="inlineStr">
        <is>
          <t/>
        </is>
      </c>
      <c r="CO550" t="inlineStr">
        <is>
          <t>všeobecný pokyn platiteľa jeho centrálnej banke oprávňujúci a zaväzujúci túto centrálnu banku vyrovnať určitú sumu na ťarchu účtu platiteľa na základe príkazu na inkaso zo strany príjemcu</t>
        </is>
      </c>
      <c r="CP550" s="2" t="inlineStr">
        <is>
          <t>pooblastilo za direktno obremenitev</t>
        </is>
      </c>
      <c r="CQ550" s="2" t="inlineStr">
        <is>
          <t>3</t>
        </is>
      </c>
      <c r="CR550" s="2" t="inlineStr">
        <is>
          <t/>
        </is>
      </c>
      <c r="CS550" t="inlineStr">
        <is>
          <t>splošno navodilo plačnika njegovi centralni banki, ki to centralno banko upravičuje in zavezuje, da na podlagi navodila prejemnika plačila za direktno obremenitev obremeni račun plačnika</t>
        </is>
      </c>
      <c r="CT550" s="2" t="inlineStr">
        <is>
          <t>tillstånd för direktdebitering</t>
        </is>
      </c>
      <c r="CU550" s="2" t="inlineStr">
        <is>
          <t>3</t>
        </is>
      </c>
      <c r="CV550" s="2" t="inlineStr">
        <is>
          <t/>
        </is>
      </c>
      <c r="CW550" t="inlineStr">
        <is>
          <t>en allmän anvisning från en betalare till sin centralbank som ger den centralbanken rätten och skyldigheten att debitera betalarens konto då en betalningsmottagare ger en anvisning om direktdebitering</t>
        </is>
      </c>
    </row>
    <row r="551">
      <c r="A551" s="1" t="str">
        <f>HYPERLINK("https://iate.europa.eu/entry/result/3528061/all", "3528061")</f>
        <v>3528061</v>
      </c>
      <c r="B551" t="inlineStr">
        <is>
          <t>FINANCE</t>
        </is>
      </c>
      <c r="C551" t="inlineStr">
        <is>
          <t>FINANCE|financial institutions and credit|banking</t>
        </is>
      </c>
      <c r="D551" t="inlineStr">
        <is>
          <t>yes</t>
        </is>
      </c>
      <c r="E551" t="inlineStr">
        <is>
          <t/>
        </is>
      </c>
      <c r="F551" s="2" t="inlineStr">
        <is>
          <t>основни услуги на TARGET2</t>
        </is>
      </c>
      <c r="G551" s="2" t="inlineStr">
        <is>
          <t>3</t>
        </is>
      </c>
      <c r="H551" s="2" t="inlineStr">
        <is>
          <t/>
        </is>
      </c>
      <c r="I551" t="inlineStr">
        <is>
          <t>Обработване наплатежни нареждания в системните компоненти наTARGET2, сетълмент на транзакции, свързани със спомагателните системи, и характеристики на пул за осигуряване на ликвидност.</t>
        </is>
      </c>
      <c r="J551" t="inlineStr">
        <is>
          <t/>
        </is>
      </c>
      <c r="K551" t="inlineStr">
        <is>
          <t/>
        </is>
      </c>
      <c r="L551" t="inlineStr">
        <is>
          <t/>
        </is>
      </c>
      <c r="M551" t="inlineStr">
        <is>
          <t/>
        </is>
      </c>
      <c r="N551" t="inlineStr">
        <is>
          <t/>
        </is>
      </c>
      <c r="O551" t="inlineStr">
        <is>
          <t/>
        </is>
      </c>
      <c r="P551" t="inlineStr">
        <is>
          <t/>
        </is>
      </c>
      <c r="Q551" t="inlineStr">
        <is>
          <t/>
        </is>
      </c>
      <c r="R551" s="2" t="inlineStr">
        <is>
          <t>TARGET2-Kerndienste</t>
        </is>
      </c>
      <c r="S551" s="2" t="inlineStr">
        <is>
          <t>3</t>
        </is>
      </c>
      <c r="T551" s="2" t="inlineStr">
        <is>
          <t/>
        </is>
      </c>
      <c r="U551" t="inlineStr">
        <is>
          <t>Verarbeitung von Zahlungsaufträgen in TARGET2-Komponenten-Systemen, die Abwicklung von Nebensystem-Transaktionen und Liquiditätspooling-Diensten</t>
        </is>
      </c>
      <c r="V551" s="2" t="inlineStr">
        <is>
          <t>βασικές υπηρεσίες του TARGET2</t>
        </is>
      </c>
      <c r="W551" s="2" t="inlineStr">
        <is>
          <t>3</t>
        </is>
      </c>
      <c r="X551" s="2" t="inlineStr">
        <is>
          <t/>
        </is>
      </c>
      <c r="Y551" t="inlineStr">
        <is>
          <t>η επεξεργασία εντολών πληρωμής σε συνιστώσες του TARGET2, ο διακανονισμός συναλλαγών που σχετίζονται με επικουρικά συστήματα και χαρακτηριστικά συγκέντρωσης ρευστότητας</t>
        </is>
      </c>
      <c r="Z551" s="2" t="inlineStr">
        <is>
          <t>core TARGET2 services</t>
        </is>
      </c>
      <c r="AA551" s="2" t="inlineStr">
        <is>
          <t>3</t>
        </is>
      </c>
      <c r="AB551" s="2" t="inlineStr">
        <is>
          <t/>
        </is>
      </c>
      <c r="AC551" t="inlineStr">
        <is>
          <t>processing of payment orders in TARGET2 component systems, the settlement of ancillary system-related transactions, and liquidity pooling features</t>
        </is>
      </c>
      <c r="AD551" s="2" t="inlineStr">
        <is>
          <t>servicios básicos de TARGET2</t>
        </is>
      </c>
      <c r="AE551" s="2" t="inlineStr">
        <is>
          <t>3</t>
        </is>
      </c>
      <c r="AF551" s="2" t="inlineStr">
        <is>
          <t/>
        </is>
      </c>
      <c r="AG551" t="inlineStr">
        <is>
          <t>Procesamiento de órdenes de pago en los sistemas integrantes de TARGET2, la liquidación de operaciones relacionadas con SV, y el servicio de agregación de liquidez.</t>
        </is>
      </c>
      <c r="AH551" s="2" t="inlineStr">
        <is>
          <t>TARGET2 põhiteenused</t>
        </is>
      </c>
      <c r="AI551" s="2" t="inlineStr">
        <is>
          <t>3</t>
        </is>
      </c>
      <c r="AJ551" s="2" t="inlineStr">
        <is>
          <t/>
        </is>
      </c>
      <c r="AK551" t="inlineStr">
        <is>
          <t>maksejuhiste töötlemine TARGET2 osasüsteemides, kõrvalsüsteemidega seotud tehingute arveldamine ja likviidsuse koondamine</t>
        </is>
      </c>
      <c r="AL551" s="2" t="inlineStr">
        <is>
          <t>TARGET2-ydinpalvelut</t>
        </is>
      </c>
      <c r="AM551" s="2" t="inlineStr">
        <is>
          <t>3</t>
        </is>
      </c>
      <c r="AN551" s="2" t="inlineStr">
        <is>
          <t/>
        </is>
      </c>
      <c r="AO551" t="inlineStr">
        <is>
          <t>maksumääräysten käsitteleminen TARGET2-osajärjestelmissä, liitännäisjärjestelmiin liittyvien transaktioiden kirjaaminen ja likviditeetin sammiointiin liittyvät ominaisuudet</t>
        </is>
      </c>
      <c r="AP551" s="2" t="inlineStr">
        <is>
          <t>tronc commun de services TARGET2</t>
        </is>
      </c>
      <c r="AQ551" s="2" t="inlineStr">
        <is>
          <t>3</t>
        </is>
      </c>
      <c r="AR551" s="2" t="inlineStr">
        <is>
          <t/>
        </is>
      </c>
      <c r="AS551" t="inlineStr">
        <is>
          <t>le traitement des ordres de paiement dans les systèmes composants de TARGET2, le règlement des opérations liées à un SE et les éléments de mise en commun de la liquidité</t>
        </is>
      </c>
      <c r="AT551" s="2" t="inlineStr">
        <is>
          <t>príomhsheirbhísí TARGET 2</t>
        </is>
      </c>
      <c r="AU551" s="2" t="inlineStr">
        <is>
          <t>3</t>
        </is>
      </c>
      <c r="AV551" s="2" t="inlineStr">
        <is>
          <t/>
        </is>
      </c>
      <c r="AW551" t="inlineStr">
        <is>
          <t/>
        </is>
      </c>
      <c r="AX551" t="inlineStr">
        <is>
          <t/>
        </is>
      </c>
      <c r="AY551" t="inlineStr">
        <is>
          <t/>
        </is>
      </c>
      <c r="AZ551" t="inlineStr">
        <is>
          <t/>
        </is>
      </c>
      <c r="BA551" t="inlineStr">
        <is>
          <t/>
        </is>
      </c>
      <c r="BB551" s="2" t="inlineStr">
        <is>
          <t>TARGET2 alapszolgáltatásai</t>
        </is>
      </c>
      <c r="BC551" s="2" t="inlineStr">
        <is>
          <t>4</t>
        </is>
      </c>
      <c r="BD551" s="2" t="inlineStr">
        <is>
          <t/>
        </is>
      </c>
      <c r="BE551" t="inlineStr">
        <is>
          <t>a fizetési megbízások feldolgozása TARGET2 tagrendszerekben, a kapcsolódó rendszerekkel kapcsolatos ügyletek kiegyenlítése és likviditás-összevonási műveletek</t>
        </is>
      </c>
      <c r="BF551" t="inlineStr">
        <is>
          <t/>
        </is>
      </c>
      <c r="BG551" t="inlineStr">
        <is>
          <t/>
        </is>
      </c>
      <c r="BH551" t="inlineStr">
        <is>
          <t/>
        </is>
      </c>
      <c r="BI551" t="inlineStr">
        <is>
          <t/>
        </is>
      </c>
      <c r="BJ551" t="inlineStr">
        <is>
          <t/>
        </is>
      </c>
      <c r="BK551" t="inlineStr">
        <is>
          <t/>
        </is>
      </c>
      <c r="BL551" t="inlineStr">
        <is>
          <t/>
        </is>
      </c>
      <c r="BM551" t="inlineStr">
        <is>
          <t/>
        </is>
      </c>
      <c r="BN551" t="inlineStr">
        <is>
          <t/>
        </is>
      </c>
      <c r="BO551" t="inlineStr">
        <is>
          <t/>
        </is>
      </c>
      <c r="BP551" t="inlineStr">
        <is>
          <t/>
        </is>
      </c>
      <c r="BQ551" t="inlineStr">
        <is>
          <t/>
        </is>
      </c>
      <c r="BR551" t="inlineStr">
        <is>
          <t/>
        </is>
      </c>
      <c r="BS551" t="inlineStr">
        <is>
          <t/>
        </is>
      </c>
      <c r="BT551" t="inlineStr">
        <is>
          <t/>
        </is>
      </c>
      <c r="BU551" t="inlineStr">
        <is>
          <t/>
        </is>
      </c>
      <c r="BV551" t="inlineStr">
        <is>
          <t/>
        </is>
      </c>
      <c r="BW551" t="inlineStr">
        <is>
          <t/>
        </is>
      </c>
      <c r="BX551" t="inlineStr">
        <is>
          <t/>
        </is>
      </c>
      <c r="BY551" t="inlineStr">
        <is>
          <t/>
        </is>
      </c>
      <c r="BZ551" s="2" t="inlineStr">
        <is>
          <t>podstawowe usługi TARGET2</t>
        </is>
      </c>
      <c r="CA551" s="2" t="inlineStr">
        <is>
          <t>3</t>
        </is>
      </c>
      <c r="CB551" s="2" t="inlineStr">
        <is>
          <t/>
        </is>
      </c>
      <c r="CC551" t="inlineStr">
        <is>
          <t>Rada Prezesów określa wspólne zasady ustalania kosztów i strukturę opłat za &lt;b&gt;podstawowe usługi TARGET2&lt;/b&gt;.</t>
        </is>
      </c>
      <c r="CD551" s="2" t="inlineStr">
        <is>
          <t>serviços básicos do TARGET2</t>
        </is>
      </c>
      <c r="CE551" s="2" t="inlineStr">
        <is>
          <t>3</t>
        </is>
      </c>
      <c r="CF551" s="2" t="inlineStr">
        <is>
          <t/>
        </is>
      </c>
      <c r="CG551" t="inlineStr">
        <is>
          <t>Processamento de ordens de pagamento em sistemas componentes do TARGET2, a liquidação de transações relacionadas com SP e a constituição de fundos comuns de liquidez.</t>
        </is>
      </c>
      <c r="CH551" t="inlineStr">
        <is>
          <t/>
        </is>
      </c>
      <c r="CI551" t="inlineStr">
        <is>
          <t/>
        </is>
      </c>
      <c r="CJ551" t="inlineStr">
        <is>
          <t/>
        </is>
      </c>
      <c r="CK551" t="inlineStr">
        <is>
          <t/>
        </is>
      </c>
      <c r="CL551" t="inlineStr">
        <is>
          <t/>
        </is>
      </c>
      <c r="CM551" t="inlineStr">
        <is>
          <t/>
        </is>
      </c>
      <c r="CN551" t="inlineStr">
        <is>
          <t/>
        </is>
      </c>
      <c r="CO551" t="inlineStr">
        <is>
          <t/>
        </is>
      </c>
      <c r="CP551" s="2" t="inlineStr">
        <is>
          <t>temeljne storitve sistema TARGET2</t>
        </is>
      </c>
      <c r="CQ551" s="2" t="inlineStr">
        <is>
          <t>3</t>
        </is>
      </c>
      <c r="CR551" s="2" t="inlineStr">
        <is>
          <t/>
        </is>
      </c>
      <c r="CS551" t="inlineStr">
        <is>
          <t>obdelava plačilnih nalogov v komponentah sistema TARGET2, poravnavs transakcij, povezanih s podsistemom, in funkcije združevanja likvidnosti</t>
        </is>
      </c>
      <c r="CT551" t="inlineStr">
        <is>
          <t/>
        </is>
      </c>
      <c r="CU551" t="inlineStr">
        <is>
          <t/>
        </is>
      </c>
      <c r="CV551" t="inlineStr">
        <is>
          <t/>
        </is>
      </c>
      <c r="CW551" t="inlineStr">
        <is>
          <t/>
        </is>
      </c>
    </row>
    <row r="552">
      <c r="A552" s="1" t="str">
        <f>HYPERLINK("https://iate.europa.eu/entry/result/3537893/all", "3537893")</f>
        <v>3537893</v>
      </c>
      <c r="B552" t="inlineStr">
        <is>
          <t>FINANCE</t>
        </is>
      </c>
      <c r="C552" t="inlineStr">
        <is>
          <t>FINANCE|financial institutions and credit|banking</t>
        </is>
      </c>
      <c r="D552" t="inlineStr">
        <is>
          <t>yes</t>
        </is>
      </c>
      <c r="E552" t="inlineStr">
        <is>
          <t/>
        </is>
      </c>
      <c r="F552" s="2" t="inlineStr">
        <is>
          <t>допълнително сумарно плащане</t>
        </is>
      </c>
      <c r="G552" s="2" t="inlineStr">
        <is>
          <t>3</t>
        </is>
      </c>
      <c r="H552" s="2" t="inlineStr">
        <is>
          <t/>
        </is>
      </c>
      <c r="I552" t="inlineStr">
        <is>
          <t/>
        </is>
      </c>
      <c r="J552" t="inlineStr">
        <is>
          <t/>
        </is>
      </c>
      <c r="K552" t="inlineStr">
        <is>
          <t/>
        </is>
      </c>
      <c r="L552" t="inlineStr">
        <is>
          <t/>
        </is>
      </c>
      <c r="M552" t="inlineStr">
        <is>
          <t/>
        </is>
      </c>
      <c r="N552" t="inlineStr">
        <is>
          <t/>
        </is>
      </c>
      <c r="O552" t="inlineStr">
        <is>
          <t/>
        </is>
      </c>
      <c r="P552" t="inlineStr">
        <is>
          <t/>
        </is>
      </c>
      <c r="Q552" t="inlineStr">
        <is>
          <t/>
        </is>
      </c>
      <c r="R552" s="2" t="inlineStr">
        <is>
          <t>pauschale Ersatzzahlung</t>
        </is>
      </c>
      <c r="S552" s="2" t="inlineStr">
        <is>
          <t>3</t>
        </is>
      </c>
      <c r="T552" s="2" t="inlineStr">
        <is>
          <t/>
        </is>
      </c>
      <c r="U552" t="inlineStr">
        <is>
          <t/>
        </is>
      </c>
      <c r="V552" s="2" t="inlineStr">
        <is>
          <t>εφεδρική εφάπαξ πληρωμή</t>
        </is>
      </c>
      <c r="W552" s="2" t="inlineStr">
        <is>
          <t>3</t>
        </is>
      </c>
      <c r="X552" s="2" t="inlineStr">
        <is>
          <t/>
        </is>
      </c>
      <c r="Y552" t="inlineStr">
        <is>
          <t/>
        </is>
      </c>
      <c r="Z552" s="2" t="inlineStr">
        <is>
          <t>backup lump sum payment</t>
        </is>
      </c>
      <c r="AA552" s="2" t="inlineStr">
        <is>
          <t>3</t>
        </is>
      </c>
      <c r="AB552" s="2" t="inlineStr">
        <is>
          <t/>
        </is>
      </c>
      <c r="AC552" t="inlineStr">
        <is>
          <t/>
        </is>
      </c>
      <c r="AD552" s="2" t="inlineStr">
        <is>
          <t>orden de pago de suma global</t>
        </is>
      </c>
      <c r="AE552" s="2" t="inlineStr">
        <is>
          <t>3</t>
        </is>
      </c>
      <c r="AF552" s="2" t="inlineStr">
        <is>
          <t/>
        </is>
      </c>
      <c r="AG552" t="inlineStr">
        <is>
          <t/>
        </is>
      </c>
      <c r="AH552" s="2" t="inlineStr">
        <is>
          <t>kindlasummaline varumakse</t>
        </is>
      </c>
      <c r="AI552" s="2" t="inlineStr">
        <is>
          <t>3</t>
        </is>
      </c>
      <c r="AJ552" s="2" t="inlineStr">
        <is>
          <t/>
        </is>
      </c>
      <c r="AK552" t="inlineStr">
        <is>
          <t/>
        </is>
      </c>
      <c r="AL552" s="2" t="inlineStr">
        <is>
          <t>niputettu varajärjestelymaksu</t>
        </is>
      </c>
      <c r="AM552" s="2" t="inlineStr">
        <is>
          <t>3</t>
        </is>
      </c>
      <c r="AN552" s="2" t="inlineStr">
        <is>
          <t/>
        </is>
      </c>
      <c r="AO552" t="inlineStr">
        <is>
          <t/>
        </is>
      </c>
      <c r="AP552" t="inlineStr">
        <is>
          <t/>
        </is>
      </c>
      <c r="AQ552" t="inlineStr">
        <is>
          <t/>
        </is>
      </c>
      <c r="AR552" t="inlineStr">
        <is>
          <t/>
        </is>
      </c>
      <c r="AS552" t="inlineStr">
        <is>
          <t/>
        </is>
      </c>
      <c r="AT552" s="2" t="inlineStr">
        <is>
          <t>íocaíocht chnapshuime chúltaca</t>
        </is>
      </c>
      <c r="AU552" s="2" t="inlineStr">
        <is>
          <t>3</t>
        </is>
      </c>
      <c r="AV552" s="2" t="inlineStr">
        <is>
          <t/>
        </is>
      </c>
      <c r="AW552" t="inlineStr">
        <is>
          <t/>
        </is>
      </c>
      <c r="AX552" t="inlineStr">
        <is>
          <t/>
        </is>
      </c>
      <c r="AY552" t="inlineStr">
        <is>
          <t/>
        </is>
      </c>
      <c r="AZ552" t="inlineStr">
        <is>
          <t/>
        </is>
      </c>
      <c r="BA552" t="inlineStr">
        <is>
          <t/>
        </is>
      </c>
      <c r="BB552" s="2" t="inlineStr">
        <is>
          <t>biztonsági egyösszegű fizetés</t>
        </is>
      </c>
      <c r="BC552" s="2" t="inlineStr">
        <is>
          <t>4</t>
        </is>
      </c>
      <c r="BD552" s="2" t="inlineStr">
        <is>
          <t/>
        </is>
      </c>
      <c r="BE552" t="inlineStr">
        <is>
          <t>a biztonsági fizetések egyik típusa, amelyet akkor használhat a Target2-rendszer résztvevője, ha technikai problémák miatt nem tud fizetési megbízást küldeni</t>
        </is>
      </c>
      <c r="BF552" t="inlineStr">
        <is>
          <t/>
        </is>
      </c>
      <c r="BG552" t="inlineStr">
        <is>
          <t/>
        </is>
      </c>
      <c r="BH552" t="inlineStr">
        <is>
          <t/>
        </is>
      </c>
      <c r="BI552" t="inlineStr">
        <is>
          <t/>
        </is>
      </c>
      <c r="BJ552" t="inlineStr">
        <is>
          <t/>
        </is>
      </c>
      <c r="BK552" t="inlineStr">
        <is>
          <t/>
        </is>
      </c>
      <c r="BL552" t="inlineStr">
        <is>
          <t/>
        </is>
      </c>
      <c r="BM552" t="inlineStr">
        <is>
          <t/>
        </is>
      </c>
      <c r="BN552" t="inlineStr">
        <is>
          <t/>
        </is>
      </c>
      <c r="BO552" t="inlineStr">
        <is>
          <t/>
        </is>
      </c>
      <c r="BP552" t="inlineStr">
        <is>
          <t/>
        </is>
      </c>
      <c r="BQ552" t="inlineStr">
        <is>
          <t/>
        </is>
      </c>
      <c r="BR552" t="inlineStr">
        <is>
          <t/>
        </is>
      </c>
      <c r="BS552" t="inlineStr">
        <is>
          <t/>
        </is>
      </c>
      <c r="BT552" t="inlineStr">
        <is>
          <t/>
        </is>
      </c>
      <c r="BU552" t="inlineStr">
        <is>
          <t/>
        </is>
      </c>
      <c r="BV552" t="inlineStr">
        <is>
          <t/>
        </is>
      </c>
      <c r="BW552" t="inlineStr">
        <is>
          <t/>
        </is>
      </c>
      <c r="BX552" t="inlineStr">
        <is>
          <t/>
        </is>
      </c>
      <c r="BY552" t="inlineStr">
        <is>
          <t/>
        </is>
      </c>
      <c r="BZ552" s="2" t="inlineStr">
        <is>
          <t>kwota zagregowana</t>
        </is>
      </c>
      <c r="CA552" s="2" t="inlineStr">
        <is>
          <t>3</t>
        </is>
      </c>
      <c r="CB552" s="2" t="inlineStr">
        <is>
          <t/>
        </is>
      </c>
      <c r="CC552" t="inlineStr">
        <is>
          <t/>
        </is>
      </c>
      <c r="CD552" s="2" t="inlineStr">
        <is>
          <t>pagamento de reserva de montante único</t>
        </is>
      </c>
      <c r="CE552" s="2" t="inlineStr">
        <is>
          <t>3</t>
        </is>
      </c>
      <c r="CF552" s="2" t="inlineStr">
        <is>
          <t/>
        </is>
      </c>
      <c r="CG552" t="inlineStr">
        <is>
          <t/>
        </is>
      </c>
      <c r="CH552" t="inlineStr">
        <is>
          <t/>
        </is>
      </c>
      <c r="CI552" t="inlineStr">
        <is>
          <t/>
        </is>
      </c>
      <c r="CJ552" t="inlineStr">
        <is>
          <t/>
        </is>
      </c>
      <c r="CK552" t="inlineStr">
        <is>
          <t/>
        </is>
      </c>
      <c r="CL552" t="inlineStr">
        <is>
          <t/>
        </is>
      </c>
      <c r="CM552" t="inlineStr">
        <is>
          <t/>
        </is>
      </c>
      <c r="CN552" t="inlineStr">
        <is>
          <t/>
        </is>
      </c>
      <c r="CO552" t="inlineStr">
        <is>
          <t/>
        </is>
      </c>
      <c r="CP552" s="2" t="inlineStr">
        <is>
          <t>rezervno zbirno plačilo</t>
        </is>
      </c>
      <c r="CQ552" s="2" t="inlineStr">
        <is>
          <t>3</t>
        </is>
      </c>
      <c r="CR552" s="2" t="inlineStr">
        <is>
          <t/>
        </is>
      </c>
      <c r="CS552" t="inlineStr">
        <is>
          <t/>
        </is>
      </c>
      <c r="CT552" t="inlineStr">
        <is>
          <t/>
        </is>
      </c>
      <c r="CU552" t="inlineStr">
        <is>
          <t/>
        </is>
      </c>
      <c r="CV552" t="inlineStr">
        <is>
          <t/>
        </is>
      </c>
      <c r="CW552" t="inlineStr">
        <is>
          <t/>
        </is>
      </c>
    </row>
    <row r="553">
      <c r="A553" s="1" t="str">
        <f>HYPERLINK("https://iate.europa.eu/entry/result/3528083/all", "3528083")</f>
        <v>3528083</v>
      </c>
      <c r="B553" t="inlineStr">
        <is>
          <t>FINANCE</t>
        </is>
      </c>
      <c r="C553" t="inlineStr">
        <is>
          <t>FINANCE|financial institutions and credit</t>
        </is>
      </c>
      <c r="D553" t="inlineStr">
        <is>
          <t>yes</t>
        </is>
      </c>
      <c r="E553" t="inlineStr">
        <is>
          <t/>
        </is>
      </c>
      <c r="F553" s="2" t="inlineStr">
        <is>
          <t>AL-НЦБ</t>
        </is>
      </c>
      <c r="G553" s="2" t="inlineStr">
        <is>
          <t>3</t>
        </is>
      </c>
      <c r="H553" s="2" t="inlineStr">
        <is>
          <t/>
        </is>
      </c>
      <c r="I553" t="inlineStr">
        <is>
          <t>Участваща НЦБ, която е страна по AL-споразумение [ &lt;a href="/entry/result/3528065/all" id="ENTRY_TO_ENTRY_CONVERTER" target="_blank"&gt;IATE:3528065&lt;/a&gt; ] и действа като контрагент на членовете на AL-групата [ &lt;a href="/entry/result/3528067/all" id="ENTRY_TO_ENTRY_CONVERTER" target="_blank"&gt;IATE:3528067&lt;/a&gt; ], които участват в нейния системен компонент на TARGET2.</t>
        </is>
      </c>
      <c r="J553" t="inlineStr">
        <is>
          <t/>
        </is>
      </c>
      <c r="K553" t="inlineStr">
        <is>
          <t/>
        </is>
      </c>
      <c r="L553" t="inlineStr">
        <is>
          <t/>
        </is>
      </c>
      <c r="M553" t="inlineStr">
        <is>
          <t/>
        </is>
      </c>
      <c r="N553" t="inlineStr">
        <is>
          <t/>
        </is>
      </c>
      <c r="O553" t="inlineStr">
        <is>
          <t/>
        </is>
      </c>
      <c r="P553" t="inlineStr">
        <is>
          <t/>
        </is>
      </c>
      <c r="Q553" t="inlineStr">
        <is>
          <t/>
        </is>
      </c>
      <c r="R553" s="2" t="inlineStr">
        <is>
          <t>AL-NZB</t>
        </is>
      </c>
      <c r="S553" s="2" t="inlineStr">
        <is>
          <t>3</t>
        </is>
      </c>
      <c r="T553" s="2" t="inlineStr">
        <is>
          <t/>
        </is>
      </c>
      <c r="U553" t="inlineStr">
        <is>
          <t>teilnehmende nationale Zentralbank, die Vertragspartei einer AL-Vereinbarung und Geschäftspartner der an ihrem TARGET2-Komponenten-System teilnehmenden AL-Gruppenmitglieder ist</t>
        </is>
      </c>
      <c r="V553" s="2" t="inlineStr">
        <is>
          <t>ΕθνΚΤ ΣΡ</t>
        </is>
      </c>
      <c r="W553" s="2" t="inlineStr">
        <is>
          <t>3</t>
        </is>
      </c>
      <c r="X553" s="2" t="inlineStr">
        <is>
          <t/>
        </is>
      </c>
      <c r="Y553" t="inlineStr">
        <is>
          <t>συμμετέχουσα ΕθνΚΤ που λαμβάνει μέρος σε σύμβαση ΣΡ και ενεργεί ως αντισυμβαλλόμενος των μελών του ομίλου ΣΡ που συμμετέχουν στην οικεία της συνιστώσα του TARGET2</t>
        </is>
      </c>
      <c r="Z553" s="2" t="inlineStr">
        <is>
          <t>AL NCB</t>
        </is>
      </c>
      <c r="AA553" s="2" t="inlineStr">
        <is>
          <t>3</t>
        </is>
      </c>
      <c r="AB553" s="2" t="inlineStr">
        <is>
          <t/>
        </is>
      </c>
      <c r="AC553" t="inlineStr">
        <is>
          <t>TARGET2 participating National Central Bank ( &lt;a href="/entry/result/1112765/all" id="ENTRY_TO_ENTRY_CONVERTER" target="_blank"&gt;IATE:1112765&lt;/a&gt; ) that is party to an Aggregated Liquidity ( &lt;a href="/entry/result/2247891/all" id="ENTRY_TO_ENTRY_CONVERTER" target="_blank"&gt;IATE:2247891&lt;/a&gt; ) agreement and acts as the counterparty for the AL group members which participate in its TARGET2 component system</t>
        </is>
      </c>
      <c r="AD553" s="2" t="inlineStr">
        <is>
          <t>BCN AL</t>
        </is>
      </c>
      <c r="AE553" s="2" t="inlineStr">
        <is>
          <t>3</t>
        </is>
      </c>
      <c r="AF553" s="2" t="inlineStr">
        <is>
          <t/>
        </is>
      </c>
      <c r="AG553" t="inlineStr">
        <is>
          <t>Banco Central Nacional [ &lt;a href="/entry/result/1112765/all" id="ENTRY_TO_ENTRY_CONVERTER" target="_blank"&gt;IATE:1112765&lt;/a&gt; ] participante que es parte en un acuerdo AL [ &lt;a href="/entry/result/2247891/all" id="ENTRY_TO_ENTRY_CONVERTER" target="_blank"&gt;IATE:2247891&lt;/a&gt; ] y actúa como contrapartida de los miembros del grupo AL que participan en su sistema integrante de TARGET2.</t>
        </is>
      </c>
      <c r="AH553" s="2" t="inlineStr">
        <is>
          <t>AL-RKP</t>
        </is>
      </c>
      <c r="AI553" s="2" t="inlineStr">
        <is>
          <t>3</t>
        </is>
      </c>
      <c r="AJ553" s="2" t="inlineStr">
        <is>
          <t/>
        </is>
      </c>
      <c r="AK553" t="inlineStr">
        <is>
          <t>osalev RKP, kes on AL lepingu pooleks ning tegutseb lepingupoolena AL rühma liikmetele, kes osalevad tema TARGET2 osasüsteemis</t>
        </is>
      </c>
      <c r="AL553" s="2" t="inlineStr">
        <is>
          <t>kansallinen AL-keskuspankki</t>
        </is>
      </c>
      <c r="AM553" s="2" t="inlineStr">
        <is>
          <t>3</t>
        </is>
      </c>
      <c r="AN553" s="2" t="inlineStr">
        <is>
          <t/>
        </is>
      </c>
      <c r="AO553" t="inlineStr">
        <is>
          <t>euron käyttöön ottanut keskuspankki, joka toimii sen TARGET2-osajärjestelmään osallistuvien AL-ryhmän jäsenten vastapuolena</t>
        </is>
      </c>
      <c r="AP553" s="2" t="inlineStr">
        <is>
          <t>BCN partie à la CL</t>
        </is>
      </c>
      <c r="AQ553" s="2" t="inlineStr">
        <is>
          <t>3</t>
        </is>
      </c>
      <c r="AR553" s="2" t="inlineStr">
        <is>
          <t/>
        </is>
      </c>
      <c r="AS553" t="inlineStr">
        <is>
          <t>une BCN participante partie à une convention CL et agissant comme contrepartie de ceux des adhérents du groupe CL qui participent à son système composant de TARGET2</t>
        </is>
      </c>
      <c r="AT553" t="inlineStr">
        <is>
          <t/>
        </is>
      </c>
      <c r="AU553" t="inlineStr">
        <is>
          <t/>
        </is>
      </c>
      <c r="AV553" t="inlineStr">
        <is>
          <t/>
        </is>
      </c>
      <c r="AW553" t="inlineStr">
        <is>
          <t/>
        </is>
      </c>
      <c r="AX553" t="inlineStr">
        <is>
          <t/>
        </is>
      </c>
      <c r="AY553" t="inlineStr">
        <is>
          <t/>
        </is>
      </c>
      <c r="AZ553" t="inlineStr">
        <is>
          <t/>
        </is>
      </c>
      <c r="BA553" t="inlineStr">
        <is>
          <t/>
        </is>
      </c>
      <c r="BB553" s="2" t="inlineStr">
        <is>
          <t>AL-NKB</t>
        </is>
      </c>
      <c r="BC553" s="2" t="inlineStr">
        <is>
          <t>4</t>
        </is>
      </c>
      <c r="BD553" s="2" t="inlineStr">
        <is>
          <t/>
        </is>
      </c>
      <c r="BE553" t="inlineStr">
        <is>
          <t>olyan központi bank, amely az AL-megállapodás [ &lt;a href="/entry/result/3528065/all" id="ENTRY_TO_ENTRY_CONVERTER" target="_blank"&gt;IATE:3528065&lt;/a&gt;] szerződő fele, és azon AL-csoporttagok szerződő feleként jár el, amelyek részt vesznek a központi bank TARGET2 tagrendszerében</t>
        </is>
      </c>
      <c r="BF553" t="inlineStr">
        <is>
          <t/>
        </is>
      </c>
      <c r="BG553" t="inlineStr">
        <is>
          <t/>
        </is>
      </c>
      <c r="BH553" t="inlineStr">
        <is>
          <t/>
        </is>
      </c>
      <c r="BI553" t="inlineStr">
        <is>
          <t/>
        </is>
      </c>
      <c r="BJ553" t="inlineStr">
        <is>
          <t/>
        </is>
      </c>
      <c r="BK553" t="inlineStr">
        <is>
          <t/>
        </is>
      </c>
      <c r="BL553" t="inlineStr">
        <is>
          <t/>
        </is>
      </c>
      <c r="BM553" t="inlineStr">
        <is>
          <t/>
        </is>
      </c>
      <c r="BN553" t="inlineStr">
        <is>
          <t/>
        </is>
      </c>
      <c r="BO553" t="inlineStr">
        <is>
          <t/>
        </is>
      </c>
      <c r="BP553" t="inlineStr">
        <is>
          <t/>
        </is>
      </c>
      <c r="BQ553" t="inlineStr">
        <is>
          <t/>
        </is>
      </c>
      <c r="BR553" t="inlineStr">
        <is>
          <t/>
        </is>
      </c>
      <c r="BS553" t="inlineStr">
        <is>
          <t/>
        </is>
      </c>
      <c r="BT553" t="inlineStr">
        <is>
          <t/>
        </is>
      </c>
      <c r="BU553" t="inlineStr">
        <is>
          <t/>
        </is>
      </c>
      <c r="BV553" t="inlineStr">
        <is>
          <t/>
        </is>
      </c>
      <c r="BW553" t="inlineStr">
        <is>
          <t/>
        </is>
      </c>
      <c r="BX553" t="inlineStr">
        <is>
          <t/>
        </is>
      </c>
      <c r="BY553" t="inlineStr">
        <is>
          <t/>
        </is>
      </c>
      <c r="BZ553" s="2" t="inlineStr">
        <is>
          <t>KBC grupy AL</t>
        </is>
      </c>
      <c r="CA553" s="2" t="inlineStr">
        <is>
          <t>3</t>
        </is>
      </c>
      <c r="CB553" s="2" t="inlineStr">
        <is>
          <t/>
        </is>
      </c>
      <c r="CC553" t="inlineStr">
        <is>
          <t>uczestniczący KBC, który jest stroną porozumienia AL oraz który działa jako kontrahent dla członków grupy AL uczestniczących w jego systemie będącym komponentem TARGET2</t>
        </is>
      </c>
      <c r="CD553" s="2" t="inlineStr">
        <is>
          <t>BCN LA</t>
        </is>
      </c>
      <c r="CE553" s="2" t="inlineStr">
        <is>
          <t>3</t>
        </is>
      </c>
      <c r="CF553" s="2" t="inlineStr">
        <is>
          <t/>
        </is>
      </c>
      <c r="CG553" t="inlineStr">
        <is>
          <t>BCN participante que seja parte de um acordo LA e que atue na qualidade de contraparte dos membros de um grupo LA que participam no seu sistema componente do TARGET2.</t>
        </is>
      </c>
      <c r="CH553" s="2" t="inlineStr">
        <is>
          <t>bancă centrală națională AL</t>
        </is>
      </c>
      <c r="CI553" s="2" t="inlineStr">
        <is>
          <t>3</t>
        </is>
      </c>
      <c r="CJ553" s="2" t="inlineStr">
        <is>
          <t/>
        </is>
      </c>
      <c r="CK553" t="inlineStr">
        <is>
          <t>bancă centrală națională din zona euro care este parte la un acord AL și care are calitatea de contraparte pentru membrii grupului AL care participă la sistemul său component al TARGET2</t>
        </is>
      </c>
      <c r="CL553" t="inlineStr">
        <is>
          <t/>
        </is>
      </c>
      <c r="CM553" t="inlineStr">
        <is>
          <t/>
        </is>
      </c>
      <c r="CN553" t="inlineStr">
        <is>
          <t/>
        </is>
      </c>
      <c r="CO553" t="inlineStr">
        <is>
          <t/>
        </is>
      </c>
      <c r="CP553" t="inlineStr">
        <is>
          <t/>
        </is>
      </c>
      <c r="CQ553" t="inlineStr">
        <is>
          <t/>
        </is>
      </c>
      <c r="CR553" t="inlineStr">
        <is>
          <t/>
        </is>
      </c>
      <c r="CS553" t="inlineStr">
        <is>
          <t/>
        </is>
      </c>
      <c r="CT553" t="inlineStr">
        <is>
          <t/>
        </is>
      </c>
      <c r="CU553" t="inlineStr">
        <is>
          <t/>
        </is>
      </c>
      <c r="CV553" t="inlineStr">
        <is>
          <t/>
        </is>
      </c>
      <c r="CW553" t="inlineStr">
        <is>
          <t/>
        </is>
      </c>
    </row>
    <row r="554">
      <c r="A554" s="1" t="str">
        <f>HYPERLINK("https://iate.europa.eu/entry/result/3537607/all", "3537607")</f>
        <v>3537607</v>
      </c>
      <c r="B554" t="inlineStr">
        <is>
          <t>FINANCE</t>
        </is>
      </c>
      <c r="C554" t="inlineStr">
        <is>
          <t>FINANCE|financial institutions and credit</t>
        </is>
      </c>
      <c r="D554" t="inlineStr">
        <is>
          <t>yes</t>
        </is>
      </c>
      <c r="E554" t="inlineStr">
        <is>
          <t/>
        </is>
      </c>
      <c r="F554" s="2" t="inlineStr">
        <is>
          <t>заобикаляне на принципа FIFO</t>
        </is>
      </c>
      <c r="G554" s="2" t="inlineStr">
        <is>
          <t>3</t>
        </is>
      </c>
      <c r="H554" s="2" t="inlineStr">
        <is>
          <t/>
        </is>
      </c>
      <c r="I554" t="inlineStr">
        <is>
          <t>Уреждане на неспешни плащания незабавно, без да се отчита принципът на хронологично обработване.</t>
        </is>
      </c>
      <c r="J554" s="2" t="inlineStr">
        <is>
          <t>neuplatnění pravidla FIFO</t>
        </is>
      </c>
      <c r="K554" s="2" t="inlineStr">
        <is>
          <t>3</t>
        </is>
      </c>
      <c r="L554" s="2" t="inlineStr">
        <is>
          <t/>
        </is>
      </c>
      <c r="M554" t="inlineStr">
        <is>
          <t>porušení pravidla chronologického zúčtování platebních příkazů</t>
        </is>
      </c>
      <c r="N554" s="2" t="inlineStr">
        <is>
          <t>FIFO-princip med by-pass</t>
        </is>
      </c>
      <c r="O554" s="2" t="inlineStr">
        <is>
          <t>3</t>
        </is>
      </c>
      <c r="P554" s="2" t="inlineStr">
        <is>
          <t/>
        </is>
      </c>
      <c r="Q554" t="inlineStr">
        <is>
          <t>princip, hvorefter betalingsordrer afvikles i straks, såfremt der er tilstrækkelige midler til rådighed, uanset om der er andre betalingsordrer i køen, som er accepteret tidligere, hvilket er et brud med FIFO-princippet [ &lt;a href="/entry/result/3527167/all" id="ENTRY_TO_ENTRY_CONVERTER" target="_blank"&gt;IATE:3527167&lt;/a&gt; ]</t>
        </is>
      </c>
      <c r="R554" s="2" t="inlineStr">
        <is>
          <t>FIFO-Überhol-Prinzip</t>
        </is>
      </c>
      <c r="S554" s="2" t="inlineStr">
        <is>
          <t>3</t>
        </is>
      </c>
      <c r="T554" s="2" t="inlineStr">
        <is>
          <t/>
        </is>
      </c>
      <c r="U554" t="inlineStr">
        <is>
          <t/>
        </is>
      </c>
      <c r="V554" s="2" t="inlineStr">
        <is>
          <t>αρχή της παράβασης της πρώτης εισαγωγής - πρώτης εξαγωγής</t>
        </is>
      </c>
      <c r="W554" s="2" t="inlineStr">
        <is>
          <t>3</t>
        </is>
      </c>
      <c r="X554" s="2" t="inlineStr">
        <is>
          <t/>
        </is>
      </c>
      <c r="Y554" t="inlineStr">
        <is>
          <t>FIFO by-passing = σύμφωνα με τη μέθοδο αυτή, οι εντολές πληρωμής που εισάγονται σε ένα μηχανογραφικό σύστημα πληρωμών διακανονίζονται αμέσως ανεξάρτητα από τη σειράαναμονής και συνεπώς κατά παράβαση της αρχής FIFO υπό την προϋπόθεση, όμως, ότιυπάρχουν επαρκή διαθέσιμα κεφάλαια.</t>
        </is>
      </c>
      <c r="Z554" s="2" t="inlineStr">
        <is>
          <t>FIFO by-passing principle</t>
        </is>
      </c>
      <c r="AA554" s="2" t="inlineStr">
        <is>
          <t>3</t>
        </is>
      </c>
      <c r="AB554" s="2" t="inlineStr">
        <is>
          <t/>
        </is>
      </c>
      <c r="AC554" t="inlineStr">
        <is>
          <t/>
        </is>
      </c>
      <c r="AD554" s="2" t="inlineStr">
        <is>
          <t>liquidación al margen del principio FIFO</t>
        </is>
      </c>
      <c r="AE554" s="2" t="inlineStr">
        <is>
          <t>3</t>
        </is>
      </c>
      <c r="AF554" s="2" t="inlineStr">
        <is>
          <t/>
        </is>
      </c>
      <c r="AG554" t="inlineStr">
        <is>
          <t/>
        </is>
      </c>
      <c r="AH554" s="2" t="inlineStr">
        <is>
          <t>FIFOst möödamineku põhimõte</t>
        </is>
      </c>
      <c r="AI554" s="2" t="inlineStr">
        <is>
          <t>3</t>
        </is>
      </c>
      <c r="AJ554" s="2" t="inlineStr">
        <is>
          <t/>
        </is>
      </c>
      <c r="AK554" t="inlineStr">
        <is>
          <t/>
        </is>
      </c>
      <c r="AL554" s="2" t="inlineStr">
        <is>
          <t>FIFO-periaatteen sivuuttamista koskeva periaate</t>
        </is>
      </c>
      <c r="AM554" s="2" t="inlineStr">
        <is>
          <t>3</t>
        </is>
      </c>
      <c r="AN554" s="2" t="inlineStr">
        <is>
          <t/>
        </is>
      </c>
      <c r="AO554" t="inlineStr">
        <is>
          <t/>
        </is>
      </c>
      <c r="AP554" t="inlineStr">
        <is>
          <t/>
        </is>
      </c>
      <c r="AQ554" t="inlineStr">
        <is>
          <t/>
        </is>
      </c>
      <c r="AR554" t="inlineStr">
        <is>
          <t/>
        </is>
      </c>
      <c r="AS554" t="inlineStr">
        <is>
          <t/>
        </is>
      </c>
      <c r="AT554" s="2" t="inlineStr">
        <is>
          <t>prionsabal tardhula FIFO</t>
        </is>
      </c>
      <c r="AU554" s="2" t="inlineStr">
        <is>
          <t>3</t>
        </is>
      </c>
      <c r="AV554" s="2" t="inlineStr">
        <is>
          <t/>
        </is>
      </c>
      <c r="AW554" t="inlineStr">
        <is>
          <t/>
        </is>
      </c>
      <c r="AX554" t="inlineStr">
        <is>
          <t/>
        </is>
      </c>
      <c r="AY554" t="inlineStr">
        <is>
          <t/>
        </is>
      </c>
      <c r="AZ554" t="inlineStr">
        <is>
          <t/>
        </is>
      </c>
      <c r="BA554" t="inlineStr">
        <is>
          <t/>
        </is>
      </c>
      <c r="BB554" s="2" t="inlineStr">
        <is>
          <t>a beérkezési sorrend elvének mellőzése</t>
        </is>
      </c>
      <c r="BC554" s="2" t="inlineStr">
        <is>
          <t>3</t>
        </is>
      </c>
      <c r="BD554" s="2" t="inlineStr">
        <is>
          <t/>
        </is>
      </c>
      <c r="BE554" t="inlineStr">
        <is>
          <t>a normál fizetési megbízásokra érvényes eljárás, amely szerint a normál fizetési megbízások a beérkezéskor azonnal kiegyenlíthetők, ha rendelkezésre áll a megfelelő fedezet, azaz nem érvényesül a „beérkezési sorrend elve” [ &lt;a href="/entry/result/3527167/all" id="ENTRY_TO_ENTRY_CONVERTER" target="_blank"&gt;IATE:3527167&lt;/a&gt; ]</t>
        </is>
      </c>
      <c r="BF554" s="2" t="inlineStr">
        <is>
          <t>principio FIFO "by-passing"</t>
        </is>
      </c>
      <c r="BG554" s="2" t="inlineStr">
        <is>
          <t>3</t>
        </is>
      </c>
      <c r="BH554" s="2" t="inlineStr">
        <is>
          <t/>
        </is>
      </c>
      <c r="BI554" t="inlineStr">
        <is>
          <t/>
        </is>
      </c>
      <c r="BJ554" s="2" t="inlineStr">
        <is>
          <t>FIFO principo nepaisymas</t>
        </is>
      </c>
      <c r="BK554" s="2" t="inlineStr">
        <is>
          <t>3</t>
        </is>
      </c>
      <c r="BL554" s="2" t="inlineStr">
        <is>
          <t/>
        </is>
      </c>
      <c r="BM554" t="inlineStr">
        <is>
          <t>apskaitos principas, pagal kurį mokėjimo pavedimai tvarkomi ne ta eile, kokia yra gauti, t. y. nepaisant FIFO principo [ &lt;a href="/entry/result/3527167/all" id="ENTRY_TO_ENTRY_CONVERTER" target="_blank"&gt;IATE:3527167&lt;/a&gt; ]</t>
        </is>
      </c>
      <c r="BN554" s="2" t="inlineStr">
        <is>
          <t>FIFO apiešanas princips</t>
        </is>
      </c>
      <c r="BO554" s="2" t="inlineStr">
        <is>
          <t>3</t>
        </is>
      </c>
      <c r="BP554" s="2" t="inlineStr">
        <is>
          <t/>
        </is>
      </c>
      <c r="BQ554" t="inlineStr">
        <is>
          <t/>
        </is>
      </c>
      <c r="BR554" s="2" t="inlineStr">
        <is>
          <t>independentement mill-prinċipju FIFO</t>
        </is>
      </c>
      <c r="BS554" s="2" t="inlineStr">
        <is>
          <t>2</t>
        </is>
      </c>
      <c r="BT554" s="2" t="inlineStr">
        <is>
          <t/>
        </is>
      </c>
      <c r="BU554" t="inlineStr">
        <is>
          <t/>
        </is>
      </c>
      <c r="BV554" s="2" t="inlineStr">
        <is>
          <t>"FIFO bypassing"-beginsel</t>
        </is>
      </c>
      <c r="BW554" s="2" t="inlineStr">
        <is>
          <t>2</t>
        </is>
      </c>
      <c r="BX554" s="2" t="inlineStr">
        <is>
          <t/>
        </is>
      </c>
      <c r="BY554" t="inlineStr">
        <is>
          <t>beginsel dat opdrachten onmiddellijk kunnen worden afgewikkeld, los van andere in de wachtrij staande opdrachten die normaal eerder zouden worden afgewikkeld, en zo het FIFO-beginsel kunnen doorbreken</t>
        </is>
      </c>
      <c r="BZ554" s="2" t="inlineStr">
        <is>
          <t>zasada omijania FIFO</t>
        </is>
      </c>
      <c r="CA554" s="2" t="inlineStr">
        <is>
          <t>3</t>
        </is>
      </c>
      <c r="CB554" s="2" t="inlineStr">
        <is>
          <t/>
        </is>
      </c>
      <c r="CC554" t="inlineStr">
        <is>
          <t>Zasada rozliczania zleceń płatniczych natychmiast (niezależnie od innych oczekujących zwykłych zleceń płatniczych przyjętych wcześniej), a więc z pominięciem zasady FIFO, o ile dostępne są odpowiednie środki.</t>
        </is>
      </c>
      <c r="CD554" s="2" t="inlineStr">
        <is>
          <t>não observância do princípio FIFO|
não observância do princípio «primeiro a entrar, primeiro a sair»</t>
        </is>
      </c>
      <c r="CE554" s="2" t="inlineStr">
        <is>
          <t>3|
3</t>
        </is>
      </c>
      <c r="CF554" s="2" t="inlineStr">
        <is>
          <t xml:space="preserve">|
</t>
        </is>
      </c>
      <c r="CG554" t="inlineStr">
        <is>
          <t/>
        </is>
      </c>
      <c r="CH554" s="2" t="inlineStr">
        <is>
          <t>principiul &lt;i&gt;by-pass&lt;/i&gt; FIFO</t>
        </is>
      </c>
      <c r="CI554" s="2" t="inlineStr">
        <is>
          <t>2</t>
        </is>
      </c>
      <c r="CJ554" s="2" t="inlineStr">
        <is>
          <t/>
        </is>
      </c>
      <c r="CK554" t="inlineStr">
        <is>
          <t/>
        </is>
      </c>
      <c r="CL554" s="2" t="inlineStr">
        <is>
          <t>obídenie princípu FIFO</t>
        </is>
      </c>
      <c r="CM554" s="2" t="inlineStr">
        <is>
          <t>2</t>
        </is>
      </c>
      <c r="CN554" s="2" t="inlineStr">
        <is>
          <t/>
        </is>
      </c>
      <c r="CO554" t="inlineStr">
        <is>
          <t/>
        </is>
      </c>
      <c r="CP554" s="2" t="inlineStr">
        <is>
          <t>izogibanje načelu FIFO</t>
        </is>
      </c>
      <c r="CQ554" s="2" t="inlineStr">
        <is>
          <t>3</t>
        </is>
      </c>
      <c r="CR554" s="2" t="inlineStr">
        <is>
          <t/>
        </is>
      </c>
      <c r="CS554" t="inlineStr">
        <is>
          <t/>
        </is>
      </c>
      <c r="CT554" s="2" t="inlineStr">
        <is>
          <t>FIFO:s "by-pass"-princip</t>
        </is>
      </c>
      <c r="CU554" s="2" t="inlineStr">
        <is>
          <t>2</t>
        </is>
      </c>
      <c r="CV554" s="2" t="inlineStr">
        <is>
          <t/>
        </is>
      </c>
      <c r="CW554" t="inlineStr">
        <is>
          <t/>
        </is>
      </c>
    </row>
    <row r="555">
      <c r="A555" s="1" t="str">
        <f>HYPERLINK("https://iate.europa.eu/entry/result/3528025/all", "3528025")</f>
        <v>3528025</v>
      </c>
      <c r="B555" t="inlineStr">
        <is>
          <t>FINANCE</t>
        </is>
      </c>
      <c r="C555" t="inlineStr">
        <is>
          <t>FINANCE|financial institutions and credit|banking</t>
        </is>
      </c>
      <c r="D555" t="inlineStr">
        <is>
          <t>yes</t>
        </is>
      </c>
      <c r="E555" t="inlineStr">
        <is>
          <t/>
        </is>
      </c>
      <c r="F555" s="2" t="inlineStr">
        <is>
          <t>ЦБ, предоставящи ЕСП</t>
        </is>
      </c>
      <c r="G555" s="2" t="inlineStr">
        <is>
          <t>4</t>
        </is>
      </c>
      <c r="H555" s="2" t="inlineStr">
        <is>
          <t/>
        </is>
      </c>
      <c r="I555" t="inlineStr">
        <is>
          <t>Deutsche Bundesbank, Banque de France и Banca d'Italia в качеството им на ЦБ, изграждащи и опериращи ЕСП [&lt;a href="/entry/result/3527114/all" id="ENTRY_TO_ENTRY_CONVERTER" target="_blank"&gt;IATE:3527114&lt;/a&gt; ] в полза на Евросистемата.</t>
        </is>
      </c>
      <c r="J555" t="inlineStr">
        <is>
          <t/>
        </is>
      </c>
      <c r="K555" t="inlineStr">
        <is>
          <t/>
        </is>
      </c>
      <c r="L555" t="inlineStr">
        <is>
          <t/>
        </is>
      </c>
      <c r="M555" t="inlineStr">
        <is>
          <t/>
        </is>
      </c>
      <c r="N555" t="inlineStr">
        <is>
          <t/>
        </is>
      </c>
      <c r="O555" t="inlineStr">
        <is>
          <t/>
        </is>
      </c>
      <c r="P555" t="inlineStr">
        <is>
          <t/>
        </is>
      </c>
      <c r="Q555" t="inlineStr">
        <is>
          <t/>
        </is>
      </c>
      <c r="R555" s="2" t="inlineStr">
        <is>
          <t>Anbieter-Zentralbanken</t>
        </is>
      </c>
      <c r="S555" s="2" t="inlineStr">
        <is>
          <t>3</t>
        </is>
      </c>
      <c r="T555" s="2" t="inlineStr">
        <is>
          <t/>
        </is>
      </c>
      <c r="U555" t="inlineStr">
        <is>
          <t>die Deutsche Bundesbank, die Banca d'Italia sowie die Banque de France in ihrer Eigenschaft als Anbieter und Betreiber der SSP für das Eurosystem</t>
        </is>
      </c>
      <c r="V555" s="2" t="inlineStr">
        <is>
          <t>ΚΤ που παρέχουν την ΕΚΠ</t>
        </is>
      </c>
      <c r="W555" s="2" t="inlineStr">
        <is>
          <t>2</t>
        </is>
      </c>
      <c r="X555" s="2" t="inlineStr">
        <is>
          <t/>
        </is>
      </c>
      <c r="Y555" t="inlineStr">
        <is>
          <t>η Deutsche Bundesbank, η Banque de France και η Banca d’Italia υπό την ιδιότητά τους ως ΕθνΚΤ που κατασκευάζουν και λειτουργούν την ΕΚΠ προς όφελος του Ευρωσυστήματος</t>
        </is>
      </c>
      <c r="Z555" s="2" t="inlineStr">
        <is>
          <t>SSP-providing CBs</t>
        </is>
      </c>
      <c r="AA555" s="2" t="inlineStr">
        <is>
          <t>3</t>
        </is>
      </c>
      <c r="AB555" s="2" t="inlineStr">
        <is>
          <t/>
        </is>
      </c>
      <c r="AC555" t="inlineStr">
        <is>
          <t>Deutsche Bundesbank, the Banque de France and the Banca d'Italia in their capacity as the NCBs building and operating the SSP for the Eurosystem's benefit</t>
        </is>
      </c>
      <c r="AD555" s="2" t="inlineStr">
        <is>
          <t>bancos centrales proveedores de la plataforma compartida única</t>
        </is>
      </c>
      <c r="AE555" s="2" t="inlineStr">
        <is>
          <t>3</t>
        </is>
      </c>
      <c r="AF555" s="2" t="inlineStr">
        <is>
          <t/>
        </is>
      </c>
      <c r="AG555" t="inlineStr">
        <is>
          <t/>
        </is>
      </c>
      <c r="AH555" s="2" t="inlineStr">
        <is>
          <t>ühisplatvormi käitavad keskpangad</t>
        </is>
      </c>
      <c r="AI555" s="2" t="inlineStr">
        <is>
          <t>3</t>
        </is>
      </c>
      <c r="AJ555" s="2" t="inlineStr">
        <is>
          <t/>
        </is>
      </c>
      <c r="AK555" t="inlineStr">
        <is>
          <t>Deutsche Bundesbank, Banque de France ja Banca d’Italia, kes tegutsevad ühisplatvormi ülesehitamisel ja käitamisel eurosüsteemi huvides</t>
        </is>
      </c>
      <c r="AL555" s="2" t="inlineStr">
        <is>
          <t>SSP:n tarjoavat keskuspankit</t>
        </is>
      </c>
      <c r="AM555" s="2" t="inlineStr">
        <is>
          <t>3</t>
        </is>
      </c>
      <c r="AN555" s="2" t="inlineStr">
        <is>
          <t/>
        </is>
      </c>
      <c r="AO555" t="inlineStr">
        <is>
          <t>Deutsche Bundesbank, Banque de France ja Banca d'Italia kansallisina keskuspankkeina, jotka rakentavat yhteisen jaettavan laitealustan (SSP) ja operoivat sitä eurojärjestelmän hyväksi</t>
        </is>
      </c>
      <c r="AP555" s="2" t="inlineStr">
        <is>
          <t>BC prestataires de la PPU</t>
        </is>
      </c>
      <c r="AQ555" s="2" t="inlineStr">
        <is>
          <t>3</t>
        </is>
      </c>
      <c r="AR555" s="2" t="inlineStr">
        <is>
          <t/>
        </is>
      </c>
      <c r="AS555" t="inlineStr">
        <is>
          <t>la Deutsche Bundesbank, la Banque de France et la Banca d'Italia en leur qualité de BCN ayant mis en place et exploitant la PPU au profit de l'Eurosystème</t>
        </is>
      </c>
      <c r="AT555" t="inlineStr">
        <is>
          <t/>
        </is>
      </c>
      <c r="AU555" t="inlineStr">
        <is>
          <t/>
        </is>
      </c>
      <c r="AV555" t="inlineStr">
        <is>
          <t/>
        </is>
      </c>
      <c r="AW555" t="inlineStr">
        <is>
          <t/>
        </is>
      </c>
      <c r="AX555" t="inlineStr">
        <is>
          <t/>
        </is>
      </c>
      <c r="AY555" t="inlineStr">
        <is>
          <t/>
        </is>
      </c>
      <c r="AZ555" t="inlineStr">
        <is>
          <t/>
        </is>
      </c>
      <c r="BA555" t="inlineStr">
        <is>
          <t/>
        </is>
      </c>
      <c r="BB555" s="2" t="inlineStr">
        <is>
          <t>SSP-t üzemeltető KB-k</t>
        </is>
      </c>
      <c r="BC555" s="2" t="inlineStr">
        <is>
          <t>3</t>
        </is>
      </c>
      <c r="BD555" s="2" t="inlineStr">
        <is>
          <t/>
        </is>
      </c>
      <c r="BE555" t="inlineStr">
        <is>
          <t>a Deutsche Bundesbank, a Banque de France és a Banca d'Italia, az SSP-t az eurorendszer javára megépítő és üzemeltető feladatkörükben</t>
        </is>
      </c>
      <c r="BF555" t="inlineStr">
        <is>
          <t/>
        </is>
      </c>
      <c r="BG555" t="inlineStr">
        <is>
          <t/>
        </is>
      </c>
      <c r="BH555" t="inlineStr">
        <is>
          <t/>
        </is>
      </c>
      <c r="BI555" t="inlineStr">
        <is>
          <t/>
        </is>
      </c>
      <c r="BJ555" t="inlineStr">
        <is>
          <t/>
        </is>
      </c>
      <c r="BK555" t="inlineStr">
        <is>
          <t/>
        </is>
      </c>
      <c r="BL555" t="inlineStr">
        <is>
          <t/>
        </is>
      </c>
      <c r="BM555" t="inlineStr">
        <is>
          <t/>
        </is>
      </c>
      <c r="BN555" t="inlineStr">
        <is>
          <t/>
        </is>
      </c>
      <c r="BO555" t="inlineStr">
        <is>
          <t/>
        </is>
      </c>
      <c r="BP555" t="inlineStr">
        <is>
          <t/>
        </is>
      </c>
      <c r="BQ555" t="inlineStr">
        <is>
          <t/>
        </is>
      </c>
      <c r="BR555" s="2" t="inlineStr">
        <is>
          <t>BĊ li jipprovdu l-SSP</t>
        </is>
      </c>
      <c r="BS555" s="2" t="inlineStr">
        <is>
          <t>3</t>
        </is>
      </c>
      <c r="BT555" s="2" t="inlineStr">
        <is>
          <t/>
        </is>
      </c>
      <c r="BU555" t="inlineStr">
        <is>
          <t>id-Deutsche Bundesbank, il-Banque de France u l-Banca d'Italia fil-kapaċità tagħhom ta' BĊi li qed jibnu u joperaw l-SSP għall-benefiċċju tal-Eurosistema</t>
        </is>
      </c>
      <c r="BV555" t="inlineStr">
        <is>
          <t/>
        </is>
      </c>
      <c r="BW555" t="inlineStr">
        <is>
          <t/>
        </is>
      </c>
      <c r="BX555" t="inlineStr">
        <is>
          <t/>
        </is>
      </c>
      <c r="BY555" t="inlineStr">
        <is>
          <t/>
        </is>
      </c>
      <c r="BZ555" s="2" t="inlineStr">
        <is>
          <t>BC dostarczające SSP</t>
        </is>
      </c>
      <c r="CA555" s="2" t="inlineStr">
        <is>
          <t>3</t>
        </is>
      </c>
      <c r="CB555" s="2" t="inlineStr">
        <is>
          <t/>
        </is>
      </c>
      <c r="CC555" t="inlineStr">
        <is>
          <t>Deutsche Bundesbank, Banque de France oraz Banca d’Italia występujące w charakterze BC budujących i obsługujących SSP na rzecz Eurosystemu</t>
        </is>
      </c>
      <c r="CD555" s="2" t="inlineStr">
        <is>
          <t>BC fornecedores da PUP|
bancos centrais fornecedores da plataforma única partilhada</t>
        </is>
      </c>
      <c r="CE555" s="2" t="inlineStr">
        <is>
          <t>3|
3</t>
        </is>
      </c>
      <c r="CF555" s="2" t="inlineStr">
        <is>
          <t xml:space="preserve">|
</t>
        </is>
      </c>
      <c r="CG555" t="inlineStr">
        <is>
          <t>O Deutsche Bundesbank, o Banque de France e o Banca d'Italia, na sua qualidade de BC edificadores e operadores da PUP em benefício do 
&lt;i&gt;Eurosistema&lt;/i&gt;.</t>
        </is>
      </c>
      <c r="CH555" t="inlineStr">
        <is>
          <t/>
        </is>
      </c>
      <c r="CI555" t="inlineStr">
        <is>
          <t/>
        </is>
      </c>
      <c r="CJ555" t="inlineStr">
        <is>
          <t/>
        </is>
      </c>
      <c r="CK555" t="inlineStr">
        <is>
          <t/>
        </is>
      </c>
      <c r="CL555" t="inlineStr">
        <is>
          <t/>
        </is>
      </c>
      <c r="CM555" t="inlineStr">
        <is>
          <t/>
        </is>
      </c>
      <c r="CN555" t="inlineStr">
        <is>
          <t/>
        </is>
      </c>
      <c r="CO555" t="inlineStr">
        <is>
          <t/>
        </is>
      </c>
      <c r="CP555" t="inlineStr">
        <is>
          <t/>
        </is>
      </c>
      <c r="CQ555" t="inlineStr">
        <is>
          <t/>
        </is>
      </c>
      <c r="CR555" t="inlineStr">
        <is>
          <t/>
        </is>
      </c>
      <c r="CS555" t="inlineStr">
        <is>
          <t/>
        </is>
      </c>
      <c r="CT555" t="inlineStr">
        <is>
          <t/>
        </is>
      </c>
      <c r="CU555" t="inlineStr">
        <is>
          <t/>
        </is>
      </c>
      <c r="CV555" t="inlineStr">
        <is>
          <t/>
        </is>
      </c>
      <c r="CW555" t="inlineStr">
        <is>
          <t/>
        </is>
      </c>
    </row>
    <row r="556">
      <c r="A556" s="1" t="str">
        <f>HYPERLINK("https://iate.europa.eu/entry/result/1483431/all", "1483431")</f>
        <v>1483431</v>
      </c>
      <c r="B556" t="inlineStr">
        <is>
          <t>EDUCATION AND COMMUNICATIONS</t>
        </is>
      </c>
      <c r="C556" t="inlineStr">
        <is>
          <t>EDUCATION AND COMMUNICATIONS|information technology and data processing;EDUCATION AND COMMUNICATIONS|communications|communications policy</t>
        </is>
      </c>
      <c r="D556" t="inlineStr">
        <is>
          <t>yes</t>
        </is>
      </c>
      <c r="E556" t="inlineStr">
        <is>
          <t/>
        </is>
      </c>
      <c r="F556" s="2" t="inlineStr">
        <is>
          <t>доставчик на мрежови услуги</t>
        </is>
      </c>
      <c r="G556" s="2" t="inlineStr">
        <is>
          <t>4</t>
        </is>
      </c>
      <c r="H556" s="2" t="inlineStr">
        <is>
          <t/>
        </is>
      </c>
      <c r="I556" t="inlineStr">
        <is>
          <t>Дружество, което може да предостави мрежа за високоскоростен пренос на данни на доставчици на услуги във връзка с интернет или на други дружества, които се нуждаят от високоскоростна връзка между своята мрежа и интернет.</t>
        </is>
      </c>
      <c r="J556" t="inlineStr">
        <is>
          <t/>
        </is>
      </c>
      <c r="K556" t="inlineStr">
        <is>
          <t/>
        </is>
      </c>
      <c r="L556" t="inlineStr">
        <is>
          <t/>
        </is>
      </c>
      <c r="M556" t="inlineStr">
        <is>
          <t/>
        </is>
      </c>
      <c r="N556" s="2" t="inlineStr">
        <is>
          <t>netværkstjenesteyder|
netværkstjenestegiver|
netværkservicetilvejebringer</t>
        </is>
      </c>
      <c r="O556" s="2" t="inlineStr">
        <is>
          <t>3|
3|
3</t>
        </is>
      </c>
      <c r="P556" s="2" t="inlineStr">
        <is>
          <t xml:space="preserve">|
|
</t>
        </is>
      </c>
      <c r="Q556" t="inlineStr">
        <is>
          <t/>
        </is>
      </c>
      <c r="R556" s="2" t="inlineStr">
        <is>
          <t>Erbringer des Vermittlungsdienstes</t>
        </is>
      </c>
      <c r="S556" s="2" t="inlineStr">
        <is>
          <t>3</t>
        </is>
      </c>
      <c r="T556" s="2" t="inlineStr">
        <is>
          <t/>
        </is>
      </c>
      <c r="U556" t="inlineStr">
        <is>
          <t>abstrakte Maschine, welche die Gesamtheit der Instanzen darstellt, die den Vermittlungsdienst bereitstellen, wie er aus der Sicht der Transportinstanz gesehen wird</t>
        </is>
      </c>
      <c r="V556" s="2" t="inlineStr">
        <is>
          <t>παροχέας υπηρεσίας δικτύου</t>
        </is>
      </c>
      <c r="W556" s="2" t="inlineStr">
        <is>
          <t>3</t>
        </is>
      </c>
      <c r="X556" s="2" t="inlineStr">
        <is>
          <t/>
        </is>
      </c>
      <c r="Y556" t="inlineStr">
        <is>
          <t/>
        </is>
      </c>
      <c r="Z556" s="2" t="inlineStr">
        <is>
          <t>network service provider|
network provider</t>
        </is>
      </c>
      <c r="AA556" s="2" t="inlineStr">
        <is>
          <t>3|
3</t>
        </is>
      </c>
      <c r="AB556" s="2" t="inlineStr">
        <is>
          <t xml:space="preserve">|
</t>
        </is>
      </c>
      <c r="AC556" t="inlineStr">
        <is>
          <t>company that provides backbone services to an Internet service provider (ISP), the company that most Web users use to access the Internet</t>
        </is>
      </c>
      <c r="AD556" s="2" t="inlineStr">
        <is>
          <t>proveedor del servicio de red</t>
        </is>
      </c>
      <c r="AE556" s="2" t="inlineStr">
        <is>
          <t>3</t>
        </is>
      </c>
      <c r="AF556" s="2" t="inlineStr">
        <is>
          <t/>
        </is>
      </c>
      <c r="AG556" t="inlineStr">
        <is>
          <t>máquina abstracta que modela la totalidad de las entidades que proporcionan el servicio de red, conforme es vista por una entidad de transporte</t>
        </is>
      </c>
      <c r="AH556" s="2" t="inlineStr">
        <is>
          <t>võrguteenuse osutaja</t>
        </is>
      </c>
      <c r="AI556" s="2" t="inlineStr">
        <is>
          <t>3</t>
        </is>
      </c>
      <c r="AJ556" s="2" t="inlineStr">
        <is>
          <t/>
        </is>
      </c>
      <c r="AK556" t="inlineStr">
        <is>
          <t/>
        </is>
      </c>
      <c r="AL556" s="2" t="inlineStr">
        <is>
          <t>verkkopalvelun tarjoaja|
verkkopalvelujen tarjoaja</t>
        </is>
      </c>
      <c r="AM556" s="2" t="inlineStr">
        <is>
          <t>3|
3</t>
        </is>
      </c>
      <c r="AN556" s="2" t="inlineStr">
        <is>
          <t xml:space="preserve">|
</t>
        </is>
      </c>
      <c r="AO556" t="inlineStr">
        <is>
          <t>teleyritys, joka tarjoaa viestintäverkon käytettäväksi viestien siirtoon, jakeluun tai tarjolla pitoon etukäteen rajoittamattomalle käyttäjäpiirille</t>
        </is>
      </c>
      <c r="AP556" s="2" t="inlineStr">
        <is>
          <t>fournisseur du service de réseau|
prestataire de service réseau</t>
        </is>
      </c>
      <c r="AQ556" s="2" t="inlineStr">
        <is>
          <t>3|
3</t>
        </is>
      </c>
      <c r="AR556" s="2" t="inlineStr">
        <is>
          <t xml:space="preserve">|
</t>
        </is>
      </c>
      <c r="AS556" t="inlineStr">
        <is>
          <t>modélisation sous la forme d'une machine abstraite de la totalité des entités fournissant le service de réseau, telles que vues par une entité de transport</t>
        </is>
      </c>
      <c r="AT556" s="2" t="inlineStr">
        <is>
          <t>soláthraí seirbhíse líonra</t>
        </is>
      </c>
      <c r="AU556" s="2" t="inlineStr">
        <is>
          <t>3</t>
        </is>
      </c>
      <c r="AV556" s="2" t="inlineStr">
        <is>
          <t/>
        </is>
      </c>
      <c r="AW556" t="inlineStr">
        <is>
          <t/>
        </is>
      </c>
      <c r="AX556" t="inlineStr">
        <is>
          <t/>
        </is>
      </c>
      <c r="AY556" t="inlineStr">
        <is>
          <t/>
        </is>
      </c>
      <c r="AZ556" t="inlineStr">
        <is>
          <t/>
        </is>
      </c>
      <c r="BA556" t="inlineStr">
        <is>
          <t/>
        </is>
      </c>
      <c r="BB556" s="2" t="inlineStr">
        <is>
          <t>hálózati szolgáltató</t>
        </is>
      </c>
      <c r="BC556" s="2" t="inlineStr">
        <is>
          <t>4</t>
        </is>
      </c>
      <c r="BD556" s="2" t="inlineStr">
        <is>
          <t/>
        </is>
      </c>
      <c r="BE556" t="inlineStr">
        <is>
          <t>az internetszolgáltatónak háttérszolgáltatásokat biztosító vállalkozás</t>
        </is>
      </c>
      <c r="BF556" s="2" t="inlineStr">
        <is>
          <t>fornitore del servizio di rete</t>
        </is>
      </c>
      <c r="BG556" s="2" t="inlineStr">
        <is>
          <t>3</t>
        </is>
      </c>
      <c r="BH556" s="2" t="inlineStr">
        <is>
          <t/>
        </is>
      </c>
      <c r="BI556" t="inlineStr">
        <is>
          <t/>
        </is>
      </c>
      <c r="BJ556" t="inlineStr">
        <is>
          <t/>
        </is>
      </c>
      <c r="BK556" t="inlineStr">
        <is>
          <t/>
        </is>
      </c>
      <c r="BL556" t="inlineStr">
        <is>
          <t/>
        </is>
      </c>
      <c r="BM556" t="inlineStr">
        <is>
          <t/>
        </is>
      </c>
      <c r="BN556" t="inlineStr">
        <is>
          <t/>
        </is>
      </c>
      <c r="BO556" t="inlineStr">
        <is>
          <t/>
        </is>
      </c>
      <c r="BP556" t="inlineStr">
        <is>
          <t/>
        </is>
      </c>
      <c r="BQ556" t="inlineStr">
        <is>
          <t/>
        </is>
      </c>
      <c r="BR556" s="2" t="inlineStr">
        <is>
          <t>fornitur ta’ servizz ta’ network</t>
        </is>
      </c>
      <c r="BS556" s="2" t="inlineStr">
        <is>
          <t>3</t>
        </is>
      </c>
      <c r="BT556" s="2" t="inlineStr">
        <is>
          <t/>
        </is>
      </c>
      <c r="BU556" t="inlineStr">
        <is>
          <t>fornitur ta’ servizz ta’ network li jkun iffirma ftehim ta’ liċenzja biex jipprovdi servizzi ta’ konnettività</t>
        </is>
      </c>
      <c r="BV556" s="2" t="inlineStr">
        <is>
          <t>dienstverlener van een netwerk</t>
        </is>
      </c>
      <c r="BW556" s="2" t="inlineStr">
        <is>
          <t>3</t>
        </is>
      </c>
      <c r="BX556" s="2" t="inlineStr">
        <is>
          <t/>
        </is>
      </c>
      <c r="BY556" t="inlineStr">
        <is>
          <t/>
        </is>
      </c>
      <c r="BZ556" s="2" t="inlineStr">
        <is>
          <t>dostawca usług sieciowych</t>
        </is>
      </c>
      <c r="CA556" s="2" t="inlineStr">
        <is>
          <t>3</t>
        </is>
      </c>
      <c r="CB556" s="2" t="inlineStr">
        <is>
          <t/>
        </is>
      </c>
      <c r="CC556" t="inlineStr">
        <is>
          <t/>
        </is>
      </c>
      <c r="CD556" s="2" t="inlineStr">
        <is>
          <t>fornecedor de serviços de rede</t>
        </is>
      </c>
      <c r="CE556" s="2" t="inlineStr">
        <is>
          <t>3</t>
        </is>
      </c>
      <c r="CF556" s="2" t="inlineStr">
        <is>
          <t/>
        </is>
      </c>
      <c r="CG556" t="inlineStr">
        <is>
          <t>modelização,sob a forma de máquina abstracta,da totalidade de entidade que fornecem o serviço de rede,como são vistas por uma entidade de transporte</t>
        </is>
      </c>
      <c r="CH556" t="inlineStr">
        <is>
          <t/>
        </is>
      </c>
      <c r="CI556" t="inlineStr">
        <is>
          <t/>
        </is>
      </c>
      <c r="CJ556" t="inlineStr">
        <is>
          <t/>
        </is>
      </c>
      <c r="CK556" t="inlineStr">
        <is>
          <t/>
        </is>
      </c>
      <c r="CL556" t="inlineStr">
        <is>
          <t/>
        </is>
      </c>
      <c r="CM556" t="inlineStr">
        <is>
          <t/>
        </is>
      </c>
      <c r="CN556" t="inlineStr">
        <is>
          <t/>
        </is>
      </c>
      <c r="CO556" t="inlineStr">
        <is>
          <t/>
        </is>
      </c>
      <c r="CP556" s="2" t="inlineStr">
        <is>
          <t>ponudnik omrežnih storitev</t>
        </is>
      </c>
      <c r="CQ556" s="2" t="inlineStr">
        <is>
          <t>3</t>
        </is>
      </c>
      <c r="CR556" s="2" t="inlineStr">
        <is>
          <t/>
        </is>
      </c>
      <c r="CS556" t="inlineStr">
        <is>
          <t>organizacija, ki zagotavlja dostop do omrežja, interneta ponudnikom internetnih storitev in drugim, ki potrebujejo velike prenosne hitrosti</t>
        </is>
      </c>
      <c r="CT556" s="2" t="inlineStr">
        <is>
          <t>nättjänstproducent</t>
        </is>
      </c>
      <c r="CU556" s="2" t="inlineStr">
        <is>
          <t>3</t>
        </is>
      </c>
      <c r="CV556" s="2" t="inlineStr">
        <is>
          <t/>
        </is>
      </c>
      <c r="CW556" t="inlineStr">
        <is>
          <t>abstrakt maskin som gör en modell av alla de element som tillhandahåller nättjänster, betraktat av transportelementet</t>
        </is>
      </c>
    </row>
    <row r="557">
      <c r="A557" s="1" t="str">
        <f>HYPERLINK("https://iate.europa.eu/entry/result/3537605/all", "3537605")</f>
        <v>3537605</v>
      </c>
      <c r="B557" t="inlineStr">
        <is>
          <t>FINANCE</t>
        </is>
      </c>
      <c r="C557" t="inlineStr">
        <is>
          <t>FINANCE|financial institutions and credit|banking</t>
        </is>
      </c>
      <c r="D557" t="inlineStr">
        <is>
          <t>yes</t>
        </is>
      </c>
      <c r="E557" t="inlineStr">
        <is>
          <t/>
        </is>
      </c>
      <c r="F557" t="inlineStr">
        <is>
          <t/>
        </is>
      </c>
      <c r="G557" t="inlineStr">
        <is>
          <t/>
        </is>
      </c>
      <c r="H557" t="inlineStr">
        <is>
          <t/>
        </is>
      </c>
      <c r="I557" t="inlineStr">
        <is>
          <t/>
        </is>
      </c>
      <c r="J557" t="inlineStr">
        <is>
          <t/>
        </is>
      </c>
      <c r="K557" t="inlineStr">
        <is>
          <t/>
        </is>
      </c>
      <c r="L557" t="inlineStr">
        <is>
          <t/>
        </is>
      </c>
      <c r="M557" t="inlineStr">
        <is>
          <t/>
        </is>
      </c>
      <c r="N557" t="inlineStr">
        <is>
          <t/>
        </is>
      </c>
      <c r="O557" t="inlineStr">
        <is>
          <t/>
        </is>
      </c>
      <c r="P557" t="inlineStr">
        <is>
          <t/>
        </is>
      </c>
      <c r="Q557" t="inlineStr">
        <is>
          <t/>
        </is>
      </c>
      <c r="R557" t="inlineStr">
        <is>
          <t/>
        </is>
      </c>
      <c r="S557" t="inlineStr">
        <is>
          <t/>
        </is>
      </c>
      <c r="T557" t="inlineStr">
        <is>
          <t/>
        </is>
      </c>
      <c r="U557" t="inlineStr">
        <is>
          <t/>
        </is>
      </c>
      <c r="V557" s="2" t="inlineStr">
        <is>
          <t>πάγια εντολή για δέσμευση ρευστότητας</t>
        </is>
      </c>
      <c r="W557" s="2" t="inlineStr">
        <is>
          <t>3</t>
        </is>
      </c>
      <c r="X557" s="2" t="inlineStr">
        <is>
          <t/>
        </is>
      </c>
      <c r="Y557" t="inlineStr">
        <is>
          <t/>
        </is>
      </c>
      <c r="Z557" s="2" t="inlineStr">
        <is>
          <t>standing instruction for liquidity reservation</t>
        </is>
      </c>
      <c r="AA557" s="2" t="inlineStr">
        <is>
          <t>3</t>
        </is>
      </c>
      <c r="AB557" s="2" t="inlineStr">
        <is>
          <t/>
        </is>
      </c>
      <c r="AC557" t="inlineStr">
        <is>
          <t/>
        </is>
      </c>
      <c r="AD557" t="inlineStr">
        <is>
          <t/>
        </is>
      </c>
      <c r="AE557" t="inlineStr">
        <is>
          <t/>
        </is>
      </c>
      <c r="AF557" t="inlineStr">
        <is>
          <t/>
        </is>
      </c>
      <c r="AG557" t="inlineStr">
        <is>
          <t/>
        </is>
      </c>
      <c r="AH557" s="2" t="inlineStr">
        <is>
          <t>likviidsuse reserveerimise püsikorraldus</t>
        </is>
      </c>
      <c r="AI557" s="2" t="inlineStr">
        <is>
          <t>3</t>
        </is>
      </c>
      <c r="AJ557" s="2" t="inlineStr">
        <is>
          <t/>
        </is>
      </c>
      <c r="AK557" t="inlineStr">
        <is>
          <t/>
        </is>
      </c>
      <c r="AL557" s="2" t="inlineStr">
        <is>
          <t>likviditeetin varaamista koskevat pysyväisohjeet</t>
        </is>
      </c>
      <c r="AM557" s="2" t="inlineStr">
        <is>
          <t>2</t>
        </is>
      </c>
      <c r="AN557" s="2" t="inlineStr">
        <is>
          <t/>
        </is>
      </c>
      <c r="AO557" t="inlineStr">
        <is>
          <t/>
        </is>
      </c>
      <c r="AP557" t="inlineStr">
        <is>
          <t/>
        </is>
      </c>
      <c r="AQ557" t="inlineStr">
        <is>
          <t/>
        </is>
      </c>
      <c r="AR557" t="inlineStr">
        <is>
          <t/>
        </is>
      </c>
      <c r="AS557" t="inlineStr">
        <is>
          <t/>
        </is>
      </c>
      <c r="AT557" s="2" t="inlineStr">
        <is>
          <t>treoir chaighdeánach le haghaidh forchoimeád leachtachta</t>
        </is>
      </c>
      <c r="AU557" s="2" t="inlineStr">
        <is>
          <t>3</t>
        </is>
      </c>
      <c r="AV557" s="2" t="inlineStr">
        <is>
          <t/>
        </is>
      </c>
      <c r="AW557" t="inlineStr">
        <is>
          <t/>
        </is>
      </c>
      <c r="AX557" t="inlineStr">
        <is>
          <t/>
        </is>
      </c>
      <c r="AY557" t="inlineStr">
        <is>
          <t/>
        </is>
      </c>
      <c r="AZ557" t="inlineStr">
        <is>
          <t/>
        </is>
      </c>
      <c r="BA557" t="inlineStr">
        <is>
          <t/>
        </is>
      </c>
      <c r="BB557" s="2" t="inlineStr">
        <is>
          <t>likviditástartalékolásra vonatkozó állandó utasítás</t>
        </is>
      </c>
      <c r="BC557" s="2" t="inlineStr">
        <is>
          <t>4</t>
        </is>
      </c>
      <c r="BD557" s="2" t="inlineStr">
        <is>
          <t/>
        </is>
      </c>
      <c r="BE557" t="inlineStr">
        <is>
          <t/>
        </is>
      </c>
      <c r="BF557" t="inlineStr">
        <is>
          <t/>
        </is>
      </c>
      <c r="BG557" t="inlineStr">
        <is>
          <t/>
        </is>
      </c>
      <c r="BH557" t="inlineStr">
        <is>
          <t/>
        </is>
      </c>
      <c r="BI557" t="inlineStr">
        <is>
          <t/>
        </is>
      </c>
      <c r="BJ557" t="inlineStr">
        <is>
          <t/>
        </is>
      </c>
      <c r="BK557" t="inlineStr">
        <is>
          <t/>
        </is>
      </c>
      <c r="BL557" t="inlineStr">
        <is>
          <t/>
        </is>
      </c>
      <c r="BM557" t="inlineStr">
        <is>
          <t/>
        </is>
      </c>
      <c r="BN557" t="inlineStr">
        <is>
          <t/>
        </is>
      </c>
      <c r="BO557" t="inlineStr">
        <is>
          <t/>
        </is>
      </c>
      <c r="BP557" t="inlineStr">
        <is>
          <t/>
        </is>
      </c>
      <c r="BQ557" t="inlineStr">
        <is>
          <t/>
        </is>
      </c>
      <c r="BR557" s="2" t="inlineStr">
        <is>
          <t>struzzjoni permanenti għar-riżervazzjoni tal-likwidità</t>
        </is>
      </c>
      <c r="BS557" s="2" t="inlineStr">
        <is>
          <t>3</t>
        </is>
      </c>
      <c r="BT557" s="2" t="inlineStr">
        <is>
          <t/>
        </is>
      </c>
      <c r="BU557" t="inlineStr">
        <is>
          <t/>
        </is>
      </c>
      <c r="BV557" t="inlineStr">
        <is>
          <t/>
        </is>
      </c>
      <c r="BW557" t="inlineStr">
        <is>
          <t/>
        </is>
      </c>
      <c r="BX557" t="inlineStr">
        <is>
          <t/>
        </is>
      </c>
      <c r="BY557" t="inlineStr">
        <is>
          <t/>
        </is>
      </c>
      <c r="BZ557" s="2" t="inlineStr">
        <is>
          <t>stała instrukcja ustanawiania rezerwy</t>
        </is>
      </c>
      <c r="CA557" s="2" t="inlineStr">
        <is>
          <t>3</t>
        </is>
      </c>
      <c r="CB557" s="2" t="inlineStr">
        <is>
          <t/>
        </is>
      </c>
      <c r="CC557" t="inlineStr">
        <is>
          <t/>
        </is>
      </c>
      <c r="CD557" s="2" t="inlineStr">
        <is>
          <t>instrução permanente para a reserva de liquidez</t>
        </is>
      </c>
      <c r="CE557" s="2" t="inlineStr">
        <is>
          <t>3</t>
        </is>
      </c>
      <c r="CF557" s="2" t="inlineStr">
        <is>
          <t/>
        </is>
      </c>
      <c r="CG557" t="inlineStr">
        <is>
          <t/>
        </is>
      </c>
      <c r="CH557" t="inlineStr">
        <is>
          <t/>
        </is>
      </c>
      <c r="CI557" t="inlineStr">
        <is>
          <t/>
        </is>
      </c>
      <c r="CJ557" t="inlineStr">
        <is>
          <t/>
        </is>
      </c>
      <c r="CK557" t="inlineStr">
        <is>
          <t/>
        </is>
      </c>
      <c r="CL557" t="inlineStr">
        <is>
          <t/>
        </is>
      </c>
      <c r="CM557" t="inlineStr">
        <is>
          <t/>
        </is>
      </c>
      <c r="CN557" t="inlineStr">
        <is>
          <t/>
        </is>
      </c>
      <c r="CO557" t="inlineStr">
        <is>
          <t/>
        </is>
      </c>
      <c r="CP557" t="inlineStr">
        <is>
          <t/>
        </is>
      </c>
      <c r="CQ557" t="inlineStr">
        <is>
          <t/>
        </is>
      </c>
      <c r="CR557" t="inlineStr">
        <is>
          <t/>
        </is>
      </c>
      <c r="CS557" t="inlineStr">
        <is>
          <t/>
        </is>
      </c>
      <c r="CT557" t="inlineStr">
        <is>
          <t/>
        </is>
      </c>
      <c r="CU557" t="inlineStr">
        <is>
          <t/>
        </is>
      </c>
      <c r="CV557" t="inlineStr">
        <is>
          <t/>
        </is>
      </c>
      <c r="CW557" t="inlineStr">
        <is>
          <t/>
        </is>
      </c>
    </row>
    <row r="558">
      <c r="A558" s="1" t="str">
        <f>HYPERLINK("https://iate.europa.eu/entry/result/3504135/all", "3504135")</f>
        <v>3504135</v>
      </c>
      <c r="B558" t="inlineStr">
        <is>
          <t>FINANCE;EDUCATION AND COMMUNICATIONS</t>
        </is>
      </c>
      <c r="C558" t="inlineStr">
        <is>
          <t>FINANCE;EDUCATION AND COMMUNICATIONS|information technology and data processing</t>
        </is>
      </c>
      <c r="D558" t="inlineStr">
        <is>
          <t>yes</t>
        </is>
      </c>
      <c r="E558" t="inlineStr">
        <is>
          <t/>
        </is>
      </c>
      <c r="F558" s="2" t="inlineStr">
        <is>
          <t>притежател на сертификат</t>
        </is>
      </c>
      <c r="G558" s="2" t="inlineStr">
        <is>
          <t>3</t>
        </is>
      </c>
      <c r="H558" s="2" t="inlineStr">
        <is>
          <t/>
        </is>
      </c>
      <c r="I558" t="inlineStr">
        <is>
          <t>Посочено по име физическо лице, идентифицирано и определено от участник в TARGET2 [&lt;a href="/entry/result/3527113/all" id="ENTRY_TO_ENTRY_CONVERTER" target="_blank"&gt;IATE:3527113&lt;/a&gt; ] като упълномощено да има интернет базиран достъп [&lt;a href="/entry/result/3527115/all" id="ENTRY_TO_ENTRY_CONVERTER" target="_blank"&gt;IATE:3527115&lt;/a&gt; ] до сметката на участника в TARGET2.</t>
        </is>
      </c>
      <c r="J558" t="inlineStr">
        <is>
          <t/>
        </is>
      </c>
      <c r="K558" t="inlineStr">
        <is>
          <t/>
        </is>
      </c>
      <c r="L558" t="inlineStr">
        <is>
          <t/>
        </is>
      </c>
      <c r="M558" t="inlineStr">
        <is>
          <t/>
        </is>
      </c>
      <c r="N558" t="inlineStr">
        <is>
          <t/>
        </is>
      </c>
      <c r="O558" t="inlineStr">
        <is>
          <t/>
        </is>
      </c>
      <c r="P558" t="inlineStr">
        <is>
          <t/>
        </is>
      </c>
      <c r="Q558" t="inlineStr">
        <is>
          <t/>
        </is>
      </c>
      <c r="R558" s="2" t="inlineStr">
        <is>
          <t>Zertifikatinhaber</t>
        </is>
      </c>
      <c r="S558" s="2" t="inlineStr">
        <is>
          <t>3</t>
        </is>
      </c>
      <c r="T558" s="2" t="inlineStr">
        <is>
          <t/>
        </is>
      </c>
      <c r="U558" t="inlineStr">
        <is>
          <t/>
        </is>
      </c>
      <c r="V558" s="2" t="inlineStr">
        <is>
          <t>κάτοχος πιστοποιητικού</t>
        </is>
      </c>
      <c r="W558" s="2" t="inlineStr">
        <is>
          <t>3</t>
        </is>
      </c>
      <c r="X558" s="2" t="inlineStr">
        <is>
          <t/>
        </is>
      </c>
      <c r="Y558" t="inlineStr">
        <is>
          <t>κατονομαζόμενο, εξατομικευμένο πρόσωπο, το οποίο ταυτοποιείται και ορίζεται από συμμετέχοντα στο TARGET2 ως εξουσιοδοτημένο να διαθέτει πρόσβαση μέσω διαδικτύου στο λογαριασμό του εν λόγω συμμετέχοντα</t>
        </is>
      </c>
      <c r="Z558" s="2" t="inlineStr">
        <is>
          <t>certificate holder</t>
        </is>
      </c>
      <c r="AA558" s="2" t="inlineStr">
        <is>
          <t>3</t>
        </is>
      </c>
      <c r="AB558" s="2" t="inlineStr">
        <is>
          <t/>
        </is>
      </c>
      <c r="AC558" t="inlineStr">
        <is>
          <t>named, individual person, identified and designated by a TARGET2 participant as authorised to have Internet-based access to the participant’s TARGET2 account</t>
        </is>
      </c>
      <c r="AD558" s="2" t="inlineStr">
        <is>
          <t>titular de un certificado</t>
        </is>
      </c>
      <c r="AE558" s="2" t="inlineStr">
        <is>
          <t>3</t>
        </is>
      </c>
      <c r="AF558" s="2" t="inlineStr">
        <is>
          <t/>
        </is>
      </c>
      <c r="AG558" t="inlineStr">
        <is>
          <t>Persona individual y con nombre, identificada y designada por un participante en TARGET2 como autorizada para tener acceso basado en internet a la cuenta del participante en TARGET2. Su solicitud de certificado la habrá verificado el BCN local del participante, y la habrá transmitido a las autoridades certificadoras, que a su vez habrán expedido los certificados que vinculan la clave pública a las credenciales que identifican al participante</t>
        </is>
      </c>
      <c r="AH558" s="2" t="inlineStr">
        <is>
          <t>sertifikaadi omanik</t>
        </is>
      </c>
      <c r="AI558" s="2" t="inlineStr">
        <is>
          <t>3</t>
        </is>
      </c>
      <c r="AJ558" s="2" t="inlineStr">
        <is>
          <t/>
        </is>
      </c>
      <c r="AK558" t="inlineStr">
        <is>
          <t/>
        </is>
      </c>
      <c r="AL558" s="2" t="inlineStr">
        <is>
          <t>varmenteen haltija</t>
        </is>
      </c>
      <c r="AM558" s="2" t="inlineStr">
        <is>
          <t>3</t>
        </is>
      </c>
      <c r="AN558" s="2" t="inlineStr">
        <is>
          <t/>
        </is>
      </c>
      <c r="AO558" t="inlineStr">
        <is>
          <t>nimetty, yksittäinen henkilö, jonka TARGET2-osallistuja on yksilöinyt ja nimennyt oikeutetuksi saamaan internetpohjaisen liittymän osallistujan TARGET2-tiliin</t>
        </is>
      </c>
      <c r="AP558" s="2" t="inlineStr">
        <is>
          <t>détenteur d’un certificat</t>
        </is>
      </c>
      <c r="AQ558" s="2" t="inlineStr">
        <is>
          <t>3</t>
        </is>
      </c>
      <c r="AR558" s="2" t="inlineStr">
        <is>
          <t/>
        </is>
      </c>
      <c r="AS558" t="inlineStr">
        <is>
          <t>une personne dénommée, individualisée, identifiée et désignée par un participant à TARGET2 comme étant autorisée à avoir accès au compte TARGET2 du participant par l’internet</t>
        </is>
      </c>
      <c r="AT558" s="2" t="inlineStr">
        <is>
          <t>sealbhóir deimhnithe</t>
        </is>
      </c>
      <c r="AU558" s="2" t="inlineStr">
        <is>
          <t>3</t>
        </is>
      </c>
      <c r="AV558" s="2" t="inlineStr">
        <is>
          <t/>
        </is>
      </c>
      <c r="AW558" t="inlineStr">
        <is>
          <t/>
        </is>
      </c>
      <c r="AX558" t="inlineStr">
        <is>
          <t/>
        </is>
      </c>
      <c r="AY558" t="inlineStr">
        <is>
          <t/>
        </is>
      </c>
      <c r="AZ558" t="inlineStr">
        <is>
          <t/>
        </is>
      </c>
      <c r="BA558" t="inlineStr">
        <is>
          <t/>
        </is>
      </c>
      <c r="BB558" s="2" t="inlineStr">
        <is>
          <t>tanúsítványtulajdonos</t>
        </is>
      </c>
      <c r="BC558" s="2" t="inlineStr">
        <is>
          <t>4</t>
        </is>
      </c>
      <c r="BD558" s="2" t="inlineStr">
        <is>
          <t/>
        </is>
      </c>
      <c r="BE558" t="inlineStr">
        <is>
          <t>az a megnevezett természetes személy, akit valamely TARGET2-résztvevő arra felhatalmazott személyként azonosít és jelöl ki, hogy a TARGET2-résztvevő számlájához internetalapú hozzáféréssel [ &lt;a href="/entry/result/3527115/all" id="ENTRY_TO_ENTRY_CONVERTER" target="_blank"&gt;IATE:3527115&lt;/a&gt; ] rendelkezzen</t>
        </is>
      </c>
      <c r="BF558" t="inlineStr">
        <is>
          <t/>
        </is>
      </c>
      <c r="BG558" t="inlineStr">
        <is>
          <t/>
        </is>
      </c>
      <c r="BH558" t="inlineStr">
        <is>
          <t/>
        </is>
      </c>
      <c r="BI558" t="inlineStr">
        <is>
          <t/>
        </is>
      </c>
      <c r="BJ558" t="inlineStr">
        <is>
          <t/>
        </is>
      </c>
      <c r="BK558" t="inlineStr">
        <is>
          <t/>
        </is>
      </c>
      <c r="BL558" t="inlineStr">
        <is>
          <t/>
        </is>
      </c>
      <c r="BM558" t="inlineStr">
        <is>
          <t/>
        </is>
      </c>
      <c r="BN558" t="inlineStr">
        <is>
          <t/>
        </is>
      </c>
      <c r="BO558" t="inlineStr">
        <is>
          <t/>
        </is>
      </c>
      <c r="BP558" t="inlineStr">
        <is>
          <t/>
        </is>
      </c>
      <c r="BQ558" t="inlineStr">
        <is>
          <t/>
        </is>
      </c>
      <c r="BR558" t="inlineStr">
        <is>
          <t/>
        </is>
      </c>
      <c r="BS558" t="inlineStr">
        <is>
          <t/>
        </is>
      </c>
      <c r="BT558" t="inlineStr">
        <is>
          <t/>
        </is>
      </c>
      <c r="BU558" t="inlineStr">
        <is>
          <t/>
        </is>
      </c>
      <c r="BV558" t="inlineStr">
        <is>
          <t/>
        </is>
      </c>
      <c r="BW558" t="inlineStr">
        <is>
          <t/>
        </is>
      </c>
      <c r="BX558" t="inlineStr">
        <is>
          <t/>
        </is>
      </c>
      <c r="BY558" t="inlineStr">
        <is>
          <t/>
        </is>
      </c>
      <c r="BZ558" s="2" t="inlineStr">
        <is>
          <t>posiadacz certyfikatu</t>
        </is>
      </c>
      <c r="CA558" s="2" t="inlineStr">
        <is>
          <t>3</t>
        </is>
      </c>
      <c r="CB558" s="2" t="inlineStr">
        <is>
          <t/>
        </is>
      </c>
      <c r="CC558" t="inlineStr">
        <is>
          <t>określona osoba, z podaniem jej imienia i nazwiska, zidentyfikowana i wskazana przez uczestnika systemu TARGET2 jako uprawniona do dostępu przez internet do rachunku uczestnika w systemie TARGET2; wniosek uczestnika o certyfikaty podlega weryfikacji przez KBC państwa, w którym ma siedzibę uczestnik oraz przekazaniu organom certyfikacyjnym, które z kolei wydają certyfikaty wiążące klucz publiczny z danymi potwierdzającymi tożsamość uczestnika</t>
        </is>
      </c>
      <c r="CD558" s="2" t="inlineStr">
        <is>
          <t>titular do certificado</t>
        </is>
      </c>
      <c r="CE558" s="2" t="inlineStr">
        <is>
          <t>3</t>
        </is>
      </c>
      <c r="CF558" s="2" t="inlineStr">
        <is>
          <t/>
        </is>
      </c>
      <c r="CG558" t="inlineStr">
        <is>
          <t>Pessoa singular cuja identidade é conhecida, identificada e designada por um participante no TARGET2 como estando autorizada a aceder à conta do participante no TARGET 2 através da Internet.</t>
        </is>
      </c>
      <c r="CH558" s="2" t="inlineStr">
        <is>
          <t>deținător al unui certificat</t>
        </is>
      </c>
      <c r="CI558" s="2" t="inlineStr">
        <is>
          <t>3</t>
        </is>
      </c>
      <c r="CJ558" s="2" t="inlineStr">
        <is>
          <t/>
        </is>
      </c>
      <c r="CK558" t="inlineStr">
        <is>
          <t>persoană fizică, numită, identificată și desemnată de un participant la TARGET2 ca fiind autorizată să aibă acces prin intermediul internetului la contul din TARGET2 al participantului</t>
        </is>
      </c>
      <c r="CL558" t="inlineStr">
        <is>
          <t/>
        </is>
      </c>
      <c r="CM558" t="inlineStr">
        <is>
          <t/>
        </is>
      </c>
      <c r="CN558" t="inlineStr">
        <is>
          <t/>
        </is>
      </c>
      <c r="CO558" t="inlineStr">
        <is>
          <t/>
        </is>
      </c>
      <c r="CP558" s="2" t="inlineStr">
        <is>
          <t>imetnik potrdila</t>
        </is>
      </c>
      <c r="CQ558" s="2" t="inlineStr">
        <is>
          <t>3</t>
        </is>
      </c>
      <c r="CR558" s="2" t="inlineStr">
        <is>
          <t/>
        </is>
      </c>
      <c r="CS558" t="inlineStr">
        <is>
          <t>imenovano, posamezno osebo, ki jo udeleženec v sistemu TARGET2 identificira in določi kot pooblaščeno za internetni dostop do udeleženčevega računa v sistemu TARGET2</t>
        </is>
      </c>
      <c r="CT558" t="inlineStr">
        <is>
          <t/>
        </is>
      </c>
      <c r="CU558" t="inlineStr">
        <is>
          <t/>
        </is>
      </c>
      <c r="CV558" t="inlineStr">
        <is>
          <t/>
        </is>
      </c>
      <c r="CW558" t="inlineStr">
        <is>
          <t/>
        </is>
      </c>
    </row>
    <row r="559">
      <c r="A559" s="1" t="str">
        <f>HYPERLINK("https://iate.europa.eu/entry/result/3537602/all", "3537602")</f>
        <v>3537602</v>
      </c>
      <c r="B559" t="inlineStr">
        <is>
          <t>FINANCE</t>
        </is>
      </c>
      <c r="C559" t="inlineStr">
        <is>
          <t>FINANCE|financial institutions and credit</t>
        </is>
      </c>
      <c r="D559" t="inlineStr">
        <is>
          <t>yes</t>
        </is>
      </c>
      <c r="E559" t="inlineStr">
        <is>
          <t/>
        </is>
      </c>
      <c r="F559" s="2" t="inlineStr">
        <is>
          <t>лимит на ликвидност</t>
        </is>
      </c>
      <c r="G559" s="2" t="inlineStr">
        <is>
          <t>3</t>
        </is>
      </c>
      <c r="H559" s="2" t="inlineStr">
        <is>
          <t/>
        </is>
      </c>
      <c r="I559" t="inlineStr">
        <is>
          <t>Двустранно или многостранно ограничение, наложено от участник върху използването на ликвидността за платежни нареждания във връзка с другиучастници в TARGET2.</t>
        </is>
      </c>
      <c r="J559" t="inlineStr">
        <is>
          <t/>
        </is>
      </c>
      <c r="K559" t="inlineStr">
        <is>
          <t/>
        </is>
      </c>
      <c r="L559" t="inlineStr">
        <is>
          <t/>
        </is>
      </c>
      <c r="M559" t="inlineStr">
        <is>
          <t/>
        </is>
      </c>
      <c r="N559" t="inlineStr">
        <is>
          <t/>
        </is>
      </c>
      <c r="O559" t="inlineStr">
        <is>
          <t/>
        </is>
      </c>
      <c r="P559" t="inlineStr">
        <is>
          <t/>
        </is>
      </c>
      <c r="Q559" t="inlineStr">
        <is>
          <t/>
        </is>
      </c>
      <c r="R559" s="2" t="inlineStr">
        <is>
          <t>Liquiditätslimit</t>
        </is>
      </c>
      <c r="S559" s="2" t="inlineStr">
        <is>
          <t>3</t>
        </is>
      </c>
      <c r="T559" s="2" t="inlineStr">
        <is>
          <t/>
        </is>
      </c>
      <c r="U559" t="inlineStr">
        <is>
          <t/>
        </is>
      </c>
      <c r="V559" s="2" t="inlineStr">
        <is>
          <t>όριο ρευστότητας</t>
        </is>
      </c>
      <c r="W559" s="2" t="inlineStr">
        <is>
          <t>3</t>
        </is>
      </c>
      <c r="X559" s="2" t="inlineStr">
        <is>
          <t/>
        </is>
      </c>
      <c r="Y559" t="inlineStr">
        <is>
          <t/>
        </is>
      </c>
      <c r="Z559" s="2" t="inlineStr">
        <is>
          <t>liquidity limit|
liquidity limits</t>
        </is>
      </c>
      <c r="AA559" s="2" t="inlineStr">
        <is>
          <t>3|
1</t>
        </is>
      </c>
      <c r="AB559" s="2" t="inlineStr">
        <is>
          <t xml:space="preserve">|
</t>
        </is>
      </c>
      <c r="AC559" t="inlineStr">
        <is>
          <t>bilateral or multilateral limit set by a participant for the use of available liquidity for normal payment orders in relation to other TARGET2 participants</t>
        </is>
      </c>
      <c r="AD559" t="inlineStr">
        <is>
          <t/>
        </is>
      </c>
      <c r="AE559" t="inlineStr">
        <is>
          <t/>
        </is>
      </c>
      <c r="AF559" t="inlineStr">
        <is>
          <t/>
        </is>
      </c>
      <c r="AG559" t="inlineStr">
        <is>
          <t/>
        </is>
      </c>
      <c r="AH559" s="2" t="inlineStr">
        <is>
          <t>likviidsuslimiit</t>
        </is>
      </c>
      <c r="AI559" s="2" t="inlineStr">
        <is>
          <t>3</t>
        </is>
      </c>
      <c r="AJ559" s="2" t="inlineStr">
        <is>
          <t/>
        </is>
      </c>
      <c r="AK559" t="inlineStr">
        <is>
          <t/>
        </is>
      </c>
      <c r="AL559" s="2" t="inlineStr">
        <is>
          <t>likviditeettirajoitus</t>
        </is>
      </c>
      <c r="AM559" s="2" t="inlineStr">
        <is>
          <t>3</t>
        </is>
      </c>
      <c r="AN559" s="2" t="inlineStr">
        <is>
          <t/>
        </is>
      </c>
      <c r="AO559" t="inlineStr">
        <is>
          <t/>
        </is>
      </c>
      <c r="AP559" t="inlineStr">
        <is>
          <t/>
        </is>
      </c>
      <c r="AQ559" t="inlineStr">
        <is>
          <t/>
        </is>
      </c>
      <c r="AR559" t="inlineStr">
        <is>
          <t/>
        </is>
      </c>
      <c r="AS559" t="inlineStr">
        <is>
          <t/>
        </is>
      </c>
      <c r="AT559" s="2" t="inlineStr">
        <is>
          <t>teorainn leachtachta</t>
        </is>
      </c>
      <c r="AU559" s="2" t="inlineStr">
        <is>
          <t>3</t>
        </is>
      </c>
      <c r="AV559" s="2" t="inlineStr">
        <is>
          <t/>
        </is>
      </c>
      <c r="AW559" t="inlineStr">
        <is>
          <t/>
        </is>
      </c>
      <c r="AX559" t="inlineStr">
        <is>
          <t/>
        </is>
      </c>
      <c r="AY559" t="inlineStr">
        <is>
          <t/>
        </is>
      </c>
      <c r="AZ559" t="inlineStr">
        <is>
          <t/>
        </is>
      </c>
      <c r="BA559" t="inlineStr">
        <is>
          <t/>
        </is>
      </c>
      <c r="BB559" s="2" t="inlineStr">
        <is>
          <t>likviditási limit</t>
        </is>
      </c>
      <c r="BC559" s="2" t="inlineStr">
        <is>
          <t>4</t>
        </is>
      </c>
      <c r="BD559" s="2" t="inlineStr">
        <is>
          <t/>
        </is>
      </c>
      <c r="BE559" t="inlineStr">
        <is>
          <t>a Target2 egyéb résztvevői felé indított fizetési megbízásokra rendelkezésre álló likviditásra vonatkozó határérték</t>
        </is>
      </c>
      <c r="BF559" t="inlineStr">
        <is>
          <t/>
        </is>
      </c>
      <c r="BG559" t="inlineStr">
        <is>
          <t/>
        </is>
      </c>
      <c r="BH559" t="inlineStr">
        <is>
          <t/>
        </is>
      </c>
      <c r="BI559" t="inlineStr">
        <is>
          <t/>
        </is>
      </c>
      <c r="BJ559" t="inlineStr">
        <is>
          <t/>
        </is>
      </c>
      <c r="BK559" t="inlineStr">
        <is>
          <t/>
        </is>
      </c>
      <c r="BL559" t="inlineStr">
        <is>
          <t/>
        </is>
      </c>
      <c r="BM559" t="inlineStr">
        <is>
          <t/>
        </is>
      </c>
      <c r="BN559" t="inlineStr">
        <is>
          <t/>
        </is>
      </c>
      <c r="BO559" t="inlineStr">
        <is>
          <t/>
        </is>
      </c>
      <c r="BP559" t="inlineStr">
        <is>
          <t/>
        </is>
      </c>
      <c r="BQ559" t="inlineStr">
        <is>
          <t/>
        </is>
      </c>
      <c r="BR559" s="2" t="inlineStr">
        <is>
          <t>limitu ta’ likwidità</t>
        </is>
      </c>
      <c r="BS559" s="2" t="inlineStr">
        <is>
          <t>3</t>
        </is>
      </c>
      <c r="BT559" s="2" t="inlineStr">
        <is>
          <t/>
        </is>
      </c>
      <c r="BU559" t="inlineStr">
        <is>
          <t/>
        </is>
      </c>
      <c r="BV559" t="inlineStr">
        <is>
          <t/>
        </is>
      </c>
      <c r="BW559" t="inlineStr">
        <is>
          <t/>
        </is>
      </c>
      <c r="BX559" t="inlineStr">
        <is>
          <t/>
        </is>
      </c>
      <c r="BY559" t="inlineStr">
        <is>
          <t/>
        </is>
      </c>
      <c r="BZ559" s="2" t="inlineStr">
        <is>
          <t>limit płynności</t>
        </is>
      </c>
      <c r="CA559" s="2" t="inlineStr">
        <is>
          <t>3</t>
        </is>
      </c>
      <c r="CB559" s="2" t="inlineStr">
        <is>
          <t/>
        </is>
      </c>
      <c r="CC559" t="inlineStr">
        <is>
          <t/>
        </is>
      </c>
      <c r="CD559" s="2" t="inlineStr">
        <is>
          <t>limite de liquidez</t>
        </is>
      </c>
      <c r="CE559" s="2" t="inlineStr">
        <is>
          <t>3</t>
        </is>
      </c>
      <c r="CF559" s="2" t="inlineStr">
        <is>
          <t/>
        </is>
      </c>
      <c r="CG559" t="inlineStr">
        <is>
          <t/>
        </is>
      </c>
      <c r="CH559" t="inlineStr">
        <is>
          <t/>
        </is>
      </c>
      <c r="CI559" t="inlineStr">
        <is>
          <t/>
        </is>
      </c>
      <c r="CJ559" t="inlineStr">
        <is>
          <t/>
        </is>
      </c>
      <c r="CK559" t="inlineStr">
        <is>
          <t/>
        </is>
      </c>
      <c r="CL559" t="inlineStr">
        <is>
          <t/>
        </is>
      </c>
      <c r="CM559" t="inlineStr">
        <is>
          <t/>
        </is>
      </c>
      <c r="CN559" t="inlineStr">
        <is>
          <t/>
        </is>
      </c>
      <c r="CO559" t="inlineStr">
        <is>
          <t/>
        </is>
      </c>
      <c r="CP559" s="2" t="inlineStr">
        <is>
          <t>limit likvidnosti</t>
        </is>
      </c>
      <c r="CQ559" s="2" t="inlineStr">
        <is>
          <t>3</t>
        </is>
      </c>
      <c r="CR559" s="2" t="inlineStr">
        <is>
          <t/>
        </is>
      </c>
      <c r="CS559" t="inlineStr">
        <is>
          <t>dvostranski ali večstranski limit za uporabo razpoložljive likvidnosti za plačilne naloge v zvezi z drugimi udeleženci v sistemu TARGET2, ki ga določi udeleženec</t>
        </is>
      </c>
      <c r="CT559" t="inlineStr">
        <is>
          <t/>
        </is>
      </c>
      <c r="CU559" t="inlineStr">
        <is>
          <t/>
        </is>
      </c>
      <c r="CV559" t="inlineStr">
        <is>
          <t/>
        </is>
      </c>
      <c r="CW559" t="inlineStr">
        <is>
          <t/>
        </is>
      </c>
    </row>
    <row r="560">
      <c r="A560" s="1" t="str">
        <f>HYPERLINK("https://iate.europa.eu/entry/result/3528065/all", "3528065")</f>
        <v>3528065</v>
      </c>
      <c r="B560" t="inlineStr">
        <is>
          <t>FINANCE</t>
        </is>
      </c>
      <c r="C560" t="inlineStr">
        <is>
          <t>FINANCE|financial institutions and credit|banking</t>
        </is>
      </c>
      <c r="D560" t="inlineStr">
        <is>
          <t>yes</t>
        </is>
      </c>
      <c r="E560" t="inlineStr">
        <is>
          <t/>
        </is>
      </c>
      <c r="F560" s="2" t="inlineStr">
        <is>
          <t>AL-споразумение</t>
        </is>
      </c>
      <c r="G560" s="2" t="inlineStr">
        <is>
          <t>3</t>
        </is>
      </c>
      <c r="H560" s="2" t="inlineStr">
        <is>
          <t/>
        </is>
      </c>
      <c r="I560" t="inlineStr">
        <is>
          <t>Многостранно споразумение за агрегиране на ликвидност, сключено от всичкичленове на АL-групата и съответните им AL-НЦБ за целите на AL-режима [ &lt;a href="/entry/result/3528082/all" id="ENTRY_TO_ENTRY_CONVERTER" target="_blank"&gt;IATE:3528082&lt;/a&gt; ].</t>
        </is>
      </c>
      <c r="J560" t="inlineStr">
        <is>
          <t/>
        </is>
      </c>
      <c r="K560" t="inlineStr">
        <is>
          <t/>
        </is>
      </c>
      <c r="L560" t="inlineStr">
        <is>
          <t/>
        </is>
      </c>
      <c r="M560" t="inlineStr">
        <is>
          <t/>
        </is>
      </c>
      <c r="N560" t="inlineStr">
        <is>
          <t/>
        </is>
      </c>
      <c r="O560" t="inlineStr">
        <is>
          <t/>
        </is>
      </c>
      <c r="P560" t="inlineStr">
        <is>
          <t/>
        </is>
      </c>
      <c r="Q560" t="inlineStr">
        <is>
          <t/>
        </is>
      </c>
      <c r="R560" s="2" t="inlineStr">
        <is>
          <t>AL-Vereinbarung</t>
        </is>
      </c>
      <c r="S560" s="2" t="inlineStr">
        <is>
          <t>3</t>
        </is>
      </c>
      <c r="T560" s="2" t="inlineStr">
        <is>
          <t/>
        </is>
      </c>
      <c r="U560" t="inlineStr">
        <is>
          <t/>
        </is>
      </c>
      <c r="V560" t="inlineStr">
        <is>
          <t/>
        </is>
      </c>
      <c r="W560" t="inlineStr">
        <is>
          <t/>
        </is>
      </c>
      <c r="X560" t="inlineStr">
        <is>
          <t/>
        </is>
      </c>
      <c r="Y560" t="inlineStr">
        <is>
          <t/>
        </is>
      </c>
      <c r="Z560" s="2" t="inlineStr">
        <is>
          <t>AL agreement|
aggregated liquidity agreement|
aggregate liquidity agreement</t>
        </is>
      </c>
      <c r="AA560" s="2" t="inlineStr">
        <is>
          <t>3|
3|
1</t>
        </is>
      </c>
      <c r="AB560" s="2" t="inlineStr">
        <is>
          <t xml:space="preserve">|
|
</t>
        </is>
      </c>
      <c r="AC560" t="inlineStr">
        <is>
          <t>multilateral aggregated liquidity agreement entered into by the aggregated liquidity (AL) group members and their respective AL National Central Banks (NCBs), for the purposes of the AL mode</t>
        </is>
      </c>
      <c r="AD560" s="2" t="inlineStr">
        <is>
          <t>acuerdo AL</t>
        </is>
      </c>
      <c r="AE560" s="2" t="inlineStr">
        <is>
          <t>4</t>
        </is>
      </c>
      <c r="AF560" s="2" t="inlineStr">
        <is>
          <t/>
        </is>
      </c>
      <c r="AG560" t="inlineStr">
        <is>
          <t>Acuerdo multilateral para la agregación de liquidez [ &lt;a href="/entry/result/3528082/all" id="ENTRY_TO_ENTRY_CONVERTER" target="_blank"&gt;IATE:3528082&lt;/a&gt; ], celebrado entre los miembros del grupo AL y sus BCN AL respectivos, a efectos del uso del servicio AL.</t>
        </is>
      </c>
      <c r="AH560" s="2" t="inlineStr">
        <is>
          <t>AL leping|
agregeeritud likviidsuse leping</t>
        </is>
      </c>
      <c r="AI560" s="2" t="inlineStr">
        <is>
          <t>3|
3</t>
        </is>
      </c>
      <c r="AJ560" s="2" t="inlineStr">
        <is>
          <t xml:space="preserve">|
</t>
        </is>
      </c>
      <c r="AK560" t="inlineStr">
        <is>
          <t>mitmepoolne agregeeritud likviidsuse (&lt;i&gt;aggregate liquidity&lt;/i&gt;, AL) leping, mille on sõlminud kõik AL rühma liikmed ja nende vastavad AL-RKPd AL režiimi kasutamiseks</t>
        </is>
      </c>
      <c r="AL560" s="2" t="inlineStr">
        <is>
          <t>AL-sopimus|
sopimus yhdistetystä likviditeetistä</t>
        </is>
      </c>
      <c r="AM560" s="2" t="inlineStr">
        <is>
          <t>3|
3</t>
        </is>
      </c>
      <c r="AN560" s="2" t="inlineStr">
        <is>
          <t xml:space="preserve">|
</t>
        </is>
      </c>
      <c r="AO560" t="inlineStr">
        <is>
          <t>AL-toimintatapaa varten tehty monenvälinen sopimus yhdistetystä likviditeetistä, jonka osapuolina ovat AL-ryhmän jäsenet sekä asianomaiset kansalliset AL-keskuspankit</t>
        </is>
      </c>
      <c r="AP560" s="2" t="inlineStr">
        <is>
          <t>convention CL</t>
        </is>
      </c>
      <c r="AQ560" s="2" t="inlineStr">
        <is>
          <t>3</t>
        </is>
      </c>
      <c r="AR560" s="2" t="inlineStr">
        <is>
          <t/>
        </is>
      </c>
      <c r="AS560" t="inlineStr">
        <is>
          <t>la convention multilatérale de centralisation de liquidité conclue entre les adhérents du groupe CL et leurs BCN parties à la CL respectives, aux fins du mode CL</t>
        </is>
      </c>
      <c r="AT560" s="2" t="inlineStr">
        <is>
          <t>comhaontú leachtachta comhiomláine</t>
        </is>
      </c>
      <c r="AU560" s="2" t="inlineStr">
        <is>
          <t>3</t>
        </is>
      </c>
      <c r="AV560" s="2" t="inlineStr">
        <is>
          <t/>
        </is>
      </c>
      <c r="AW560" t="inlineStr">
        <is>
          <t/>
        </is>
      </c>
      <c r="AX560" t="inlineStr">
        <is>
          <t/>
        </is>
      </c>
      <c r="AY560" t="inlineStr">
        <is>
          <t/>
        </is>
      </c>
      <c r="AZ560" t="inlineStr">
        <is>
          <t/>
        </is>
      </c>
      <c r="BA560" t="inlineStr">
        <is>
          <t/>
        </is>
      </c>
      <c r="BB560" s="2" t="inlineStr">
        <is>
          <t>csoportos likviditáskezelési megállapodás|
AL-megállapodás</t>
        </is>
      </c>
      <c r="BC560" s="2" t="inlineStr">
        <is>
          <t>4|
4</t>
        </is>
      </c>
      <c r="BD560" s="2" t="inlineStr">
        <is>
          <t xml:space="preserve">|
</t>
        </is>
      </c>
      <c r="BE560" t="inlineStr">
        <is>
          <t>az AL-csoporttagok és a központi bank által az &lt;b&gt;AL-üzemmód&lt;/b&gt; [ &lt;a href="/entry/result/3528082/all" id="ENTRY_TO_ENTRY_CONVERTER" target="_blank"&gt;IATE:3528082&lt;/a&gt; ] céljából kötött, többoldalú megállapodás</t>
        </is>
      </c>
      <c r="BF560" t="inlineStr">
        <is>
          <t/>
        </is>
      </c>
      <c r="BG560" t="inlineStr">
        <is>
          <t/>
        </is>
      </c>
      <c r="BH560" t="inlineStr">
        <is>
          <t/>
        </is>
      </c>
      <c r="BI560" t="inlineStr">
        <is>
          <t/>
        </is>
      </c>
      <c r="BJ560" s="2" t="inlineStr">
        <is>
          <t>jungtinio likvidumo susitarimas</t>
        </is>
      </c>
      <c r="BK560" s="2" t="inlineStr">
        <is>
          <t>3</t>
        </is>
      </c>
      <c r="BL560" s="2" t="inlineStr">
        <is>
          <t/>
        </is>
      </c>
      <c r="BM560" t="inlineStr">
        <is>
          <t>jungtinio likvidumo grupės narių ir jų atitinkamų JL nacionalinių centrinių bankų dėl JL režimo sudarytas daugiašalis jungtinio likvidumo susitarimas</t>
        </is>
      </c>
      <c r="BN560" t="inlineStr">
        <is>
          <t/>
        </is>
      </c>
      <c r="BO560" t="inlineStr">
        <is>
          <t/>
        </is>
      </c>
      <c r="BP560" t="inlineStr">
        <is>
          <t/>
        </is>
      </c>
      <c r="BQ560" t="inlineStr">
        <is>
          <t/>
        </is>
      </c>
      <c r="BR560" t="inlineStr">
        <is>
          <t/>
        </is>
      </c>
      <c r="BS560" t="inlineStr">
        <is>
          <t/>
        </is>
      </c>
      <c r="BT560" t="inlineStr">
        <is>
          <t/>
        </is>
      </c>
      <c r="BU560" t="inlineStr">
        <is>
          <t/>
        </is>
      </c>
      <c r="BV560" t="inlineStr">
        <is>
          <t/>
        </is>
      </c>
      <c r="BW560" t="inlineStr">
        <is>
          <t/>
        </is>
      </c>
      <c r="BX560" t="inlineStr">
        <is>
          <t/>
        </is>
      </c>
      <c r="BY560" t="inlineStr">
        <is>
          <t/>
        </is>
      </c>
      <c r="BZ560" s="2" t="inlineStr">
        <is>
          <t>porozumienie AL</t>
        </is>
      </c>
      <c r="CA560" s="2" t="inlineStr">
        <is>
          <t>3</t>
        </is>
      </c>
      <c r="CB560" s="2" t="inlineStr">
        <is>
          <t/>
        </is>
      </c>
      <c r="CC560" t="inlineStr">
        <is>
          <t>wielostronne porozumienie w sprawie grupowania płynności zawarte przez członków grupy AL oraz przez ich odpowiednie KBC grupy AL, w celu używania trybu AL</t>
        </is>
      </c>
      <c r="CD560" s="2" t="inlineStr">
        <is>
          <t>acordo LA|
acordo de agregação de liquidez</t>
        </is>
      </c>
      <c r="CE560" s="2" t="inlineStr">
        <is>
          <t>3|
3</t>
        </is>
      </c>
      <c r="CF560" s="2" t="inlineStr">
        <is>
          <t xml:space="preserve">|
</t>
        </is>
      </c>
      <c r="CG560" t="inlineStr">
        <is>
          <t>Acordo multilateral de agregação de liquidez celebrado por todos os membros de um grupo LA com os respetivos BCN LA, para as finalidades do serviço LA.</t>
        </is>
      </c>
      <c r="CH560" s="2" t="inlineStr">
        <is>
          <t>acord AL</t>
        </is>
      </c>
      <c r="CI560" s="2" t="inlineStr">
        <is>
          <t>3</t>
        </is>
      </c>
      <c r="CJ560" s="2" t="inlineStr">
        <is>
          <t/>
        </is>
      </c>
      <c r="CK560" t="inlineStr">
        <is>
          <t>acord multilateral de agregare a lichidității, încheiat între membrii grupului AL și băncile lor centrale naționale AL respective, în scopul utilizării metodei AL</t>
        </is>
      </c>
      <c r="CL560" t="inlineStr">
        <is>
          <t/>
        </is>
      </c>
      <c r="CM560" t="inlineStr">
        <is>
          <t/>
        </is>
      </c>
      <c r="CN560" t="inlineStr">
        <is>
          <t/>
        </is>
      </c>
      <c r="CO560" t="inlineStr">
        <is>
          <t/>
        </is>
      </c>
      <c r="CP560" s="2" t="inlineStr">
        <is>
          <t>sporazum o skupni likvidnosti|
sporazum AL</t>
        </is>
      </c>
      <c r="CQ560" s="2" t="inlineStr">
        <is>
          <t>3|
3</t>
        </is>
      </c>
      <c r="CR560" s="2" t="inlineStr">
        <is>
          <t xml:space="preserve">|
</t>
        </is>
      </c>
      <c r="CS560" t="inlineStr">
        <is>
          <t>večstranski sporazum o skupni likvidnosti (aggregated liquidity), ki so ga sklenili člani skupine AL in njihove zadevne nacionalne centralne banke AL za namene načina AL</t>
        </is>
      </c>
      <c r="CT560" t="inlineStr">
        <is>
          <t/>
        </is>
      </c>
      <c r="CU560" t="inlineStr">
        <is>
          <t/>
        </is>
      </c>
      <c r="CV560" t="inlineStr">
        <is>
          <t/>
        </is>
      </c>
      <c r="CW560" t="inlineStr">
        <is>
          <t/>
        </is>
      </c>
    </row>
    <row r="561">
      <c r="A561" s="1" t="str">
        <f>HYPERLINK("https://iate.europa.eu/entry/result/3527152/all", "3527152")</f>
        <v>3527152</v>
      </c>
      <c r="B561" t="inlineStr">
        <is>
          <t>FINANCE</t>
        </is>
      </c>
      <c r="C561" t="inlineStr">
        <is>
          <t>FINANCE|financial institutions and credit</t>
        </is>
      </c>
      <c r="D561" t="inlineStr">
        <is>
          <t>yes</t>
        </is>
      </c>
      <c r="E561" t="inlineStr">
        <is>
          <t/>
        </is>
      </c>
      <c r="F561" s="2" t="inlineStr">
        <is>
          <t>нареждане за прехвърляне на ликвидност</t>
        </is>
      </c>
      <c r="G561" s="2" t="inlineStr">
        <is>
          <t>4</t>
        </is>
      </c>
      <c r="H561" s="2" t="inlineStr">
        <is>
          <t/>
        </is>
      </c>
      <c r="I561" t="inlineStr">
        <is>
          <t>Платежно нареждане, което има за основна цел да прехвърли ликвидност (вж. &lt;a href="/entry/result/3527138/all" id="ENTRY_TO_ENTRY_CONVERTER" target="_blank"&gt;IATE:3527138&lt;/a&gt; ) между различни сметки на един и същ участник или в рамките на CAI-група [&lt;a href="/entry/result/3536817/all" id="ENTRY_TO_ENTRY_CONVERTER" target="_blank"&gt;IATE:3536817&lt;/a&gt; ] или AL-група [&lt;a href="/entry/result/3528067/all" id="ENTRY_TO_ENTRY_CONVERTER" target="_blank"&gt;IATE:3528067&lt;/a&gt; ].</t>
        </is>
      </c>
      <c r="J561" t="inlineStr">
        <is>
          <t/>
        </is>
      </c>
      <c r="K561" t="inlineStr">
        <is>
          <t/>
        </is>
      </c>
      <c r="L561" t="inlineStr">
        <is>
          <t/>
        </is>
      </c>
      <c r="M561" t="inlineStr">
        <is>
          <t/>
        </is>
      </c>
      <c r="N561" t="inlineStr">
        <is>
          <t/>
        </is>
      </c>
      <c r="O561" t="inlineStr">
        <is>
          <t/>
        </is>
      </c>
      <c r="P561" t="inlineStr">
        <is>
          <t/>
        </is>
      </c>
      <c r="Q561" t="inlineStr">
        <is>
          <t/>
        </is>
      </c>
      <c r="R561" s="2" t="inlineStr">
        <is>
          <t>Liquiditätsübertrag</t>
        </is>
      </c>
      <c r="S561" s="2" t="inlineStr">
        <is>
          <t>3</t>
        </is>
      </c>
      <c r="T561" s="2" t="inlineStr">
        <is>
          <t/>
        </is>
      </c>
      <c r="U561" t="inlineStr">
        <is>
          <t>Zahlungsauftrag zur Übertragung von Liquidität zwischen verschiedenen Konten desselben Teilnehmers oder innerhalb einer CAI-Gruppe oder einer AL-Gruppe</t>
        </is>
      </c>
      <c r="V561" s="2" t="inlineStr">
        <is>
          <t>εντολή μεταφοράς ρευστότητας</t>
        </is>
      </c>
      <c r="W561" s="2" t="inlineStr">
        <is>
          <t>2</t>
        </is>
      </c>
      <c r="X561" s="2" t="inlineStr">
        <is>
          <t/>
        </is>
      </c>
      <c r="Y561" t="inlineStr">
        <is>
          <t>εντολή πληρωμής, βασικός σκοπός της οποίας είναι η μεταφορά ρευστότητας μεταξύ διαφορετικών λογαριασμών του ίδιου συμμετέχοντα ή εντός ενός ομίλου ΕΣΛ ή ΣΡ</t>
        </is>
      </c>
      <c r="Z561" s="2" t="inlineStr">
        <is>
          <t>liquidity transfer order</t>
        </is>
      </c>
      <c r="AA561" s="2" t="inlineStr">
        <is>
          <t>3</t>
        </is>
      </c>
      <c r="AB561" s="2" t="inlineStr">
        <is>
          <t/>
        </is>
      </c>
      <c r="AC561" t="inlineStr">
        <is>
          <t>payment order, the main purpose of which is to transfer liquidity between different accounts of the same participant or within a CAI (consolidated account information &lt;a href="/entry/result/3536817/all" id="ENTRY_TO_ENTRY_CONVERTER" target="_blank"&gt;IATE:3536817&lt;/a&gt; ) or AL group (aggegated liquidity &lt;a href="/entry/result/3528067/all" id="ENTRY_TO_ENTRY_CONVERTER" target="_blank"&gt;IATE:3528067&lt;/a&gt; )</t>
        </is>
      </c>
      <c r="AD561" s="2" t="inlineStr">
        <is>
          <t>orden de traspaso de liquidez</t>
        </is>
      </c>
      <c r="AE561" s="2" t="inlineStr">
        <is>
          <t>3</t>
        </is>
      </c>
      <c r="AF561" s="2" t="inlineStr">
        <is>
          <t/>
        </is>
      </c>
      <c r="AG561" t="inlineStr">
        <is>
          <t>Orden de pago cuya finalidad principal es traspasar liquidez entre cuentas distintas del mismo participante o dentro de un grupo IC [ &lt;a href="/entry/result/3536817/all" id="ENTRY_TO_ENTRY_CONVERTER" target="_blank"&gt;IATE:3536817&lt;/a&gt; ] o AL [ &lt;a href="/entry/result/3528067/all" id="ENTRY_TO_ENTRY_CONVERTER" target="_blank"&gt;IATE:3528067&lt;/a&gt; ]</t>
        </is>
      </c>
      <c r="AH561" s="2" t="inlineStr">
        <is>
          <t>likviidsuse ülekandmise korraldus</t>
        </is>
      </c>
      <c r="AI561" s="2" t="inlineStr">
        <is>
          <t>3</t>
        </is>
      </c>
      <c r="AJ561" s="2" t="inlineStr">
        <is>
          <t/>
        </is>
      </c>
      <c r="AK561" t="inlineStr">
        <is>
          <t>maksejuhis, mille peamine eesmärk on likviidsuse ülekandmine sama osaleja erinevate kontode vahel või CAI (konsolideeritud kontoteabe) ja AL (agregeeritud likviidsuse) rühma vahel</t>
        </is>
      </c>
      <c r="AL561" s="2" t="inlineStr">
        <is>
          <t>likviditeetin siirtotoimeksianto</t>
        </is>
      </c>
      <c r="AM561" s="2" t="inlineStr">
        <is>
          <t>3</t>
        </is>
      </c>
      <c r="AN561" s="2" t="inlineStr">
        <is>
          <t/>
        </is>
      </c>
      <c r="AO561" t="inlineStr">
        <is>
          <t>maksumääräys, jonka päätarkoituksena on siirtää likviditeettiä osallistujan tai CAI- tai AL-ryhmän eri tilien välillä</t>
        </is>
      </c>
      <c r="AP561" s="2" t="inlineStr">
        <is>
          <t>ordre de transfert de liquidité</t>
        </is>
      </c>
      <c r="AQ561" s="2" t="inlineStr">
        <is>
          <t>3</t>
        </is>
      </c>
      <c r="AR561" s="2" t="inlineStr">
        <is>
          <t/>
        </is>
      </c>
      <c r="AS561" t="inlineStr">
        <is>
          <t/>
        </is>
      </c>
      <c r="AT561" s="2" t="inlineStr">
        <is>
          <t>ordú um aistriú leachtachta</t>
        </is>
      </c>
      <c r="AU561" s="2" t="inlineStr">
        <is>
          <t>3</t>
        </is>
      </c>
      <c r="AV561" s="2" t="inlineStr">
        <is>
          <t/>
        </is>
      </c>
      <c r="AW561" t="inlineStr">
        <is>
          <t/>
        </is>
      </c>
      <c r="AX561" t="inlineStr">
        <is>
          <t/>
        </is>
      </c>
      <c r="AY561" t="inlineStr">
        <is>
          <t/>
        </is>
      </c>
      <c r="AZ561" t="inlineStr">
        <is>
          <t/>
        </is>
      </c>
      <c r="BA561" t="inlineStr">
        <is>
          <t/>
        </is>
      </c>
      <c r="BB561" s="2" t="inlineStr">
        <is>
          <t>likviditásátvezetési megbízás</t>
        </is>
      </c>
      <c r="BC561" s="2" t="inlineStr">
        <is>
          <t>4</t>
        </is>
      </c>
      <c r="BD561" s="2" t="inlineStr">
        <is>
          <t/>
        </is>
      </c>
      <c r="BE561" t="inlineStr">
        <is>
          <t>olyan fizetési megbízás, amelynek fő célja likviditás átutalása ugyanazon résztvevő különböző számlái között vagy valamely CAI- [ &lt;a href="/entry/result/3536817/all" id="ENTRY_TO_ENTRY_CONVERTER" target="_blank"&gt;IATE:3536817&lt;/a&gt; ] vagy AL-csoporton [ &lt;a href="/entry/result/3528067/all" id="ENTRY_TO_ENTRY_CONVERTER" target="_blank"&gt;IATE:3528067&lt;/a&gt; ] belül</t>
        </is>
      </c>
      <c r="BF561" t="inlineStr">
        <is>
          <t/>
        </is>
      </c>
      <c r="BG561" t="inlineStr">
        <is>
          <t/>
        </is>
      </c>
      <c r="BH561" t="inlineStr">
        <is>
          <t/>
        </is>
      </c>
      <c r="BI561" t="inlineStr">
        <is>
          <t/>
        </is>
      </c>
      <c r="BJ561" t="inlineStr">
        <is>
          <t/>
        </is>
      </c>
      <c r="BK561" t="inlineStr">
        <is>
          <t/>
        </is>
      </c>
      <c r="BL561" t="inlineStr">
        <is>
          <t/>
        </is>
      </c>
      <c r="BM561" t="inlineStr">
        <is>
          <t/>
        </is>
      </c>
      <c r="BN561" t="inlineStr">
        <is>
          <t/>
        </is>
      </c>
      <c r="BO561" t="inlineStr">
        <is>
          <t/>
        </is>
      </c>
      <c r="BP561" t="inlineStr">
        <is>
          <t/>
        </is>
      </c>
      <c r="BQ561" t="inlineStr">
        <is>
          <t/>
        </is>
      </c>
      <c r="BR561" s="2" t="inlineStr">
        <is>
          <t>ordni ta’ trasferiment ta’ likwidità</t>
        </is>
      </c>
      <c r="BS561" s="2" t="inlineStr">
        <is>
          <t>3</t>
        </is>
      </c>
      <c r="BT561" s="2" t="inlineStr">
        <is>
          <t/>
        </is>
      </c>
      <c r="BU561" t="inlineStr">
        <is>
          <t>ordni ta' ħlas, li l-għan prinċipali tagħha huwa li tittrasferixxi likwidità bejn kontijiet differenti tal-istess parteċipant jew ġo grupp ta’ informazzjoni ta' kont ikkonsolidat (CAI) jew ta' likwidità aggregata (AL)</t>
        </is>
      </c>
      <c r="BV561" t="inlineStr">
        <is>
          <t/>
        </is>
      </c>
      <c r="BW561" t="inlineStr">
        <is>
          <t/>
        </is>
      </c>
      <c r="BX561" t="inlineStr">
        <is>
          <t/>
        </is>
      </c>
      <c r="BY561" t="inlineStr">
        <is>
          <t/>
        </is>
      </c>
      <c r="BZ561" s="2" t="inlineStr">
        <is>
          <t>zlecenie przekazania płynności</t>
        </is>
      </c>
      <c r="CA561" s="2" t="inlineStr">
        <is>
          <t>3</t>
        </is>
      </c>
      <c r="CB561" s="2" t="inlineStr">
        <is>
          <t/>
        </is>
      </c>
      <c r="CC561" t="inlineStr">
        <is>
          <t>zlecenie płatnicze, którego głównym celem jest przekazanie płynności między różnymi rachunkami tego samego uczestnika</t>
        </is>
      </c>
      <c r="CD561" s="2" t="inlineStr">
        <is>
          <t>ordem de transferência de liquidez</t>
        </is>
      </c>
      <c r="CE561" s="2" t="inlineStr">
        <is>
          <t>3</t>
        </is>
      </c>
      <c r="CF561" s="2" t="inlineStr">
        <is>
          <t/>
        </is>
      </c>
      <c r="CG561" t="inlineStr">
        <is>
          <t>Ordem de pagamento cuja finalidade principal seja a de transferir liquidez entre diferentes contas de um mesmo participante, ou no âmbito de grupo ICC ou LA.</t>
        </is>
      </c>
      <c r="CH561" s="2" t="inlineStr">
        <is>
          <t>ordin de transfer de lichiditate</t>
        </is>
      </c>
      <c r="CI561" s="2" t="inlineStr">
        <is>
          <t>3</t>
        </is>
      </c>
      <c r="CJ561" s="2" t="inlineStr">
        <is>
          <t/>
        </is>
      </c>
      <c r="CK561" t="inlineStr">
        <is>
          <t>ordin de plată al cărui scop principal este transferul de lichiditate între conturi diferite ale aceluiași participant sau în cadrul unui grup CAI 
&lt;sup&gt;1&lt;/sup&gt; sau al unui grup AL 
&lt;sup&gt;2&lt;/sup&gt;</t>
        </is>
      </c>
      <c r="CL561" t="inlineStr">
        <is>
          <t/>
        </is>
      </c>
      <c r="CM561" t="inlineStr">
        <is>
          <t/>
        </is>
      </c>
      <c r="CN561" t="inlineStr">
        <is>
          <t/>
        </is>
      </c>
      <c r="CO561" t="inlineStr">
        <is>
          <t/>
        </is>
      </c>
      <c r="CP561" s="2" t="inlineStr">
        <is>
          <t>nalog za prenos likvidnosti</t>
        </is>
      </c>
      <c r="CQ561" s="2" t="inlineStr">
        <is>
          <t>3</t>
        </is>
      </c>
      <c r="CR561" s="2" t="inlineStr">
        <is>
          <t/>
        </is>
      </c>
      <c r="CS561" t="inlineStr">
        <is>
          <t>plačilni nalog, katerega glavni namen je prenesti likvidnost med različnimi računi istega udeleženca ali znotraj skupine CAI (konsolidirane informacije o računih) ali AL (skupna likvidnost)</t>
        </is>
      </c>
      <c r="CT561" t="inlineStr">
        <is>
          <t/>
        </is>
      </c>
      <c r="CU561" t="inlineStr">
        <is>
          <t/>
        </is>
      </c>
      <c r="CV561" t="inlineStr">
        <is>
          <t/>
        </is>
      </c>
      <c r="CW561" t="inlineStr">
        <is>
          <t/>
        </is>
      </c>
    </row>
    <row r="562">
      <c r="A562" s="1" t="str">
        <f>HYPERLINK("https://iate.europa.eu/entry/result/3536818/all", "3536818")</f>
        <v>3536818</v>
      </c>
      <c r="B562" t="inlineStr">
        <is>
          <t>FINANCE</t>
        </is>
      </c>
      <c r="C562" t="inlineStr">
        <is>
          <t>FINANCE|financial institutions and credit|banking</t>
        </is>
      </c>
      <c r="D562" t="inlineStr">
        <is>
          <t>yes</t>
        </is>
      </c>
      <c r="E562" t="inlineStr">
        <is>
          <t/>
        </is>
      </c>
      <c r="F562" t="inlineStr">
        <is>
          <t/>
        </is>
      </c>
      <c r="G562" t="inlineStr">
        <is>
          <t/>
        </is>
      </c>
      <c r="H562" t="inlineStr">
        <is>
          <t/>
        </is>
      </c>
      <c r="I562" t="inlineStr">
        <is>
          <t/>
        </is>
      </c>
      <c r="J562" t="inlineStr">
        <is>
          <t/>
        </is>
      </c>
      <c r="K562" t="inlineStr">
        <is>
          <t/>
        </is>
      </c>
      <c r="L562" t="inlineStr">
        <is>
          <t/>
        </is>
      </c>
      <c r="M562" t="inlineStr">
        <is>
          <t/>
        </is>
      </c>
      <c r="N562" t="inlineStr">
        <is>
          <t/>
        </is>
      </c>
      <c r="O562" t="inlineStr">
        <is>
          <t/>
        </is>
      </c>
      <c r="P562" t="inlineStr">
        <is>
          <t/>
        </is>
      </c>
      <c r="Q562" t="inlineStr">
        <is>
          <t/>
        </is>
      </c>
      <c r="R562" s="2" t="inlineStr">
        <is>
          <t>TARGET2-Informationssystem|
T2IS</t>
        </is>
      </c>
      <c r="S562" s="2" t="inlineStr">
        <is>
          <t>3|
3</t>
        </is>
      </c>
      <c r="T562" s="2" t="inlineStr">
        <is>
          <t xml:space="preserve">|
</t>
        </is>
      </c>
      <c r="U562" t="inlineStr">
        <is>
          <t/>
        </is>
      </c>
      <c r="V562" s="2" t="inlineStr">
        <is>
          <t>σύστημα πληροφοριών του TARGET2</t>
        </is>
      </c>
      <c r="W562" s="2" t="inlineStr">
        <is>
          <t>3</t>
        </is>
      </c>
      <c r="X562" s="2" t="inlineStr">
        <is>
          <t/>
        </is>
      </c>
      <c r="Y562" t="inlineStr">
        <is>
          <t/>
        </is>
      </c>
      <c r="Z562" s="2" t="inlineStr">
        <is>
          <t>TARGET2 Information System|
T2IS</t>
        </is>
      </c>
      <c r="AA562" s="2" t="inlineStr">
        <is>
          <t>3|
3</t>
        </is>
      </c>
      <c r="AB562" s="2" t="inlineStr">
        <is>
          <t xml:space="preserve">|
</t>
        </is>
      </c>
      <c r="AC562" t="inlineStr">
        <is>
          <t/>
        </is>
      </c>
      <c r="AD562" s="2" t="inlineStr">
        <is>
          <t>Sistema de Información de TARGET2|
T2IS</t>
        </is>
      </c>
      <c r="AE562" s="2" t="inlineStr">
        <is>
          <t>3|
3</t>
        </is>
      </c>
      <c r="AF562" s="2" t="inlineStr">
        <is>
          <t xml:space="preserve">|
</t>
        </is>
      </c>
      <c r="AG562" t="inlineStr">
        <is>
          <t/>
        </is>
      </c>
      <c r="AH562" s="2" t="inlineStr">
        <is>
          <t>TARGET2 teabesüsteem|
T2IS</t>
        </is>
      </c>
      <c r="AI562" s="2" t="inlineStr">
        <is>
          <t>2|
3</t>
        </is>
      </c>
      <c r="AJ562" s="2" t="inlineStr">
        <is>
          <t xml:space="preserve">|
</t>
        </is>
      </c>
      <c r="AK562" t="inlineStr">
        <is>
          <t/>
        </is>
      </c>
      <c r="AL562" s="2" t="inlineStr">
        <is>
          <t>TARGET2-tietojärjestelmä</t>
        </is>
      </c>
      <c r="AM562" s="2" t="inlineStr">
        <is>
          <t>3</t>
        </is>
      </c>
      <c r="AN562" s="2" t="inlineStr">
        <is>
          <t/>
        </is>
      </c>
      <c r="AO562" t="inlineStr">
        <is>
          <t/>
        </is>
      </c>
      <c r="AP562" t="inlineStr">
        <is>
          <t/>
        </is>
      </c>
      <c r="AQ562" t="inlineStr">
        <is>
          <t/>
        </is>
      </c>
      <c r="AR562" t="inlineStr">
        <is>
          <t/>
        </is>
      </c>
      <c r="AS562" t="inlineStr">
        <is>
          <t/>
        </is>
      </c>
      <c r="AT562" s="2" t="inlineStr">
        <is>
          <t>Córas Faisnéise TARGET2|
T2IS</t>
        </is>
      </c>
      <c r="AU562" s="2" t="inlineStr">
        <is>
          <t>3|
3</t>
        </is>
      </c>
      <c r="AV562" s="2" t="inlineStr">
        <is>
          <t xml:space="preserve">|
</t>
        </is>
      </c>
      <c r="AW562" t="inlineStr">
        <is>
          <t/>
        </is>
      </c>
      <c r="AX562" t="inlineStr">
        <is>
          <t/>
        </is>
      </c>
      <c r="AY562" t="inlineStr">
        <is>
          <t/>
        </is>
      </c>
      <c r="AZ562" t="inlineStr">
        <is>
          <t/>
        </is>
      </c>
      <c r="BA562" t="inlineStr">
        <is>
          <t/>
        </is>
      </c>
      <c r="BB562" s="2" t="inlineStr">
        <is>
          <t>TARGET2 Információs Rendszer|
T2IS</t>
        </is>
      </c>
      <c r="BC562" s="2" t="inlineStr">
        <is>
          <t>4|
4</t>
        </is>
      </c>
      <c r="BD562" s="2" t="inlineStr">
        <is>
          <t xml:space="preserve">|
</t>
        </is>
      </c>
      <c r="BE562" t="inlineStr">
        <is>
          <t/>
        </is>
      </c>
      <c r="BF562" t="inlineStr">
        <is>
          <t/>
        </is>
      </c>
      <c r="BG562" t="inlineStr">
        <is>
          <t/>
        </is>
      </c>
      <c r="BH562" t="inlineStr">
        <is>
          <t/>
        </is>
      </c>
      <c r="BI562" t="inlineStr">
        <is>
          <t/>
        </is>
      </c>
      <c r="BJ562" t="inlineStr">
        <is>
          <t/>
        </is>
      </c>
      <c r="BK562" t="inlineStr">
        <is>
          <t/>
        </is>
      </c>
      <c r="BL562" t="inlineStr">
        <is>
          <t/>
        </is>
      </c>
      <c r="BM562" t="inlineStr">
        <is>
          <t/>
        </is>
      </c>
      <c r="BN562" t="inlineStr">
        <is>
          <t/>
        </is>
      </c>
      <c r="BO562" t="inlineStr">
        <is>
          <t/>
        </is>
      </c>
      <c r="BP562" t="inlineStr">
        <is>
          <t/>
        </is>
      </c>
      <c r="BQ562" t="inlineStr">
        <is>
          <t/>
        </is>
      </c>
      <c r="BR562" s="2" t="inlineStr">
        <is>
          <t>Sistema ta' Informazzjoni tat-TARGET2|
T2IS</t>
        </is>
      </c>
      <c r="BS562" s="2" t="inlineStr">
        <is>
          <t>3|
3</t>
        </is>
      </c>
      <c r="BT562" s="2" t="inlineStr">
        <is>
          <t xml:space="preserve">|
</t>
        </is>
      </c>
      <c r="BU562" t="inlineStr">
        <is>
          <t/>
        </is>
      </c>
      <c r="BV562" t="inlineStr">
        <is>
          <t/>
        </is>
      </c>
      <c r="BW562" t="inlineStr">
        <is>
          <t/>
        </is>
      </c>
      <c r="BX562" t="inlineStr">
        <is>
          <t/>
        </is>
      </c>
      <c r="BY562" t="inlineStr">
        <is>
          <t/>
        </is>
      </c>
      <c r="BZ562" s="2" t="inlineStr">
        <is>
          <t>system informacyjny TARGET2</t>
        </is>
      </c>
      <c r="CA562" s="2" t="inlineStr">
        <is>
          <t>3</t>
        </is>
      </c>
      <c r="CB562" s="2" t="inlineStr">
        <is>
          <t/>
        </is>
      </c>
      <c r="CC562" t="inlineStr">
        <is>
          <t/>
        </is>
      </c>
      <c r="CD562" s="2" t="inlineStr">
        <is>
          <t>sistema de informação do TARGET2|
T2IS</t>
        </is>
      </c>
      <c r="CE562" s="2" t="inlineStr">
        <is>
          <t>3|
3</t>
        </is>
      </c>
      <c r="CF562" s="2" t="inlineStr">
        <is>
          <t xml:space="preserve">|
</t>
        </is>
      </c>
      <c r="CG562" t="inlineStr">
        <is>
          <t/>
        </is>
      </c>
      <c r="CH562" t="inlineStr">
        <is>
          <t/>
        </is>
      </c>
      <c r="CI562" t="inlineStr">
        <is>
          <t/>
        </is>
      </c>
      <c r="CJ562" t="inlineStr">
        <is>
          <t/>
        </is>
      </c>
      <c r="CK562" t="inlineStr">
        <is>
          <t/>
        </is>
      </c>
      <c r="CL562" t="inlineStr">
        <is>
          <t/>
        </is>
      </c>
      <c r="CM562" t="inlineStr">
        <is>
          <t/>
        </is>
      </c>
      <c r="CN562" t="inlineStr">
        <is>
          <t/>
        </is>
      </c>
      <c r="CO562" t="inlineStr">
        <is>
          <t/>
        </is>
      </c>
      <c r="CP562" t="inlineStr">
        <is>
          <t/>
        </is>
      </c>
      <c r="CQ562" t="inlineStr">
        <is>
          <t/>
        </is>
      </c>
      <c r="CR562" t="inlineStr">
        <is>
          <t/>
        </is>
      </c>
      <c r="CS562" t="inlineStr">
        <is>
          <t/>
        </is>
      </c>
      <c r="CT562" t="inlineStr">
        <is>
          <t/>
        </is>
      </c>
      <c r="CU562" t="inlineStr">
        <is>
          <t/>
        </is>
      </c>
      <c r="CV562" t="inlineStr">
        <is>
          <t/>
        </is>
      </c>
      <c r="CW562" t="inlineStr">
        <is>
          <t/>
        </is>
      </c>
    </row>
    <row r="563">
      <c r="A563" s="1" t="str">
        <f>HYPERLINK("https://iate.europa.eu/entry/result/3527131/all", "3527131")</f>
        <v>3527131</v>
      </c>
      <c r="B563" t="inlineStr">
        <is>
          <t>FINANCE</t>
        </is>
      </c>
      <c r="C563" t="inlineStr">
        <is>
          <t>FINANCE</t>
        </is>
      </c>
      <c r="D563" t="inlineStr">
        <is>
          <t>yes</t>
        </is>
      </c>
      <c r="E563" t="inlineStr">
        <is>
          <t/>
        </is>
      </c>
      <c r="F563" s="2" t="inlineStr">
        <is>
          <t>случай на неизпълнение</t>
        </is>
      </c>
      <c r="G563" s="2" t="inlineStr">
        <is>
          <t>3</t>
        </is>
      </c>
      <c r="H563" s="2" t="inlineStr">
        <is>
          <t/>
        </is>
      </c>
      <c r="I563" t="inlineStr">
        <is>
          <t>Предстоящо или съществуващо събитие, което възниква, когато кредитната институция счита, че не е вероятно длъжникът да изплати изцяло своите кредитни задължения към нея, към нейното предприятие майка или към някое от дъщерните ѝ предприятия, без да се предприемат действия от страна на кредитната институция, като например по реализиране на залога (ако има такъв), и/или длъжникът е в просрочие повече от 90 дни по съществена част от кредитното си задължение към кредитната институция, нейното предприятие майка или някое от дъщерните ѝ предприятия.</t>
        </is>
      </c>
      <c r="J563" t="inlineStr">
        <is>
          <t/>
        </is>
      </c>
      <c r="K563" t="inlineStr">
        <is>
          <t/>
        </is>
      </c>
      <c r="L563" t="inlineStr">
        <is>
          <t/>
        </is>
      </c>
      <c r="M563" t="inlineStr">
        <is>
          <t/>
        </is>
      </c>
      <c r="N563" t="inlineStr">
        <is>
          <t/>
        </is>
      </c>
      <c r="O563" t="inlineStr">
        <is>
          <t/>
        </is>
      </c>
      <c r="P563" t="inlineStr">
        <is>
          <t/>
        </is>
      </c>
      <c r="Q563" t="inlineStr">
        <is>
          <t/>
        </is>
      </c>
      <c r="R563" s="2" t="inlineStr">
        <is>
          <t>Ausfallereignis</t>
        </is>
      </c>
      <c r="S563" s="2" t="inlineStr">
        <is>
          <t>3</t>
        </is>
      </c>
      <c r="T563" s="2" t="inlineStr">
        <is>
          <t/>
        </is>
      </c>
      <c r="U563" t="inlineStr">
        <is>
          <t>jedes bevorstehende oder bereits eingetretene Ereignis, durch welches eine Stelle ihre Verpflichtungen gemäß den nationalen Regelungen zur Umsetzung dieser Leitlinie oder sonstigen Bestimmungen (einschließlich der vom EZB-Rat für die geldpolitischen Geschäfte des Eurosystems festgelegten Bestimmungen) nicht erfüllen kann, die im Verhältnis zwischen ihr und den Zentralbanken des Eurosystems gelten</t>
        </is>
      </c>
      <c r="V563" s="2" t="inlineStr">
        <is>
          <t>γεγονός αθέτησης υποχρέωσης</t>
        </is>
      </c>
      <c r="W563" s="2" t="inlineStr">
        <is>
          <t>2</t>
        </is>
      </c>
      <c r="X563" s="2" t="inlineStr">
        <is>
          <t/>
        </is>
      </c>
      <c r="Y563" t="inlineStr">
        <is>
          <t>κάθε γεγονός ή επικείμενο γεγονός, η επέλευση του οποίου μπορεί να θέσει σε κίνδυνο την εκπλήρωση των υποχρεώσεων που υπέχει ο συμμετέχων βάσει των παρόντων Όρων ή οποιωνδήποτε άλλων κανόνων που διέπουν τις σχέσεις μεταξύ αυτού και της [επωνυμία ΚΤ] ή οποιασδήποτε άλλης ΚΤ</t>
        </is>
      </c>
      <c r="Z563" s="2" t="inlineStr">
        <is>
          <t>event of default</t>
        </is>
      </c>
      <c r="AA563" s="2" t="inlineStr">
        <is>
          <t>3</t>
        </is>
      </c>
      <c r="AB563" s="2" t="inlineStr">
        <is>
          <t/>
        </is>
      </c>
      <c r="AC563" t="inlineStr">
        <is>
          <t>any impending or existing event, the occurrence of which may threaten the performance by an entity of its obligations under the national arrangements implementing this Guideline or any other rules (including those specified by the Governing Council with respect to Eurosystem monetary policy operations) applying to the relationship between that entity and any of the Eurosystem CBs</t>
        </is>
      </c>
      <c r="AD563" t="inlineStr">
        <is>
          <t/>
        </is>
      </c>
      <c r="AE563" t="inlineStr">
        <is>
          <t/>
        </is>
      </c>
      <c r="AF563" t="inlineStr">
        <is>
          <t/>
        </is>
      </c>
      <c r="AG563" t="inlineStr">
        <is>
          <t/>
        </is>
      </c>
      <c r="AH563" s="2" t="inlineStr">
        <is>
          <t>probleemsündmus</t>
        </is>
      </c>
      <c r="AI563" s="2" t="inlineStr">
        <is>
          <t>2</t>
        </is>
      </c>
      <c r="AJ563" s="2" t="inlineStr">
        <is>
          <t/>
        </is>
      </c>
      <c r="AK563" t="inlineStr">
        <is>
          <t>lähiajal toimuv või toimunud mis tahes sündmus, mille esinemine võib ohustada osaleja võimet täita oma kohustusi, mis tulenevad ühtsetest tingimustest või mis tahes muudest eeskirjadest, mida kohaldatakse osaleja ja Eesti Panga või mis tahes teise keskpanga suhetele, sh: a) kui osaleja ei vasta enam juurdepääsutingimustele või nõuetele; b) maksejõuetusmenetluse algatamine osaleja suhtes; d) osaleja poolt kirjaliku teate esitamine oma võimetuse kohta tasuda oma võlgu või täita oma kohustusi, mis on seotud päevasiseste laenudega; e) osaleja poolt kokkuleppe sõlmimine oma võlausaldajatega; i) kui mis tahes oluline avaldus, mille osaleja on andnud, on ebatäpne või väär; j) kui osaleja pandib või annab tagatiseks kogu või olulise osa oma varast</t>
        </is>
      </c>
      <c r="AL563" s="2" t="inlineStr">
        <is>
          <t>erityinen erääntymistilanne</t>
        </is>
      </c>
      <c r="AM563" s="2" t="inlineStr">
        <is>
          <t>3</t>
        </is>
      </c>
      <c r="AN563" s="2" t="inlineStr">
        <is>
          <t/>
        </is>
      </c>
      <c r="AO563" t="inlineStr">
        <is>
          <t>mikä tahansa tuleva tai käsillä oleva tilanne, joka saattaa vaarantaa yhteisön kyvyn täyttää TARGET2-suuntaviivojen täytäntöön panemiseksi toteutettujen kansallisten järjestelyjen tai kyseisen yhteisön ja jonkin eurojärjestelmän keskuspankin väliseen suhteeseen sovellettavien muiden sääntöjen (mukaan lukien EKP:n neuvoston antamat eurojärjestelmän rahapoliittisia operaatioita koskevat säännöt) mukaiset velvoitteensa</t>
        </is>
      </c>
      <c r="AP563" s="2" t="inlineStr">
        <is>
          <t>cas de défaillance</t>
        </is>
      </c>
      <c r="AQ563" s="2" t="inlineStr">
        <is>
          <t>3</t>
        </is>
      </c>
      <c r="AR563" s="2" t="inlineStr">
        <is>
          <t/>
        </is>
      </c>
      <c r="AS563" t="inlineStr">
        <is>
          <t>tout évènement étant sur le point de se produire ou s’étant déjà produit, dont la survenance est susceptible de menacer l’exécution par une entité de ses obligations en vertu des dispositions nationales mettant en oeuvre la présente orientation ou en vertu d’autres règles (y compris celles précisées par le conseil des gouverneurs en ce qui concerne les opérations de politique monétaire de l’Eurosystème) s’appliquant à la relation entre cette entité et l’une des BC de l’Eurosystème</t>
        </is>
      </c>
      <c r="AT563" s="2" t="inlineStr">
        <is>
          <t>cás mainneachtana</t>
        </is>
      </c>
      <c r="AU563" s="2" t="inlineStr">
        <is>
          <t>3</t>
        </is>
      </c>
      <c r="AV563" s="2" t="inlineStr">
        <is>
          <t/>
        </is>
      </c>
      <c r="AW563" t="inlineStr">
        <is>
          <t/>
        </is>
      </c>
      <c r="AX563" t="inlineStr">
        <is>
          <t/>
        </is>
      </c>
      <c r="AY563" t="inlineStr">
        <is>
          <t/>
        </is>
      </c>
      <c r="AZ563" t="inlineStr">
        <is>
          <t/>
        </is>
      </c>
      <c r="BA563" t="inlineStr">
        <is>
          <t/>
        </is>
      </c>
      <c r="BB563" s="2" t="inlineStr">
        <is>
          <t>nemteljesítési esemény</t>
        </is>
      </c>
      <c r="BC563" s="2" t="inlineStr">
        <is>
          <t>4</t>
        </is>
      </c>
      <c r="BD563" s="2" t="inlineStr">
        <is>
          <t/>
        </is>
      </c>
      <c r="BE563" t="inlineStr">
        <is>
          <t>minden olyan esemény vagy küszöbön álló esemény, amelynek bekövetkezése veszélyeztetheti a Target2 résztvevő fennálló kötelezettségeinek teljesítését</t>
        </is>
      </c>
      <c r="BF563" t="inlineStr">
        <is>
          <t/>
        </is>
      </c>
      <c r="BG563" t="inlineStr">
        <is>
          <t/>
        </is>
      </c>
      <c r="BH563" t="inlineStr">
        <is>
          <t/>
        </is>
      </c>
      <c r="BI563" t="inlineStr">
        <is>
          <t/>
        </is>
      </c>
      <c r="BJ563" t="inlineStr">
        <is>
          <t/>
        </is>
      </c>
      <c r="BK563" t="inlineStr">
        <is>
          <t/>
        </is>
      </c>
      <c r="BL563" t="inlineStr">
        <is>
          <t/>
        </is>
      </c>
      <c r="BM563" t="inlineStr">
        <is>
          <t/>
        </is>
      </c>
      <c r="BN563" t="inlineStr">
        <is>
          <t/>
        </is>
      </c>
      <c r="BO563" t="inlineStr">
        <is>
          <t/>
        </is>
      </c>
      <c r="BP563" t="inlineStr">
        <is>
          <t/>
        </is>
      </c>
      <c r="BQ563" t="inlineStr">
        <is>
          <t/>
        </is>
      </c>
      <c r="BR563" s="2" t="inlineStr">
        <is>
          <t>event ta' inadempjenza|
każ ta’ inadempjenza</t>
        </is>
      </c>
      <c r="BS563" s="2" t="inlineStr">
        <is>
          <t>3|
3</t>
        </is>
      </c>
      <c r="BT563" s="2" t="inlineStr">
        <is>
          <t xml:space="preserve">|
</t>
        </is>
      </c>
      <c r="BU563" t="inlineStr">
        <is>
          <t>każ eżistenti jew li ser isseħħ, li meta jiġri jista' jhedded it-twettiq tal-obbligi ta' parteċipant skont ir-regolamenti relevanti jew skont kull regola oħra li tapplika għar-relazzjoni bejn dak il-parteċipant u l-Bank Ċentrali parteċipi jew kull Bank Ċentrali ieħor, inkluż: (a) meta l-parteċipant ma jissodisfax aktar il-kriterji ta' aċċess jew l-obbligi stabbiliti fir-regolamenti relevanti; (b) il-ftuħ ta' proċeduri ta' insolvenza fir-rigward tal-parteċipant; (ċ) il-preżentazzjoni ta' applikazzjoni fir-rigward tal-proċedimenti stipulati fir-regolament relevanti; (d) il-ħruġ mill-parteċipant ta' dikjarazzjoni bil-miktub dwar l-inabbiltà tiegħu li jħallas id-djun kollha tiegħu jew parti minnhom jew li jissodisfa l-obbligi tiegħu fir-rigward tal-kreditu intraday; (e) id-dħul tal-parteċipant fi ftehim jew arranġament ġenerali volontarju mal-kredituri tiegħu; (f) meta l-parteċipant huwa, jew jitqies mill-Bank Ċentrali tiegħu, li huwa insolventi jew li ma jistax iħallas id-djun tiegħu; (ġ) meta l-bilanċ ta' kreditu tal-parteċipant fil-kont tal-modulu ta' pagament tiegħu, jew l-assi kollha tal-parteċipant jew parti sostanzjali minnhom huma suġġetti għal ordni ta' iffriżar, sekwestru jew qbid jew kull proċedura oħra bil-għan li tipproteġi l-interess pubbliku jew il-jeddijiet tal-kredituri tal-parteċipant; (g) meta l-parteċipazzjoni tal-parteċipant f'sistema komponent oħra tat-TARGET2 u/jew f'sistema anċillari tkun ġiet sospiża jew mitmuma; (h) meta kull rappreżentazzjoni materjali jew stqarrija oħra prekuntrattwali magħmula mill-parteċipant, jew li jinftiehem li tkun saret mill-parteċipant skont il-liġi applikabbli tkun skorretta jew mhux vera; (ħ) iċ-ċessjoni tal-attiv kollu tal-parteċipant jew ta' parti sostanzjali minnu</t>
        </is>
      </c>
      <c r="BV563" t="inlineStr">
        <is>
          <t/>
        </is>
      </c>
      <c r="BW563" t="inlineStr">
        <is>
          <t/>
        </is>
      </c>
      <c r="BX563" t="inlineStr">
        <is>
          <t/>
        </is>
      </c>
      <c r="BY563" t="inlineStr">
        <is>
          <t/>
        </is>
      </c>
      <c r="BZ563" s="2" t="inlineStr">
        <is>
          <t>niewykonanie zobowiązania</t>
        </is>
      </c>
      <c r="CA563" s="2" t="inlineStr">
        <is>
          <t>3</t>
        </is>
      </c>
      <c r="CB563" s="2" t="inlineStr">
        <is>
          <t/>
        </is>
      </c>
      <c r="CC563" t="inlineStr">
        <is>
          <t>zaistnienie lub groźba zaistnienia zdarzenia mogącego zakłócić wykonanie zobowiązań podjętych przez uczestnika na podstawie niniejszej umowy lub innych zasad mających zastosowanie do stosunku między tym uczestnikiem a NBP lub innym BC, w tym w szczególności przypadek, gdy uczestnik przestanie spełniać kryteria dostępu […]; wszczęcie postępowania upadłościowego wobec uczestnika [...]</t>
        </is>
      </c>
      <c r="CD563" s="2" t="inlineStr">
        <is>
          <t>situação de incumprimento</t>
        </is>
      </c>
      <c r="CE563" s="2" t="inlineStr">
        <is>
          <t>3</t>
        </is>
      </c>
      <c r="CF563" s="2" t="inlineStr">
        <is>
          <t/>
        </is>
      </c>
      <c r="CG563" t="inlineStr">
        <is>
          <t>Qualquer situação, atual ou iminente, cuja ocorrência possa colocar em risco o cumprimento, por uma entidade, das respetivas obrigações decorrentes das disposições nacionais de aplicação da presente orientação ou de quaisquer outras regras (incluindo as que o Conselho do BCE especifique em relação às operações de política monetária do Eurosistema) aplicáveis ao relacionamento entre essa entidade e qualquer um dos BCN do Eurosistema.</t>
        </is>
      </c>
      <c r="CH563" s="2" t="inlineStr">
        <is>
          <t>situație de neîndeplinire a obligațiilor</t>
        </is>
      </c>
      <c r="CI563" s="2" t="inlineStr">
        <is>
          <t>3</t>
        </is>
      </c>
      <c r="CJ563" s="2" t="inlineStr">
        <is>
          <t/>
        </is>
      </c>
      <c r="CK563" t="inlineStr">
        <is>
          <t>orice eveniment iminent sau existent, a cărui producere poate pune în pericol îndeplinirea de către un participant a obligațiilor ce îi revin în temeiul prezentelor reguli sau al oricăror altor reguli care se aplică relației dintre acel participant și BNR sau oricare altă bancă centrală, inclusiv:</t>
        </is>
      </c>
      <c r="CL563" t="inlineStr">
        <is>
          <t/>
        </is>
      </c>
      <c r="CM563" t="inlineStr">
        <is>
          <t/>
        </is>
      </c>
      <c r="CN563" t="inlineStr">
        <is>
          <t/>
        </is>
      </c>
      <c r="CO563" t="inlineStr">
        <is>
          <t/>
        </is>
      </c>
      <c r="CP563" s="2" t="inlineStr">
        <is>
          <t>dogodek neizpolnitve</t>
        </is>
      </c>
      <c r="CQ563" s="2" t="inlineStr">
        <is>
          <t>3</t>
        </is>
      </c>
      <c r="CR563" s="2" t="inlineStr">
        <is>
          <t/>
        </is>
      </c>
      <c r="CS563" t="inlineStr">
        <is>
          <t>kateri koli preteč ali obstoječ dogodek, ki lahko, če se zgodi, ogrozi subjektovo izpolnjevanje obveznosti po nacionalnih ureditvah za izvajanje te smernice ali katerih koli drugih pravil (vključno s tistimi, ki jih določi Svet Evropske centralne banke v zvezi z operacijami denarne politike Eurosistema), ki se uporabljajo za razmerje med subjektom in katerimi koli centralnimi bankami Eurosistema</t>
        </is>
      </c>
      <c r="CT563" t="inlineStr">
        <is>
          <t/>
        </is>
      </c>
      <c r="CU563" t="inlineStr">
        <is>
          <t/>
        </is>
      </c>
      <c r="CV563" t="inlineStr">
        <is>
          <t/>
        </is>
      </c>
      <c r="CW563" t="inlineStr">
        <is>
          <t/>
        </is>
      </c>
    </row>
    <row r="564">
      <c r="A564" s="1" t="str">
        <f>HYPERLINK("https://iate.europa.eu/entry/result/3528092/all", "3528092")</f>
        <v>3528092</v>
      </c>
      <c r="B564" t="inlineStr">
        <is>
          <t>FINANCE</t>
        </is>
      </c>
      <c r="C564" t="inlineStr">
        <is>
          <t>FINANCE</t>
        </is>
      </c>
      <c r="D564" t="inlineStr">
        <is>
          <t>yes</t>
        </is>
      </c>
      <c r="E564" t="inlineStr">
        <is>
          <t/>
        </is>
      </c>
      <c r="F564" s="2" t="inlineStr">
        <is>
          <t>инструкция за директен дебит</t>
        </is>
      </c>
      <c r="G564" s="2" t="inlineStr">
        <is>
          <t>3</t>
        </is>
      </c>
      <c r="H564" s="2" t="inlineStr">
        <is>
          <t/>
        </is>
      </c>
      <c r="I564" t="inlineStr">
        <is>
          <t>Инструкция от страна на получателя на плащането до своята ЦБ, съгласно която [тя] дебитира сметката [му] до размера, посочен в инструкцията, на основание съгласието за директен дебит [ &lt;a href="/entry/result/3528091/all" id="ENTRY_TO_ENTRY_CONVERTER" target="_blank"&gt;IATE:3528091&lt;/a&gt; ].</t>
        </is>
      </c>
      <c r="J564" s="2" t="inlineStr">
        <is>
          <t>příkaz k přímému inkasu</t>
        </is>
      </c>
      <c r="K564" s="2" t="inlineStr">
        <is>
          <t>3</t>
        </is>
      </c>
      <c r="L564" s="2" t="inlineStr">
        <is>
          <t/>
        </is>
      </c>
      <c r="M564" t="inlineStr">
        <is>
          <t>pokyn, který příjemce předložil své centrální bance a podle kterého centrální banka plátce na základě 
&lt;i&gt;souhlasu s přímým inkasem&lt;/i&gt; [ &lt;a href="/entry/result/3528091/all" id="ENTRY_TO_ENTRY_CONVERTER" target="_blank"&gt;IATE:3528091&lt;/a&gt; ] odepíše z účtu plátce částku uvedenou v tomto pokynu</t>
        </is>
      </c>
      <c r="N564" s="2" t="inlineStr">
        <is>
          <t>debiteringsinstruks</t>
        </is>
      </c>
      <c r="O564" s="2" t="inlineStr">
        <is>
          <t>2</t>
        </is>
      </c>
      <c r="P564" s="2" t="inlineStr">
        <is>
          <t/>
        </is>
      </c>
      <c r="Q564" t="inlineStr">
        <is>
          <t>instruks fra en betalingsmodtager til dennes centralbank, hvorefter betalers centralbank på grundlag af en debiteringsfuldmagt [ &lt;a href="http://eur-lex.europa.eu/legal-content/EN/TXT/?uri=CELEX:3528091" id="CELEX_CONVERTER" target="_blank"&gt;CELEX:3528091&lt;/a&gt; ] skal debitere betalers konto med det beløb, som fremgår af instruksen</t>
        </is>
      </c>
      <c r="R564" s="2" t="inlineStr">
        <is>
          <t>Lastschrift|
Lastschriftauftrag</t>
        </is>
      </c>
      <c r="S564" s="2" t="inlineStr">
        <is>
          <t>3|
3</t>
        </is>
      </c>
      <c r="T564" s="2" t="inlineStr">
        <is>
          <t xml:space="preserve">|
</t>
        </is>
      </c>
      <c r="U564" t="inlineStr">
        <is>
          <t>eine Anweisung des Zahlungsempfängers an seine Zentralbank, aufgrund derer die Zentralbank des Zahlers den Lastschriftbetrag dem Konto des Zahlers auf der Grundlage einer Abbuchungsermächtigung belastet</t>
        </is>
      </c>
      <c r="V564" s="2" t="inlineStr">
        <is>
          <t>οδηγία άμεσης χρέωσης</t>
        </is>
      </c>
      <c r="W564" s="2" t="inlineStr">
        <is>
          <t>3</t>
        </is>
      </c>
      <c r="X564" s="2" t="inlineStr">
        <is>
          <t/>
        </is>
      </c>
      <c r="Y564" t="inlineStr">
        <is>
          <t>οδηγία που υποβάλλει ο δικαιούχος πληρωμής στην κεντρική του τράπεζα βάσει της οποίας η κεντρική τράπεζα του πληρωτή χρεώνει το λογαριασμό του πληρωτή με το ποσό που καθορίζεται στην οδηγία, δυνάμει εξουσιοδότησης άμεσης χρέωσης</t>
        </is>
      </c>
      <c r="Z564" s="2" t="inlineStr">
        <is>
          <t>direct debit instruction</t>
        </is>
      </c>
      <c r="AA564" s="2" t="inlineStr">
        <is>
          <t>3</t>
        </is>
      </c>
      <c r="AB564" s="2" t="inlineStr">
        <is>
          <t/>
        </is>
      </c>
      <c r="AC564" t="inlineStr">
        <is>
          <t>instruction from a payee submitted to its central bank (CB) pursuant to which the CB of the payer debits the payer's account by the amount specified in the instruction, on the basis of a 
&lt;i&gt;direct debit authorisation&lt;/i&gt; [ &lt;a href="/entry/result/3528091/all" id="ENTRY_TO_ENTRY_CONVERTER" target="_blank"&gt;IATE:3528091&lt;/a&gt; ]</t>
        </is>
      </c>
      <c r="AD564" s="2" t="inlineStr">
        <is>
          <t>orden de adeudo directo</t>
        </is>
      </c>
      <c r="AE564" s="2" t="inlineStr">
        <is>
          <t>3</t>
        </is>
      </c>
      <c r="AF564" s="2" t="inlineStr">
        <is>
          <t/>
        </is>
      </c>
      <c r="AG564" t="inlineStr">
        <is>
          <t>Instrucción que el beneficiario envía a su banco central por la cual el banco central del pagador carga en la cuenta de este, en virtud de una autorización de adeudo directo, el importe especificado en la orden.</t>
        </is>
      </c>
      <c r="AH564" s="2" t="inlineStr">
        <is>
          <t>otsedebiteerimise korraldus</t>
        </is>
      </c>
      <c r="AI564" s="2" t="inlineStr">
        <is>
          <t>3</t>
        </is>
      </c>
      <c r="AJ564" s="2" t="inlineStr">
        <is>
          <t/>
        </is>
      </c>
      <c r="AK564" t="inlineStr">
        <is>
          <t>makse saaja poolt oma keskpangale antud korraldus, mille kohaselt maksja keskpank debiteerib maksja kontolt otsedebiteerimise volituse alusel korralduses näidatud summa</t>
        </is>
      </c>
      <c r="AL564" s="2" t="inlineStr">
        <is>
          <t>suoraveloitusohje</t>
        </is>
      </c>
      <c r="AM564" s="2" t="inlineStr">
        <is>
          <t>3</t>
        </is>
      </c>
      <c r="AN564" s="2" t="inlineStr">
        <is>
          <t/>
        </is>
      </c>
      <c r="AO564" t="inlineStr">
        <is>
          <t>maksunsaajan keskuspankilleen antama ohje, jonka mukaan maksajan keskuspankki veloittaa maksajan tiliä suoraveloitusvaltuutuksen perusteella ohjeessa määritetyllä rahamäärällä</t>
        </is>
      </c>
      <c r="AP564" s="2" t="inlineStr">
        <is>
          <t>instruction de prélèvement</t>
        </is>
      </c>
      <c r="AQ564" s="2" t="inlineStr">
        <is>
          <t>3</t>
        </is>
      </c>
      <c r="AR564" s="2" t="inlineStr">
        <is>
          <t/>
        </is>
      </c>
      <c r="AS564" t="inlineStr">
        <is>
          <t>une instruction qu'un payé présente à sa BC, en vertu de laquelle la BC du payeur débite le compte du payeur du montant précisé dans l'instruction, sur le fondement d'une autorisation de prélèvement</t>
        </is>
      </c>
      <c r="AT564" s="2" t="inlineStr">
        <is>
          <t>treoir dochair dhírigh</t>
        </is>
      </c>
      <c r="AU564" s="2" t="inlineStr">
        <is>
          <t>3</t>
        </is>
      </c>
      <c r="AV564" s="2" t="inlineStr">
        <is>
          <t/>
        </is>
      </c>
      <c r="AW564" t="inlineStr">
        <is>
          <t/>
        </is>
      </c>
      <c r="AX564" t="inlineStr">
        <is>
          <t/>
        </is>
      </c>
      <c r="AY564" t="inlineStr">
        <is>
          <t/>
        </is>
      </c>
      <c r="AZ564" t="inlineStr">
        <is>
          <t/>
        </is>
      </c>
      <c r="BA564" t="inlineStr">
        <is>
          <t/>
        </is>
      </c>
      <c r="BB564" s="2" t="inlineStr">
        <is>
          <t>közvetlen terhelési utasítás</t>
        </is>
      </c>
      <c r="BC564" s="2" t="inlineStr">
        <is>
          <t>4</t>
        </is>
      </c>
      <c r="BD564" s="2" t="inlineStr">
        <is>
          <t/>
        </is>
      </c>
      <c r="BE564" t="inlineStr">
        <is>
          <t>a kedvezményezett által a központi banknak adott utasítás arra vonatkozóan, hogy a 
&lt;i&gt;közvetlen terhelési felhatalmazás&lt;/i&gt; [ &lt;a href="/entry/result/3528091/all" id="ENTRY_TO_ENTRY_CONVERTER" target="_blank"&gt;IATE:3528091&lt;/a&gt; ] alapján terhelje meg a fizető számláját az utasításban megadott összeggel</t>
        </is>
      </c>
      <c r="BF564" s="2" t="inlineStr">
        <is>
          <t>istruzione di addebito diretto</t>
        </is>
      </c>
      <c r="BG564" s="2" t="inlineStr">
        <is>
          <t>3</t>
        </is>
      </c>
      <c r="BH564" s="2" t="inlineStr">
        <is>
          <t/>
        </is>
      </c>
      <c r="BI564" t="inlineStr">
        <is>
          <t>istruzione impartita da un beneficiario alla propria banca centrale, in base alla quale la banca centrale di un ordinante addebita sul conto di quest’ultimo l’ammontare indicato nell’istruzione, in virtù di un’autorizzazione di addebito diretto ( &lt;a href="/entry/result/3528091/all" id="ENTRY_TO_ENTRY_CONVERTER" target="_blank"&gt;IATE:3528091&lt;/a&gt; ) dal medesimo rilasciata</t>
        </is>
      </c>
      <c r="BJ564" s="2" t="inlineStr">
        <is>
          <t>tiesioginio debeto nurodymas</t>
        </is>
      </c>
      <c r="BK564" s="2" t="inlineStr">
        <is>
          <t>4</t>
        </is>
      </c>
      <c r="BL564" s="2" t="inlineStr">
        <is>
          <t/>
        </is>
      </c>
      <c r="BM564" t="inlineStr">
        <is>
          <t>gavėjo nurodymas, pateiktas jo centriniam bankui, pagal kurį mokėtojo centrinis bankas tiesioginio debeto įgaliojimo pagrindu debetuoja mokėtojo sąskaitą nurodyme pateikta suma</t>
        </is>
      </c>
      <c r="BN564" s="2" t="inlineStr">
        <is>
          <t>tiešā debeta rīkojums</t>
        </is>
      </c>
      <c r="BO564" s="2" t="inlineStr">
        <is>
          <t>3</t>
        </is>
      </c>
      <c r="BP564" s="2" t="inlineStr">
        <is>
          <t/>
        </is>
      </c>
      <c r="BQ564" t="inlineStr">
        <is>
          <t>saņēmēja rīkojums, ko tas iesniedzis savai CB [centrālajai bankai] un saskaņā ar kuru maksātāja CB, pamatojoties uz tiešā debeta pilnvarojumu, debetē maksātāja kontu par summu, kāda minēta rīkojumā</t>
        </is>
      </c>
      <c r="BR564" s="2" t="inlineStr">
        <is>
          <t>struzzjoni ta' debitu dirett</t>
        </is>
      </c>
      <c r="BS564" s="2" t="inlineStr">
        <is>
          <t>3</t>
        </is>
      </c>
      <c r="BT564" s="2" t="inlineStr">
        <is>
          <t/>
        </is>
      </c>
      <c r="BU564" t="inlineStr">
        <is>
          <t>struzzjoni minn pagatarju mibgħuta lill-BĊ tiegħu u li skont din l-istruzzjoni l-BĊ tal-pagatur jiddebita l-kont tal-pagatur bl-ammont speċifikat f'dik l-istruzzjoni, fuq il-bażi ta' awtorizzazzjoni ta' debitu dirett</t>
        </is>
      </c>
      <c r="BV564" s="2" t="inlineStr">
        <is>
          <t>incasso-opdracht</t>
        </is>
      </c>
      <c r="BW564" s="2" t="inlineStr">
        <is>
          <t>2</t>
        </is>
      </c>
      <c r="BX564" s="2" t="inlineStr">
        <is>
          <t/>
        </is>
      </c>
      <c r="BY564" t="inlineStr">
        <is>
          <t>instructie van een begunstigde aan zijn bank krachtens welke de bank van de betaler op basis van een incassomachtiging de rekening van de betaler debiteert voor het in de opdracht bepaalde bedrag</t>
        </is>
      </c>
      <c r="BZ564" s="2" t="inlineStr">
        <is>
          <t>instrukcja obciążenia bezpośredniego</t>
        </is>
      </c>
      <c r="CA564" s="2" t="inlineStr">
        <is>
          <t>3</t>
        </is>
      </c>
      <c r="CB564" s="2" t="inlineStr">
        <is>
          <t/>
        </is>
      </c>
      <c r="CC564" t="inlineStr">
        <is>
          <t>instrukcja przekazana przez odbiorcę płatności jego BC, zgodnie z którą BC płatnika obciąża rachunek płatnika kwotą określoną w instrukcji, na podstawie złożonego upoważnienia do obciążenia bezpośredniego</t>
        </is>
      </c>
      <c r="CD564" s="2" t="inlineStr">
        <is>
          <t>instrução de débito direto</t>
        </is>
      </c>
      <c r="CE564" s="2" t="inlineStr">
        <is>
          <t>3</t>
        </is>
      </c>
      <c r="CF564" s="2" t="inlineStr">
        <is>
          <t/>
        </is>
      </c>
      <c r="CG564" t="inlineStr">
        <is>
          <t>Instrução dada por um beneficiário ao seu banco central nos termos da qual o banco central do pagador debita na conta deste o montante especificado na instrução, com base numa autorização de débito direto.</t>
        </is>
      </c>
      <c r="CH564" s="2" t="inlineStr">
        <is>
          <t>instrucțiune de debitare directă</t>
        </is>
      </c>
      <c r="CI564" s="2" t="inlineStr">
        <is>
          <t>3</t>
        </is>
      </c>
      <c r="CJ564" s="2" t="inlineStr">
        <is>
          <t/>
        </is>
      </c>
      <c r="CK564" t="inlineStr">
        <is>
          <t>o instrucțiune inițiată de un beneficiar către banca sa centrală, în conformitate cu care banca centrală a plătitorului debitează contul plătitorului cu suma specificată în instrucțiune, în baza unei 
&lt;b&gt;autorizări de debitare directă&lt;/b&gt; [ &lt;a href="/entry/result/3528091/all" id="ENTRY_TO_ENTRY_CONVERTER" target="_blank"&gt;IATE:3528091&lt;/a&gt; ]</t>
        </is>
      </c>
      <c r="CL564" s="2" t="inlineStr">
        <is>
          <t>príkaz na inkaso</t>
        </is>
      </c>
      <c r="CM564" s="2" t="inlineStr">
        <is>
          <t>3</t>
        </is>
      </c>
      <c r="CN564" s="2" t="inlineStr">
        <is>
          <t/>
        </is>
      </c>
      <c r="CO564" t="inlineStr">
        <is>
          <t>príkaz príjemcu platby zadaný jeho centrálnej banke, na základe ktorého centrálna banka platiteľa zaúčtuje na ťarchu účtu platiteľa sumu určenú v príkaze na základe povolenia na inkaso [ &lt;a href="/entry/result/3528091/all" id="ENTRY_TO_ENTRY_CONVERTER" target="_blank"&gt;IATE:3528091&lt;/a&gt; ]</t>
        </is>
      </c>
      <c r="CP564" s="2" t="inlineStr">
        <is>
          <t>navodilo za direktno obremenitev</t>
        </is>
      </c>
      <c r="CQ564" s="2" t="inlineStr">
        <is>
          <t>3</t>
        </is>
      </c>
      <c r="CR564" s="2" t="inlineStr">
        <is>
          <t/>
        </is>
      </c>
      <c r="CS564" t="inlineStr">
        <is>
          <t>navodilo prejemnika plačila njegovi centralni banki, v skladu s katerim centralna banka plačnika na podlagi pooblastila za direktno obremenitev obremeni račun plačnika za znesek, določen v navodilu</t>
        </is>
      </c>
      <c r="CT564" s="2" t="inlineStr">
        <is>
          <t>anvisning om direktdebitering</t>
        </is>
      </c>
      <c r="CU564" s="2" t="inlineStr">
        <is>
          <t>3</t>
        </is>
      </c>
      <c r="CV564" s="2" t="inlineStr">
        <is>
          <t/>
        </is>
      </c>
      <c r="CW564" t="inlineStr">
        <is>
          <t>en anvisning från en betalningsmottagare till sin centralbank enligt vilken betalarens centralbank debiterar betalarens konto med det belopp som specificeras i anvisningen, på grundval av ett tillstånd för direktdebitering ( &lt;a href="/entry/result/3528091/all" id="ENTRY_TO_ENTRY_CONVERTER" target="_blank"&gt;IATE:3528091&lt;/a&gt; )</t>
        </is>
      </c>
    </row>
    <row r="565">
      <c r="A565" s="1" t="str">
        <f>HYPERLINK("https://iate.europa.eu/entry/result/3537606/all", "3537606")</f>
        <v>3537606</v>
      </c>
      <c r="B565" t="inlineStr">
        <is>
          <t>FINANCE</t>
        </is>
      </c>
      <c r="C565" t="inlineStr">
        <is>
          <t>FINANCE|financial institutions and credit|banking</t>
        </is>
      </c>
      <c r="D565" t="inlineStr">
        <is>
          <t>yes</t>
        </is>
      </c>
      <c r="E565" t="inlineStr">
        <is>
          <t/>
        </is>
      </c>
      <c r="F565" t="inlineStr">
        <is>
          <t/>
        </is>
      </c>
      <c r="G565" t="inlineStr">
        <is>
          <t/>
        </is>
      </c>
      <c r="H565" t="inlineStr">
        <is>
          <t/>
        </is>
      </c>
      <c r="I565" t="inlineStr">
        <is>
          <t/>
        </is>
      </c>
      <c r="J565" t="inlineStr">
        <is>
          <t/>
        </is>
      </c>
      <c r="K565" t="inlineStr">
        <is>
          <t/>
        </is>
      </c>
      <c r="L565" t="inlineStr">
        <is>
          <t/>
        </is>
      </c>
      <c r="M565" t="inlineStr">
        <is>
          <t/>
        </is>
      </c>
      <c r="N565" t="inlineStr">
        <is>
          <t/>
        </is>
      </c>
      <c r="O565" t="inlineStr">
        <is>
          <t/>
        </is>
      </c>
      <c r="P565" t="inlineStr">
        <is>
          <t/>
        </is>
      </c>
      <c r="Q565" t="inlineStr">
        <is>
          <t/>
        </is>
      </c>
      <c r="R565" s="2" t="inlineStr">
        <is>
          <t>Dauerauftrag für Liquiditätszuordnung</t>
        </is>
      </c>
      <c r="S565" s="2" t="inlineStr">
        <is>
          <t>3</t>
        </is>
      </c>
      <c r="T565" s="2" t="inlineStr">
        <is>
          <t/>
        </is>
      </c>
      <c r="U565" t="inlineStr">
        <is>
          <t/>
        </is>
      </c>
      <c r="V565" s="2" t="inlineStr">
        <is>
          <t>πάγια εντολή για διαχωρισμό ρευστότητας</t>
        </is>
      </c>
      <c r="W565" s="2" t="inlineStr">
        <is>
          <t>3</t>
        </is>
      </c>
      <c r="X565" s="2" t="inlineStr">
        <is>
          <t/>
        </is>
      </c>
      <c r="Y565" t="inlineStr">
        <is>
          <t/>
        </is>
      </c>
      <c r="Z565" s="2" t="inlineStr">
        <is>
          <t>standing instruction for dedication of liquidity</t>
        </is>
      </c>
      <c r="AA565" s="2" t="inlineStr">
        <is>
          <t>3</t>
        </is>
      </c>
      <c r="AB565" s="2" t="inlineStr">
        <is>
          <t/>
        </is>
      </c>
      <c r="AC565" t="inlineStr">
        <is>
          <t/>
        </is>
      </c>
      <c r="AD565" t="inlineStr">
        <is>
          <t/>
        </is>
      </c>
      <c r="AE565" t="inlineStr">
        <is>
          <t/>
        </is>
      </c>
      <c r="AF565" t="inlineStr">
        <is>
          <t/>
        </is>
      </c>
      <c r="AG565" t="inlineStr">
        <is>
          <t/>
        </is>
      </c>
      <c r="AH565" s="2" t="inlineStr">
        <is>
          <t>likviidsuse eraldamise püsikorraldus</t>
        </is>
      </c>
      <c r="AI565" s="2" t="inlineStr">
        <is>
          <t>3</t>
        </is>
      </c>
      <c r="AJ565" s="2" t="inlineStr">
        <is>
          <t/>
        </is>
      </c>
      <c r="AK565" t="inlineStr">
        <is>
          <t/>
        </is>
      </c>
      <c r="AL565" s="2" t="inlineStr">
        <is>
          <t>likviditeetin korvamerkitsemistä koskevat pysyväisohjeet</t>
        </is>
      </c>
      <c r="AM565" s="2" t="inlineStr">
        <is>
          <t>3</t>
        </is>
      </c>
      <c r="AN565" s="2" t="inlineStr">
        <is>
          <t/>
        </is>
      </c>
      <c r="AO565" t="inlineStr">
        <is>
          <t/>
        </is>
      </c>
      <c r="AP565" t="inlineStr">
        <is>
          <t/>
        </is>
      </c>
      <c r="AQ565" t="inlineStr">
        <is>
          <t/>
        </is>
      </c>
      <c r="AR565" t="inlineStr">
        <is>
          <t/>
        </is>
      </c>
      <c r="AS565" t="inlineStr">
        <is>
          <t/>
        </is>
      </c>
      <c r="AT565" s="2" t="inlineStr">
        <is>
          <t>treoir chaighdeánach le haghaidh tiomnú leachtachta</t>
        </is>
      </c>
      <c r="AU565" s="2" t="inlineStr">
        <is>
          <t>3</t>
        </is>
      </c>
      <c r="AV565" s="2" t="inlineStr">
        <is>
          <t/>
        </is>
      </c>
      <c r="AW565" t="inlineStr">
        <is>
          <t/>
        </is>
      </c>
      <c r="AX565" t="inlineStr">
        <is>
          <t/>
        </is>
      </c>
      <c r="AY565" t="inlineStr">
        <is>
          <t/>
        </is>
      </c>
      <c r="AZ565" t="inlineStr">
        <is>
          <t/>
        </is>
      </c>
      <c r="BA565" t="inlineStr">
        <is>
          <t/>
        </is>
      </c>
      <c r="BB565" s="2" t="inlineStr">
        <is>
          <t>likviditásirányításra vonatkozó állandó utasítás</t>
        </is>
      </c>
      <c r="BC565" s="2" t="inlineStr">
        <is>
          <t>4</t>
        </is>
      </c>
      <c r="BD565" s="2" t="inlineStr">
        <is>
          <t/>
        </is>
      </c>
      <c r="BE565" t="inlineStr">
        <is>
          <t/>
        </is>
      </c>
      <c r="BF565" t="inlineStr">
        <is>
          <t/>
        </is>
      </c>
      <c r="BG565" t="inlineStr">
        <is>
          <t/>
        </is>
      </c>
      <c r="BH565" t="inlineStr">
        <is>
          <t/>
        </is>
      </c>
      <c r="BI565" t="inlineStr">
        <is>
          <t/>
        </is>
      </c>
      <c r="BJ565" t="inlineStr">
        <is>
          <t/>
        </is>
      </c>
      <c r="BK565" t="inlineStr">
        <is>
          <t/>
        </is>
      </c>
      <c r="BL565" t="inlineStr">
        <is>
          <t/>
        </is>
      </c>
      <c r="BM565" t="inlineStr">
        <is>
          <t/>
        </is>
      </c>
      <c r="BN565" t="inlineStr">
        <is>
          <t/>
        </is>
      </c>
      <c r="BO565" t="inlineStr">
        <is>
          <t/>
        </is>
      </c>
      <c r="BP565" t="inlineStr">
        <is>
          <t/>
        </is>
      </c>
      <c r="BQ565" t="inlineStr">
        <is>
          <t/>
        </is>
      </c>
      <c r="BR565" s="2" t="inlineStr">
        <is>
          <t>struzzjoni permanenti għad-dedikazzjoni tal-likwidità</t>
        </is>
      </c>
      <c r="BS565" s="2" t="inlineStr">
        <is>
          <t>3</t>
        </is>
      </c>
      <c r="BT565" s="2" t="inlineStr">
        <is>
          <t/>
        </is>
      </c>
      <c r="BU565" t="inlineStr">
        <is>
          <t/>
        </is>
      </c>
      <c r="BV565" t="inlineStr">
        <is>
          <t/>
        </is>
      </c>
      <c r="BW565" t="inlineStr">
        <is>
          <t/>
        </is>
      </c>
      <c r="BX565" t="inlineStr">
        <is>
          <t/>
        </is>
      </c>
      <c r="BY565" t="inlineStr">
        <is>
          <t/>
        </is>
      </c>
      <c r="BZ565" s="2" t="inlineStr">
        <is>
          <t>stała instrukcja dedykowania płynności</t>
        </is>
      </c>
      <c r="CA565" s="2" t="inlineStr">
        <is>
          <t>3</t>
        </is>
      </c>
      <c r="CB565" s="2" t="inlineStr">
        <is>
          <t/>
        </is>
      </c>
      <c r="CC565" t="inlineStr">
        <is>
          <t/>
        </is>
      </c>
      <c r="CD565" s="2" t="inlineStr">
        <is>
          <t>instrução permanente para afetação de liquidez</t>
        </is>
      </c>
      <c r="CE565" s="2" t="inlineStr">
        <is>
          <t>3</t>
        </is>
      </c>
      <c r="CF565" s="2" t="inlineStr">
        <is>
          <t/>
        </is>
      </c>
      <c r="CG565" t="inlineStr">
        <is>
          <t/>
        </is>
      </c>
      <c r="CH565" t="inlineStr">
        <is>
          <t/>
        </is>
      </c>
      <c r="CI565" t="inlineStr">
        <is>
          <t/>
        </is>
      </c>
      <c r="CJ565" t="inlineStr">
        <is>
          <t/>
        </is>
      </c>
      <c r="CK565" t="inlineStr">
        <is>
          <t/>
        </is>
      </c>
      <c r="CL565" t="inlineStr">
        <is>
          <t/>
        </is>
      </c>
      <c r="CM565" t="inlineStr">
        <is>
          <t/>
        </is>
      </c>
      <c r="CN565" t="inlineStr">
        <is>
          <t/>
        </is>
      </c>
      <c r="CO565" t="inlineStr">
        <is>
          <t/>
        </is>
      </c>
      <c r="CP565" t="inlineStr">
        <is>
          <t/>
        </is>
      </c>
      <c r="CQ565" t="inlineStr">
        <is>
          <t/>
        </is>
      </c>
      <c r="CR565" t="inlineStr">
        <is>
          <t/>
        </is>
      </c>
      <c r="CS565" t="inlineStr">
        <is>
          <t/>
        </is>
      </c>
      <c r="CT565" t="inlineStr">
        <is>
          <t/>
        </is>
      </c>
      <c r="CU565" t="inlineStr">
        <is>
          <t/>
        </is>
      </c>
      <c r="CV565" t="inlineStr">
        <is>
          <t/>
        </is>
      </c>
      <c r="CW565" t="inlineStr">
        <is>
          <t/>
        </is>
      </c>
    </row>
    <row r="566">
      <c r="A566" s="1" t="str">
        <f>HYPERLINK("https://iate.europa.eu/entry/result/3528067/all", "3528067")</f>
        <v>3528067</v>
      </c>
      <c r="B566" t="inlineStr">
        <is>
          <t>FINANCE</t>
        </is>
      </c>
      <c r="C566" t="inlineStr">
        <is>
          <t>FINANCE|financial institutions and credit|banking</t>
        </is>
      </c>
      <c r="D566" t="inlineStr">
        <is>
          <t>yes</t>
        </is>
      </c>
      <c r="E566" t="inlineStr">
        <is>
          <t/>
        </is>
      </c>
      <c r="F566" s="2" t="inlineStr">
        <is>
          <t>AL-група</t>
        </is>
      </c>
      <c r="G566" s="2" t="inlineStr">
        <is>
          <t>3</t>
        </is>
      </c>
      <c r="H566" s="2" t="inlineStr">
        <is>
          <t/>
        </is>
      </c>
      <c r="I566" t="inlineStr">
        <is>
          <t>Група, съставена от членове, които използват AL-режим [ &lt;a href="/entry/result/3528082/all" id="ENTRY_TO_ENTRY_CONVERTER" target="_blank"&gt;IATE:3528082&lt;/a&gt; ].</t>
        </is>
      </c>
      <c r="J566" t="inlineStr">
        <is>
          <t/>
        </is>
      </c>
      <c r="K566" t="inlineStr">
        <is>
          <t/>
        </is>
      </c>
      <c r="L566" t="inlineStr">
        <is>
          <t/>
        </is>
      </c>
      <c r="M566" t="inlineStr">
        <is>
          <t/>
        </is>
      </c>
      <c r="N566" t="inlineStr">
        <is>
          <t/>
        </is>
      </c>
      <c r="O566" t="inlineStr">
        <is>
          <t/>
        </is>
      </c>
      <c r="P566" t="inlineStr">
        <is>
          <t/>
        </is>
      </c>
      <c r="Q566" t="inlineStr">
        <is>
          <t/>
        </is>
      </c>
      <c r="R566" s="2" t="inlineStr">
        <is>
          <t>AL-Gruppe</t>
        </is>
      </c>
      <c r="S566" s="2" t="inlineStr">
        <is>
          <t>3</t>
        </is>
      </c>
      <c r="T566" s="2" t="inlineStr">
        <is>
          <t/>
        </is>
      </c>
      <c r="U566" t="inlineStr">
        <is>
          <t/>
        </is>
      </c>
      <c r="V566" s="2" t="inlineStr">
        <is>
          <t>όμιλος ΣΡ</t>
        </is>
      </c>
      <c r="W566" s="2" t="inlineStr">
        <is>
          <t>3</t>
        </is>
      </c>
      <c r="X566" s="2" t="inlineStr">
        <is>
          <t/>
        </is>
      </c>
      <c r="Y566" t="inlineStr">
        <is>
          <t>όμιλος που αποτελείται από μέλη ομίλου ΣΡ που χρησιμοποιούν τη λειτουργία ΣΡ</t>
        </is>
      </c>
      <c r="Z566" s="2" t="inlineStr">
        <is>
          <t>AL group|
Aggregated Liquidity</t>
        </is>
      </c>
      <c r="AA566" s="2" t="inlineStr">
        <is>
          <t>3|
1</t>
        </is>
      </c>
      <c r="AB566" s="2" t="inlineStr">
        <is>
          <t xml:space="preserve">|
</t>
        </is>
      </c>
      <c r="AC566" t="inlineStr">
        <is>
          <t>group composed of Aggregated Liquidity (AL) group members that use the AL mode</t>
        </is>
      </c>
      <c r="AD566" s="2" t="inlineStr">
        <is>
          <t>grupo AL</t>
        </is>
      </c>
      <c r="AE566" s="2" t="inlineStr">
        <is>
          <t>3</t>
        </is>
      </c>
      <c r="AF566" s="2" t="inlineStr">
        <is>
          <t/>
        </is>
      </c>
      <c r="AG566" t="inlineStr">
        <is>
          <t>Grupo formado por los miembros del grupo AL (agregación de liquidez) que usan el servicio AL.</t>
        </is>
      </c>
      <c r="AH566" s="2" t="inlineStr">
        <is>
          <t>AL rühm</t>
        </is>
      </c>
      <c r="AI566" s="2" t="inlineStr">
        <is>
          <t>3</t>
        </is>
      </c>
      <c r="AJ566" s="2" t="inlineStr">
        <is>
          <t/>
        </is>
      </c>
      <c r="AK566" t="inlineStr">
        <is>
          <t>AL režiimi kasutavate AL rühma liikmetest koosnev rühm</t>
        </is>
      </c>
      <c r="AL566" s="2" t="inlineStr">
        <is>
          <t>AL-ryhmä</t>
        </is>
      </c>
      <c r="AM566" s="2" t="inlineStr">
        <is>
          <t>3</t>
        </is>
      </c>
      <c r="AN566" s="2" t="inlineStr">
        <is>
          <t/>
        </is>
      </c>
      <c r="AO566" t="inlineStr">
        <is>
          <t>AL-toimintatapaa käyttävien AL-ryhmän jäsenten muodostama ryhmä</t>
        </is>
      </c>
      <c r="AP566" s="2" t="inlineStr">
        <is>
          <t>groupe CL</t>
        </is>
      </c>
      <c r="AQ566" s="2" t="inlineStr">
        <is>
          <t>3</t>
        </is>
      </c>
      <c r="AR566" s="2" t="inlineStr">
        <is>
          <t/>
        </is>
      </c>
      <c r="AS566" t="inlineStr">
        <is>
          <t>un groupe constitué des adhérents du groupe CL utilisant le mode CL</t>
        </is>
      </c>
      <c r="AT566" s="2" t="inlineStr">
        <is>
          <t>grúpa AL</t>
        </is>
      </c>
      <c r="AU566" s="2" t="inlineStr">
        <is>
          <t>3</t>
        </is>
      </c>
      <c r="AV566" s="2" t="inlineStr">
        <is>
          <t/>
        </is>
      </c>
      <c r="AW566" t="inlineStr">
        <is>
          <t/>
        </is>
      </c>
      <c r="AX566" t="inlineStr">
        <is>
          <t/>
        </is>
      </c>
      <c r="AY566" t="inlineStr">
        <is>
          <t/>
        </is>
      </c>
      <c r="AZ566" t="inlineStr">
        <is>
          <t/>
        </is>
      </c>
      <c r="BA566" t="inlineStr">
        <is>
          <t/>
        </is>
      </c>
      <c r="BB566" s="2" t="inlineStr">
        <is>
          <t>AL-csoport</t>
        </is>
      </c>
      <c r="BC566" s="2" t="inlineStr">
        <is>
          <t>4</t>
        </is>
      </c>
      <c r="BD566" s="2" t="inlineStr">
        <is>
          <t/>
        </is>
      </c>
      <c r="BE566" t="inlineStr">
        <is>
          <t>az AL-üzemmódot [ &lt;a href="/entry/result/3528082/all" id="ENTRY_TO_ENTRY_CONVERTER" target="_blank"&gt;IATE:3528082&lt;/a&gt; ] alkalmazó AL-csoporttagokból álló csoport</t>
        </is>
      </c>
      <c r="BF566" t="inlineStr">
        <is>
          <t/>
        </is>
      </c>
      <c r="BG566" t="inlineStr">
        <is>
          <t/>
        </is>
      </c>
      <c r="BH566" t="inlineStr">
        <is>
          <t/>
        </is>
      </c>
      <c r="BI566" t="inlineStr">
        <is>
          <t/>
        </is>
      </c>
      <c r="BJ566" s="2" t="inlineStr">
        <is>
          <t>jungtinio likvidumo grupė</t>
        </is>
      </c>
      <c r="BK566" s="2" t="inlineStr">
        <is>
          <t>3</t>
        </is>
      </c>
      <c r="BL566" s="2" t="inlineStr">
        <is>
          <t/>
        </is>
      </c>
      <c r="BM566" t="inlineStr">
        <is>
          <t/>
        </is>
      </c>
      <c r="BN566" t="inlineStr">
        <is>
          <t/>
        </is>
      </c>
      <c r="BO566" t="inlineStr">
        <is>
          <t/>
        </is>
      </c>
      <c r="BP566" t="inlineStr">
        <is>
          <t/>
        </is>
      </c>
      <c r="BQ566" t="inlineStr">
        <is>
          <t/>
        </is>
      </c>
      <c r="BR566" t="inlineStr">
        <is>
          <t/>
        </is>
      </c>
      <c r="BS566" t="inlineStr">
        <is>
          <t/>
        </is>
      </c>
      <c r="BT566" t="inlineStr">
        <is>
          <t/>
        </is>
      </c>
      <c r="BU566" t="inlineStr">
        <is>
          <t/>
        </is>
      </c>
      <c r="BV566" t="inlineStr">
        <is>
          <t/>
        </is>
      </c>
      <c r="BW566" t="inlineStr">
        <is>
          <t/>
        </is>
      </c>
      <c r="BX566" t="inlineStr">
        <is>
          <t/>
        </is>
      </c>
      <c r="BY566" t="inlineStr">
        <is>
          <t/>
        </is>
      </c>
      <c r="BZ566" s="2" t="inlineStr">
        <is>
          <t>grupa AL</t>
        </is>
      </c>
      <c r="CA566" s="2" t="inlineStr">
        <is>
          <t>3</t>
        </is>
      </c>
      <c r="CB566" s="2" t="inlineStr">
        <is>
          <t/>
        </is>
      </c>
      <c r="CC566" t="inlineStr">
        <is>
          <t>grupa złożona z członków grupy AL, używających trybu AL</t>
        </is>
      </c>
      <c r="CD566" s="2" t="inlineStr">
        <is>
          <t>grupo LA</t>
        </is>
      </c>
      <c r="CE566" s="2" t="inlineStr">
        <is>
          <t>3</t>
        </is>
      </c>
      <c r="CF566" s="2" t="inlineStr">
        <is>
          <t/>
        </is>
      </c>
      <c r="CG566" t="inlineStr">
        <is>
          <t>Grupo composto por um ou mais membros de um grupo LA que utilizam o serviço LA.</t>
        </is>
      </c>
      <c r="CH566" s="2" t="inlineStr">
        <is>
          <t>grup AL</t>
        </is>
      </c>
      <c r="CI566" s="2" t="inlineStr">
        <is>
          <t>3</t>
        </is>
      </c>
      <c r="CJ566" s="2" t="inlineStr">
        <is>
          <t/>
        </is>
      </c>
      <c r="CK566" t="inlineStr">
        <is>
          <t>grup format din membrii grupului AL care utilizează metoda AL</t>
        </is>
      </c>
      <c r="CL566" t="inlineStr">
        <is>
          <t/>
        </is>
      </c>
      <c r="CM566" t="inlineStr">
        <is>
          <t/>
        </is>
      </c>
      <c r="CN566" t="inlineStr">
        <is>
          <t/>
        </is>
      </c>
      <c r="CO566" t="inlineStr">
        <is>
          <t/>
        </is>
      </c>
      <c r="CP566" t="inlineStr">
        <is>
          <t/>
        </is>
      </c>
      <c r="CQ566" t="inlineStr">
        <is>
          <t/>
        </is>
      </c>
      <c r="CR566" t="inlineStr">
        <is>
          <t/>
        </is>
      </c>
      <c r="CS566" t="inlineStr">
        <is>
          <t/>
        </is>
      </c>
      <c r="CT566" t="inlineStr">
        <is>
          <t/>
        </is>
      </c>
      <c r="CU566" t="inlineStr">
        <is>
          <t/>
        </is>
      </c>
      <c r="CV566" t="inlineStr">
        <is>
          <t/>
        </is>
      </c>
      <c r="CW566" t="inlineStr">
        <is>
          <t/>
        </is>
      </c>
    </row>
    <row r="567">
      <c r="A567" s="1" t="str">
        <f>HYPERLINK("https://iate.europa.eu/entry/result/3528093/all", "3528093")</f>
        <v>3528093</v>
      </c>
      <c r="B567" t="inlineStr">
        <is>
          <t>FINANCE;EDUCATION AND COMMUNICATIONS</t>
        </is>
      </c>
      <c r="C567" t="inlineStr">
        <is>
          <t>FINANCE|financial institutions and credit|banking;EDUCATION AND COMMUNICATIONS|information technology and data processing</t>
        </is>
      </c>
      <c r="D567" t="inlineStr">
        <is>
          <t>yes</t>
        </is>
      </c>
      <c r="E567" t="inlineStr">
        <is>
          <t/>
        </is>
      </c>
      <c r="F567" s="2" t="inlineStr">
        <is>
          <t>модул за информация и контрол</t>
        </is>
      </c>
      <c r="G567" s="2" t="inlineStr">
        <is>
          <t>3</t>
        </is>
      </c>
      <c r="H567" s="2" t="inlineStr">
        <is>
          <t/>
        </is>
      </c>
      <c r="I567" t="inlineStr">
        <is>
          <t>Модулът на ЕСП [ &lt;a href="/entry/result/3527114/all" id="ENTRY_TO_ENTRY_CONVERTER" target="_blank"&gt;IATE:3527114&lt;/a&gt; ], който позволява на участниците да получават онлайн информация и им дава възможност да дават нареждания за прехвърляне на ликвидност, да управляват ликвидността и да инициират платежни нареждания в извънредни ситуации.</t>
        </is>
      </c>
      <c r="J567" t="inlineStr">
        <is>
          <t/>
        </is>
      </c>
      <c r="K567" t="inlineStr">
        <is>
          <t/>
        </is>
      </c>
      <c r="L567" t="inlineStr">
        <is>
          <t/>
        </is>
      </c>
      <c r="M567" t="inlineStr">
        <is>
          <t/>
        </is>
      </c>
      <c r="N567" t="inlineStr">
        <is>
          <t/>
        </is>
      </c>
      <c r="O567" t="inlineStr">
        <is>
          <t/>
        </is>
      </c>
      <c r="P567" t="inlineStr">
        <is>
          <t/>
        </is>
      </c>
      <c r="Q567" t="inlineStr">
        <is>
          <t/>
        </is>
      </c>
      <c r="R567" s="2" t="inlineStr">
        <is>
          <t>Informations- und Kontrollmodul</t>
        </is>
      </c>
      <c r="S567" s="2" t="inlineStr">
        <is>
          <t>3</t>
        </is>
      </c>
      <c r="T567" s="2" t="inlineStr">
        <is>
          <t/>
        </is>
      </c>
      <c r="U567" t="inlineStr">
        <is>
          <t>SSP-Dienst, der es Teilnehmern ermöglicht, online Informationen zu erhalten, Liquiditätsüberträge in Auftrag zu geben, Liquidität zu steuern und in Notfallsituationen Back-up-Zahlungen zu veranlassen</t>
        </is>
      </c>
      <c r="V567" s="2" t="inlineStr">
        <is>
          <t>μονάδα πληροφόρησης και ελέγχου|
ΜΠΕ</t>
        </is>
      </c>
      <c r="W567" s="2" t="inlineStr">
        <is>
          <t>2|
2</t>
        </is>
      </c>
      <c r="X567" s="2" t="inlineStr">
        <is>
          <t xml:space="preserve">|
</t>
        </is>
      </c>
      <c r="Y567" t="inlineStr">
        <is>
          <t>η μονάδα της ΕΚΠ που επιτρέπει στους συμμετέχοντες να λαμβάνουν πληροφορίες σε απευθείας σύνδεση και τους παρέχει τη δυνατότητα να υποβάλλουν εντολές μεταφοράς ρευστότητας, να προβαίνουν σε διαχείριση ρευστότητας και να εισάγουν εφεδρικές εντολές πληρωμής σε καταστάσεις έκτακτης ανάγκης</t>
        </is>
      </c>
      <c r="Z567" s="2" t="inlineStr">
        <is>
          <t>Information and Control Module|
ICM</t>
        </is>
      </c>
      <c r="AA567" s="2" t="inlineStr">
        <is>
          <t>3|
3</t>
        </is>
      </c>
      <c r="AB567" s="2" t="inlineStr">
        <is>
          <t xml:space="preserve">|
</t>
        </is>
      </c>
      <c r="AC567" t="inlineStr">
        <is>
          <t>Single Shared Platform (SSP) module that allows participants to obtain on-line information and gives them the possibility to submit liquidity transfer orders, manage liquidity and initiate backup payment orders in contingency situations</t>
        </is>
      </c>
      <c r="AD567" s="2" t="inlineStr">
        <is>
          <t>módulo de información y control|
MIC</t>
        </is>
      </c>
      <c r="AE567" s="2" t="inlineStr">
        <is>
          <t>3|
3</t>
        </is>
      </c>
      <c r="AF567" s="2" t="inlineStr">
        <is>
          <t xml:space="preserve">|
</t>
        </is>
      </c>
      <c r="AG567" t="inlineStr">
        <is>
          <t>Módulo de la plataforma compartida única que permite a los participantes obtener información en línea y les da la posibilidad de cursar órdenes de traspaso de liquidez, gestionar la liquidez y cursar órdenes de pago de contingencia.</t>
        </is>
      </c>
      <c r="AH567" s="2" t="inlineStr">
        <is>
          <t>teabe- ja kontrollimoodul|
ICM</t>
        </is>
      </c>
      <c r="AI567" s="2" t="inlineStr">
        <is>
          <t>3|
3</t>
        </is>
      </c>
      <c r="AJ567" s="2" t="inlineStr">
        <is>
          <t xml:space="preserve">|
</t>
        </is>
      </c>
      <c r="AK567" t="inlineStr">
        <is>
          <t>ühisplatvormi moodul, mis võimaldab osalejatel saada teavet ja esitada likviidsuse ülekandmise korraldusi, et juhtida likviidsust ja anda asendusmaksejuhiseid eriolukorras</t>
        </is>
      </c>
      <c r="AL567" s="2" t="inlineStr">
        <is>
          <t>tieto- ja kontrollimoduuli|
ICM</t>
        </is>
      </c>
      <c r="AM567" s="2" t="inlineStr">
        <is>
          <t>3|
3</t>
        </is>
      </c>
      <c r="AN567" s="2" t="inlineStr">
        <is>
          <t xml:space="preserve">|
</t>
        </is>
      </c>
      <c r="AO567" t="inlineStr">
        <is>
          <t>yhteisen jaettavan laitealustan (SSP) moduuli, jossa osallistujat saavat ajantasaista tietoa ja voivat tehdä likviditeetin siirtotoimeksiantoja, kontrolloida likviditeettiä sekä tehdä varajärjestelymaksuja häiriötilanteissa</t>
        </is>
      </c>
      <c r="AP567" s="2" t="inlineStr">
        <is>
          <t>module d'information et de contrôle|
MIC</t>
        </is>
      </c>
      <c r="AQ567" s="2" t="inlineStr">
        <is>
          <t>3|
3</t>
        </is>
      </c>
      <c r="AR567" s="2" t="inlineStr">
        <is>
          <t xml:space="preserve">|
</t>
        </is>
      </c>
      <c r="AS567" t="inlineStr">
        <is>
          <t>le module de la PPU qui permet aux participants d'obtenir des informations en ligne et leur donne la possibilité de présenter des ordres de transfert de liquidité, de gérer de la liquidité et d'émettre des ordres de paiement supplémentaires en situation d'urgence</t>
        </is>
      </c>
      <c r="AT567" s="2" t="inlineStr">
        <is>
          <t>Modúl Faisnéise agus Rialaithe</t>
        </is>
      </c>
      <c r="AU567" s="2" t="inlineStr">
        <is>
          <t>3</t>
        </is>
      </c>
      <c r="AV567" s="2" t="inlineStr">
        <is>
          <t/>
        </is>
      </c>
      <c r="AW567" t="inlineStr">
        <is>
          <t/>
        </is>
      </c>
      <c r="AX567" t="inlineStr">
        <is>
          <t/>
        </is>
      </c>
      <c r="AY567" t="inlineStr">
        <is>
          <t/>
        </is>
      </c>
      <c r="AZ567" t="inlineStr">
        <is>
          <t/>
        </is>
      </c>
      <c r="BA567" t="inlineStr">
        <is>
          <t/>
        </is>
      </c>
      <c r="BB567" s="2" t="inlineStr">
        <is>
          <t>információs és felügyeleti modul|
ICM</t>
        </is>
      </c>
      <c r="BC567" s="2" t="inlineStr">
        <is>
          <t>4|
4</t>
        </is>
      </c>
      <c r="BD567" s="2" t="inlineStr">
        <is>
          <t xml:space="preserve">|
</t>
        </is>
      </c>
      <c r="BE567" t="inlineStr">
        <is>
          <t>az az SSP-modul, amely lehetővé teszi a résztvevőknek online információk beszerzését, valamint lehetőséget ad számukra likviditásátvezetési megbízás bevitelére, likviditáskezelésre és rendkívüli helyzetekben fizetési megbízások indítására</t>
        </is>
      </c>
      <c r="BF567" t="inlineStr">
        <is>
          <t/>
        </is>
      </c>
      <c r="BG567" t="inlineStr">
        <is>
          <t/>
        </is>
      </c>
      <c r="BH567" t="inlineStr">
        <is>
          <t/>
        </is>
      </c>
      <c r="BI567" t="inlineStr">
        <is>
          <t/>
        </is>
      </c>
      <c r="BJ567" s="2" t="inlineStr">
        <is>
          <t>informacijos ir kontrolės modulis|
IKM</t>
        </is>
      </c>
      <c r="BK567" s="2" t="inlineStr">
        <is>
          <t>3|
3</t>
        </is>
      </c>
      <c r="BL567" s="2" t="inlineStr">
        <is>
          <t xml:space="preserve">|
</t>
        </is>
      </c>
      <c r="BM567" t="inlineStr">
        <is>
          <t>BTP (&lt;a href="/entry/result/3527114/all" id="ENTRY_TO_ENTRY_CONVERTER" target="_blank"&gt;IATE:3527114&lt;/a&gt; ) modulis, leidžiantis dalyviams betarpiškai gauti informaciją ir suteikiantis galimybę jiems pateikti likvidumo pervedimo nurodymus, valdyti likvidumą ir ištikus nenumatytiems atvejams inicijuoti pakaitinius mokėjimo nurodymus</t>
        </is>
      </c>
      <c r="BN567" t="inlineStr">
        <is>
          <t/>
        </is>
      </c>
      <c r="BO567" t="inlineStr">
        <is>
          <t/>
        </is>
      </c>
      <c r="BP567" t="inlineStr">
        <is>
          <t/>
        </is>
      </c>
      <c r="BQ567" t="inlineStr">
        <is>
          <t/>
        </is>
      </c>
      <c r="BR567" t="inlineStr">
        <is>
          <t/>
        </is>
      </c>
      <c r="BS567" t="inlineStr">
        <is>
          <t/>
        </is>
      </c>
      <c r="BT567" t="inlineStr">
        <is>
          <t/>
        </is>
      </c>
      <c r="BU567" t="inlineStr">
        <is>
          <t/>
        </is>
      </c>
      <c r="BV567" t="inlineStr">
        <is>
          <t/>
        </is>
      </c>
      <c r="BW567" t="inlineStr">
        <is>
          <t/>
        </is>
      </c>
      <c r="BX567" t="inlineStr">
        <is>
          <t/>
        </is>
      </c>
      <c r="BY567" t="inlineStr">
        <is>
          <t/>
        </is>
      </c>
      <c r="BZ567" s="2" t="inlineStr">
        <is>
          <t>moduł informacyjno-kontrolny|
ICM</t>
        </is>
      </c>
      <c r="CA567" s="2" t="inlineStr">
        <is>
          <t>3|
3</t>
        </is>
      </c>
      <c r="CB567" s="2" t="inlineStr">
        <is>
          <t xml:space="preserve">|
</t>
        </is>
      </c>
      <c r="CC567" t="inlineStr">
        <is>
          <t>moduł SSP umożliwiający uczestnikowi dostęp do informacji w trybie on-line oraz dający możliwość wprowadzania zleceń przekazania płynności, jak również możliwość zarządzania płynnością oraz inicjowania zleceń płatniczych w przypadku sytuacji wymagających zapewnienia ciągłości działania</t>
        </is>
      </c>
      <c r="CD567" s="2" t="inlineStr">
        <is>
          <t>Módulo de Informação e Controlo|
MIC</t>
        </is>
      </c>
      <c r="CE567" s="2" t="inlineStr">
        <is>
          <t>3|
3</t>
        </is>
      </c>
      <c r="CF567" s="2" t="inlineStr">
        <is>
          <t xml:space="preserve">|
</t>
        </is>
      </c>
      <c r="CG567" t="inlineStr">
        <is>
          <t>Módulo PUP que permite aos participantes obter informação em linha e lhes oferece a possibilidade de submeter ordens de transferência de liquidez, gerir a liquidez e iniciar ordens de pagamento de "backup" numa contingência.</t>
        </is>
      </c>
      <c r="CH567" s="2" t="inlineStr">
        <is>
          <t>modul de informații și control|
ICM</t>
        </is>
      </c>
      <c r="CI567" s="2" t="inlineStr">
        <is>
          <t>3|
3</t>
        </is>
      </c>
      <c r="CJ567" s="2" t="inlineStr">
        <is>
          <t xml:space="preserve">|
</t>
        </is>
      </c>
      <c r="CK567" t="inlineStr">
        <is>
          <t>modulul SSP&lt;sup&gt;1&lt;/sup&gt; care permite participanților să obțină informații online și le oferă posibilitatea de a iniția ordine de transfer de lichiditate, de a-și administra lichiditatea și de a iniția ordine de plată de substituire (&lt;i&gt;backup payment order&lt;/i&gt;) în situații de urgență</t>
        </is>
      </c>
      <c r="CL567" t="inlineStr">
        <is>
          <t/>
        </is>
      </c>
      <c r="CM567" t="inlineStr">
        <is>
          <t/>
        </is>
      </c>
      <c r="CN567" t="inlineStr">
        <is>
          <t/>
        </is>
      </c>
      <c r="CO567" t="inlineStr">
        <is>
          <t/>
        </is>
      </c>
      <c r="CP567" s="2" t="inlineStr">
        <is>
          <t>informacijski in kontrolni modul</t>
        </is>
      </c>
      <c r="CQ567" s="2" t="inlineStr">
        <is>
          <t>3</t>
        </is>
      </c>
      <c r="CR567" s="2" t="inlineStr">
        <is>
          <t/>
        </is>
      </c>
      <c r="CS567" t="inlineStr">
        <is>
          <t>modul enotne skupne platforme, ki udeležencem omogoča pridobiti takojšnje spletne informacije in jim daje možnost, da predložijo naloge za prenos likvidnosti, upravljajo z likvidnostjo in v izrednih situacijah sprožijo rezervne plačilne naloge</t>
        </is>
      </c>
      <c r="CT567" t="inlineStr">
        <is>
          <t/>
        </is>
      </c>
      <c r="CU567" t="inlineStr">
        <is>
          <t/>
        </is>
      </c>
      <c r="CV567" t="inlineStr">
        <is>
          <t/>
        </is>
      </c>
      <c r="CW567" t="inlineStr">
        <is>
          <t/>
        </is>
      </c>
    </row>
    <row r="568">
      <c r="A568" s="1" t="str">
        <f>HYPERLINK("https://iate.europa.eu/entry/result/3536817/all", "3536817")</f>
        <v>3536817</v>
      </c>
      <c r="B568" t="inlineStr">
        <is>
          <t>FINANCE</t>
        </is>
      </c>
      <c r="C568" t="inlineStr">
        <is>
          <t>FINANCE|financial institutions and credit|banking</t>
        </is>
      </c>
      <c r="D568" t="inlineStr">
        <is>
          <t>yes</t>
        </is>
      </c>
      <c r="E568" t="inlineStr">
        <is>
          <t/>
        </is>
      </c>
      <c r="F568" s="2" t="inlineStr">
        <is>
          <t>консолидирана информация за сметка</t>
        </is>
      </c>
      <c r="G568" s="2" t="inlineStr">
        <is>
          <t>3</t>
        </is>
      </c>
      <c r="H568" s="2" t="inlineStr">
        <is>
          <t/>
        </is>
      </c>
      <c r="I568" t="inlineStr">
        <is>
          <t>Услуга по TARGET2 на предоставяне на записалите се за нея на подробни сведения за състоянието на ликвидността на всички структури на дадена група във всеки един момент.</t>
        </is>
      </c>
      <c r="J568" t="inlineStr">
        <is>
          <t/>
        </is>
      </c>
      <c r="K568" t="inlineStr">
        <is>
          <t/>
        </is>
      </c>
      <c r="L568" t="inlineStr">
        <is>
          <t/>
        </is>
      </c>
      <c r="M568" t="inlineStr">
        <is>
          <t/>
        </is>
      </c>
      <c r="N568" t="inlineStr">
        <is>
          <t/>
        </is>
      </c>
      <c r="O568" t="inlineStr">
        <is>
          <t/>
        </is>
      </c>
      <c r="P568" t="inlineStr">
        <is>
          <t/>
        </is>
      </c>
      <c r="Q568" t="inlineStr">
        <is>
          <t/>
        </is>
      </c>
      <c r="R568" s="2" t="inlineStr">
        <is>
          <t>konsolidierte Konteninformationen</t>
        </is>
      </c>
      <c r="S568" s="2" t="inlineStr">
        <is>
          <t>3</t>
        </is>
      </c>
      <c r="T568" s="2" t="inlineStr">
        <is>
          <t/>
        </is>
      </c>
      <c r="U568" t="inlineStr">
        <is>
          <t/>
        </is>
      </c>
      <c r="V568" s="2" t="inlineStr">
        <is>
          <t>ενοποιημένα στοιχεία λογαριασμού</t>
        </is>
      </c>
      <c r="W568" s="2" t="inlineStr">
        <is>
          <t>3</t>
        </is>
      </c>
      <c r="X568" s="2" t="inlineStr">
        <is>
          <t/>
        </is>
      </c>
      <c r="Y568" t="inlineStr">
        <is>
          <t/>
        </is>
      </c>
      <c r="Z568" s="2" t="inlineStr">
        <is>
          <t>consolidated account information|
CAI</t>
        </is>
      </c>
      <c r="AA568" s="2" t="inlineStr">
        <is>
          <t>3|
3</t>
        </is>
      </c>
      <c r="AB568" s="2" t="inlineStr">
        <is>
          <t xml:space="preserve">|
</t>
        </is>
      </c>
      <c r="AC568" t="inlineStr">
        <is>
          <t>liquidity pooling information tool offered under TARGET2, giving comprehensive information to subscribers about the liquidity position of all the entities of a group at any moment</t>
        </is>
      </c>
      <c r="AD568" s="2" t="inlineStr">
        <is>
          <t>servicio de información consolidada|
servicio IC</t>
        </is>
      </c>
      <c r="AE568" s="2" t="inlineStr">
        <is>
          <t>3|
3</t>
        </is>
      </c>
      <c r="AF568" s="2" t="inlineStr">
        <is>
          <t xml:space="preserve">|
</t>
        </is>
      </c>
      <c r="AG568" t="inlineStr">
        <is>
          <t/>
        </is>
      </c>
      <c r="AH568" s="2" t="inlineStr">
        <is>
          <t>konsolideeritud kontoteave|
CAI</t>
        </is>
      </c>
      <c r="AI568" s="2" t="inlineStr">
        <is>
          <t>3|
2</t>
        </is>
      </c>
      <c r="AJ568" s="2" t="inlineStr">
        <is>
          <t xml:space="preserve">|
</t>
        </is>
      </c>
      <c r="AK568" t="inlineStr">
        <is>
          <t/>
        </is>
      </c>
      <c r="AL568" t="inlineStr">
        <is>
          <t/>
        </is>
      </c>
      <c r="AM568" t="inlineStr">
        <is>
          <t/>
        </is>
      </c>
      <c r="AN568" t="inlineStr">
        <is>
          <t/>
        </is>
      </c>
      <c r="AO568" t="inlineStr">
        <is>
          <t/>
        </is>
      </c>
      <c r="AP568" t="inlineStr">
        <is>
          <t/>
        </is>
      </c>
      <c r="AQ568" t="inlineStr">
        <is>
          <t/>
        </is>
      </c>
      <c r="AR568" t="inlineStr">
        <is>
          <t/>
        </is>
      </c>
      <c r="AS568" t="inlineStr">
        <is>
          <t/>
        </is>
      </c>
      <c r="AT568" s="2" t="inlineStr">
        <is>
          <t>faisnéis ar chuntas comhdhlúite</t>
        </is>
      </c>
      <c r="AU568" s="2" t="inlineStr">
        <is>
          <t>3</t>
        </is>
      </c>
      <c r="AV568" s="2" t="inlineStr">
        <is>
          <t/>
        </is>
      </c>
      <c r="AW568" t="inlineStr">
        <is>
          <t/>
        </is>
      </c>
      <c r="AX568" t="inlineStr">
        <is>
          <t/>
        </is>
      </c>
      <c r="AY568" t="inlineStr">
        <is>
          <t/>
        </is>
      </c>
      <c r="AZ568" t="inlineStr">
        <is>
          <t/>
        </is>
      </c>
      <c r="BA568" t="inlineStr">
        <is>
          <t/>
        </is>
      </c>
      <c r="BB568" s="2" t="inlineStr">
        <is>
          <t>összevont számlainformáció</t>
        </is>
      </c>
      <c r="BC568" s="2" t="inlineStr">
        <is>
          <t>4</t>
        </is>
      </c>
      <c r="BD568" s="2" t="inlineStr">
        <is>
          <t/>
        </is>
      </c>
      <c r="BE568" t="inlineStr">
        <is>
          <t>a Target2-n belüli eszköz, amely egy csoport tagjainak átfogó likviditási helyzetéről tájékoztat</t>
        </is>
      </c>
      <c r="BF568" t="inlineStr">
        <is>
          <t/>
        </is>
      </c>
      <c r="BG568" t="inlineStr">
        <is>
          <t/>
        </is>
      </c>
      <c r="BH568" t="inlineStr">
        <is>
          <t/>
        </is>
      </c>
      <c r="BI568" t="inlineStr">
        <is>
          <t/>
        </is>
      </c>
      <c r="BJ568" t="inlineStr">
        <is>
          <t/>
        </is>
      </c>
      <c r="BK568" t="inlineStr">
        <is>
          <t/>
        </is>
      </c>
      <c r="BL568" t="inlineStr">
        <is>
          <t/>
        </is>
      </c>
      <c r="BM568" t="inlineStr">
        <is>
          <t/>
        </is>
      </c>
      <c r="BN568" t="inlineStr">
        <is>
          <t/>
        </is>
      </c>
      <c r="BO568" t="inlineStr">
        <is>
          <t/>
        </is>
      </c>
      <c r="BP568" t="inlineStr">
        <is>
          <t/>
        </is>
      </c>
      <c r="BQ568" t="inlineStr">
        <is>
          <t/>
        </is>
      </c>
      <c r="BR568" s="2" t="inlineStr">
        <is>
          <t>informazzjoni ta' kont konsolidat|
CAI</t>
        </is>
      </c>
      <c r="BS568" s="2" t="inlineStr">
        <is>
          <t>3|
3</t>
        </is>
      </c>
      <c r="BT568" s="2" t="inlineStr">
        <is>
          <t xml:space="preserve">|
</t>
        </is>
      </c>
      <c r="BU568" t="inlineStr">
        <is>
          <t/>
        </is>
      </c>
      <c r="BV568" t="inlineStr">
        <is>
          <t/>
        </is>
      </c>
      <c r="BW568" t="inlineStr">
        <is>
          <t/>
        </is>
      </c>
      <c r="BX568" t="inlineStr">
        <is>
          <t/>
        </is>
      </c>
      <c r="BY568" t="inlineStr">
        <is>
          <t/>
        </is>
      </c>
      <c r="BZ568" s="2" t="inlineStr">
        <is>
          <t>skonsolidowana informacja o rachunkach</t>
        </is>
      </c>
      <c r="CA568" s="2" t="inlineStr">
        <is>
          <t>3</t>
        </is>
      </c>
      <c r="CB568" s="2" t="inlineStr">
        <is>
          <t/>
        </is>
      </c>
      <c r="CC568" t="inlineStr">
        <is>
          <t/>
        </is>
      </c>
      <c r="CD568" s="2" t="inlineStr">
        <is>
          <t>informação consolidada sobre contas|
ICC</t>
        </is>
      </c>
      <c r="CE568" s="2" t="inlineStr">
        <is>
          <t>3|
3</t>
        </is>
      </c>
      <c r="CF568" s="2" t="inlineStr">
        <is>
          <t xml:space="preserve">|
</t>
        </is>
      </c>
      <c r="CG568" t="inlineStr">
        <is>
          <t/>
        </is>
      </c>
      <c r="CH568" s="2" t="inlineStr">
        <is>
          <t>informații consolidate privind contul|
CAI</t>
        </is>
      </c>
      <c r="CI568" s="2" t="inlineStr">
        <is>
          <t>3|
3</t>
        </is>
      </c>
      <c r="CJ568" s="2" t="inlineStr">
        <is>
          <t xml:space="preserve">|
</t>
        </is>
      </c>
      <c r="CK568" t="inlineStr">
        <is>
          <t/>
        </is>
      </c>
      <c r="CL568" t="inlineStr">
        <is>
          <t/>
        </is>
      </c>
      <c r="CM568" t="inlineStr">
        <is>
          <t/>
        </is>
      </c>
      <c r="CN568" t="inlineStr">
        <is>
          <t/>
        </is>
      </c>
      <c r="CO568" t="inlineStr">
        <is>
          <t/>
        </is>
      </c>
      <c r="CP568" s="2" t="inlineStr">
        <is>
          <t>konsolidirane informacije o računih</t>
        </is>
      </c>
      <c r="CQ568" s="2" t="inlineStr">
        <is>
          <t>3</t>
        </is>
      </c>
      <c r="CR568" s="2" t="inlineStr">
        <is>
          <t/>
        </is>
      </c>
      <c r="CS568" t="inlineStr">
        <is>
          <t/>
        </is>
      </c>
      <c r="CT568" t="inlineStr">
        <is>
          <t/>
        </is>
      </c>
      <c r="CU568" t="inlineStr">
        <is>
          <t/>
        </is>
      </c>
      <c r="CV568" t="inlineStr">
        <is>
          <t/>
        </is>
      </c>
      <c r="CW568" t="inlineStr">
        <is>
          <t/>
        </is>
      </c>
    </row>
    <row r="569">
      <c r="A569" s="1" t="str">
        <f>HYPERLINK("https://iate.europa.eu/entry/result/3537603/all", "3537603")</f>
        <v>3537603</v>
      </c>
      <c r="B569" t="inlineStr">
        <is>
          <t>FINANCE</t>
        </is>
      </c>
      <c r="C569" t="inlineStr">
        <is>
          <t>FINANCE|financial institutions and credit</t>
        </is>
      </c>
      <c r="D569" t="inlineStr">
        <is>
          <t>yes</t>
        </is>
      </c>
      <c r="E569" t="inlineStr">
        <is>
          <t/>
        </is>
      </c>
      <c r="F569" t="inlineStr">
        <is>
          <t/>
        </is>
      </c>
      <c r="G569" t="inlineStr">
        <is>
          <t/>
        </is>
      </c>
      <c r="H569" t="inlineStr">
        <is>
          <t/>
        </is>
      </c>
      <c r="I569" t="inlineStr">
        <is>
          <t/>
        </is>
      </c>
      <c r="J569" t="inlineStr">
        <is>
          <t/>
        </is>
      </c>
      <c r="K569" t="inlineStr">
        <is>
          <t/>
        </is>
      </c>
      <c r="L569" t="inlineStr">
        <is>
          <t/>
        </is>
      </c>
      <c r="M569" t="inlineStr">
        <is>
          <t/>
        </is>
      </c>
      <c r="N569" t="inlineStr">
        <is>
          <t/>
        </is>
      </c>
      <c r="O569" t="inlineStr">
        <is>
          <t/>
        </is>
      </c>
      <c r="P569" t="inlineStr">
        <is>
          <t/>
        </is>
      </c>
      <c r="Q569" t="inlineStr">
        <is>
          <t/>
        </is>
      </c>
      <c r="R569" s="2" t="inlineStr">
        <is>
          <t>Liquidität reservieren</t>
        </is>
      </c>
      <c r="S569" s="2" t="inlineStr">
        <is>
          <t>3</t>
        </is>
      </c>
      <c r="T569" s="2" t="inlineStr">
        <is>
          <t/>
        </is>
      </c>
      <c r="U569" t="inlineStr">
        <is>
          <t/>
        </is>
      </c>
      <c r="V569" s="2" t="inlineStr">
        <is>
          <t>δεσμεύω ρευστότητα</t>
        </is>
      </c>
      <c r="W569" s="2" t="inlineStr">
        <is>
          <t>3</t>
        </is>
      </c>
      <c r="X569" s="2" t="inlineStr">
        <is>
          <t/>
        </is>
      </c>
      <c r="Y569" t="inlineStr">
        <is>
          <t/>
        </is>
      </c>
      <c r="Z569" s="2" t="inlineStr">
        <is>
          <t>reserve liquidity|
reservation of liquidity</t>
        </is>
      </c>
      <c r="AA569" s="2" t="inlineStr">
        <is>
          <t>3|
1</t>
        </is>
      </c>
      <c r="AB569" s="2" t="inlineStr">
        <is>
          <t xml:space="preserve">|
</t>
        </is>
      </c>
      <c r="AC569" t="inlineStr">
        <is>
          <t/>
        </is>
      </c>
      <c r="AD569" s="2" t="inlineStr">
        <is>
          <t>reservar liquidez</t>
        </is>
      </c>
      <c r="AE569" s="2" t="inlineStr">
        <is>
          <t>3</t>
        </is>
      </c>
      <c r="AF569" s="2" t="inlineStr">
        <is>
          <t/>
        </is>
      </c>
      <c r="AG569" t="inlineStr">
        <is>
          <t/>
        </is>
      </c>
      <c r="AH569" s="2" t="inlineStr">
        <is>
          <t>likviidsust reserveerima</t>
        </is>
      </c>
      <c r="AI569" s="2" t="inlineStr">
        <is>
          <t>3</t>
        </is>
      </c>
      <c r="AJ569" s="2" t="inlineStr">
        <is>
          <t/>
        </is>
      </c>
      <c r="AK569" t="inlineStr">
        <is>
          <t/>
        </is>
      </c>
      <c r="AL569" t="inlineStr">
        <is>
          <t/>
        </is>
      </c>
      <c r="AM569" t="inlineStr">
        <is>
          <t/>
        </is>
      </c>
      <c r="AN569" t="inlineStr">
        <is>
          <t/>
        </is>
      </c>
      <c r="AO569" t="inlineStr">
        <is>
          <t/>
        </is>
      </c>
      <c r="AP569" t="inlineStr">
        <is>
          <t/>
        </is>
      </c>
      <c r="AQ569" t="inlineStr">
        <is>
          <t/>
        </is>
      </c>
      <c r="AR569" t="inlineStr">
        <is>
          <t/>
        </is>
      </c>
      <c r="AS569" t="inlineStr">
        <is>
          <t/>
        </is>
      </c>
      <c r="AT569" s="2" t="inlineStr">
        <is>
          <t>cúl-leachtacht</t>
        </is>
      </c>
      <c r="AU569" s="2" t="inlineStr">
        <is>
          <t>3</t>
        </is>
      </c>
      <c r="AV569" s="2" t="inlineStr">
        <is>
          <t/>
        </is>
      </c>
      <c r="AW569" t="inlineStr">
        <is>
          <t/>
        </is>
      </c>
      <c r="AX569" t="inlineStr">
        <is>
          <t/>
        </is>
      </c>
      <c r="AY569" t="inlineStr">
        <is>
          <t/>
        </is>
      </c>
      <c r="AZ569" t="inlineStr">
        <is>
          <t/>
        </is>
      </c>
      <c r="BA569" t="inlineStr">
        <is>
          <t/>
        </is>
      </c>
      <c r="BB569" s="2" t="inlineStr">
        <is>
          <t>likviditást elkülönít</t>
        </is>
      </c>
      <c r="BC569" s="2" t="inlineStr">
        <is>
          <t>4</t>
        </is>
      </c>
      <c r="BD569" s="2" t="inlineStr">
        <is>
          <t/>
        </is>
      </c>
      <c r="BE569" t="inlineStr">
        <is>
          <t/>
        </is>
      </c>
      <c r="BF569" t="inlineStr">
        <is>
          <t/>
        </is>
      </c>
      <c r="BG569" t="inlineStr">
        <is>
          <t/>
        </is>
      </c>
      <c r="BH569" t="inlineStr">
        <is>
          <t/>
        </is>
      </c>
      <c r="BI569" t="inlineStr">
        <is>
          <t/>
        </is>
      </c>
      <c r="BJ569" t="inlineStr">
        <is>
          <t/>
        </is>
      </c>
      <c r="BK569" t="inlineStr">
        <is>
          <t/>
        </is>
      </c>
      <c r="BL569" t="inlineStr">
        <is>
          <t/>
        </is>
      </c>
      <c r="BM569" t="inlineStr">
        <is>
          <t/>
        </is>
      </c>
      <c r="BN569" t="inlineStr">
        <is>
          <t/>
        </is>
      </c>
      <c r="BO569" t="inlineStr">
        <is>
          <t/>
        </is>
      </c>
      <c r="BP569" t="inlineStr">
        <is>
          <t/>
        </is>
      </c>
      <c r="BQ569" t="inlineStr">
        <is>
          <t/>
        </is>
      </c>
      <c r="BR569" s="2" t="inlineStr">
        <is>
          <t>riżervazzjoni ta' likwidità</t>
        </is>
      </c>
      <c r="BS569" s="2" t="inlineStr">
        <is>
          <t>3</t>
        </is>
      </c>
      <c r="BT569" s="2" t="inlineStr">
        <is>
          <t/>
        </is>
      </c>
      <c r="BU569" t="inlineStr">
        <is>
          <t/>
        </is>
      </c>
      <c r="BV569" t="inlineStr">
        <is>
          <t/>
        </is>
      </c>
      <c r="BW569" t="inlineStr">
        <is>
          <t/>
        </is>
      </c>
      <c r="BX569" t="inlineStr">
        <is>
          <t/>
        </is>
      </c>
      <c r="BY569" t="inlineStr">
        <is>
          <t/>
        </is>
      </c>
      <c r="BZ569" s="2" t="inlineStr">
        <is>
          <t>ustanowić rezerwę płatności</t>
        </is>
      </c>
      <c r="CA569" s="2" t="inlineStr">
        <is>
          <t>3</t>
        </is>
      </c>
      <c r="CB569" s="2" t="inlineStr">
        <is>
          <t/>
        </is>
      </c>
      <c r="CC569" t="inlineStr">
        <is>
          <t/>
        </is>
      </c>
      <c r="CD569" s="2" t="inlineStr">
        <is>
          <t>reservar liquidez</t>
        </is>
      </c>
      <c r="CE569" s="2" t="inlineStr">
        <is>
          <t>3</t>
        </is>
      </c>
      <c r="CF569" s="2" t="inlineStr">
        <is>
          <t/>
        </is>
      </c>
      <c r="CG569" t="inlineStr">
        <is>
          <t/>
        </is>
      </c>
      <c r="CH569" t="inlineStr">
        <is>
          <t/>
        </is>
      </c>
      <c r="CI569" t="inlineStr">
        <is>
          <t/>
        </is>
      </c>
      <c r="CJ569" t="inlineStr">
        <is>
          <t/>
        </is>
      </c>
      <c r="CK569" t="inlineStr">
        <is>
          <t/>
        </is>
      </c>
      <c r="CL569" t="inlineStr">
        <is>
          <t/>
        </is>
      </c>
      <c r="CM569" t="inlineStr">
        <is>
          <t/>
        </is>
      </c>
      <c r="CN569" t="inlineStr">
        <is>
          <t/>
        </is>
      </c>
      <c r="CO569" t="inlineStr">
        <is>
          <t/>
        </is>
      </c>
      <c r="CP569" s="2" t="inlineStr">
        <is>
          <t>rezervacija likvidnosti</t>
        </is>
      </c>
      <c r="CQ569" s="2" t="inlineStr">
        <is>
          <t>3</t>
        </is>
      </c>
      <c r="CR569" s="2" t="inlineStr">
        <is>
          <t/>
        </is>
      </c>
      <c r="CS569" t="inlineStr">
        <is>
          <t/>
        </is>
      </c>
      <c r="CT569" t="inlineStr">
        <is>
          <t/>
        </is>
      </c>
      <c r="CU569" t="inlineStr">
        <is>
          <t/>
        </is>
      </c>
      <c r="CV569" t="inlineStr">
        <is>
          <t/>
        </is>
      </c>
      <c r="CW569" t="inlineStr">
        <is>
          <t/>
        </is>
      </c>
    </row>
    <row r="570">
      <c r="A570" s="1" t="str">
        <f>HYPERLINK("https://iate.europa.eu/entry/result/3527150/all", "3527150")</f>
        <v>3527150</v>
      </c>
      <c r="B570" t="inlineStr">
        <is>
          <t>FINANCE</t>
        </is>
      </c>
      <c r="C570" t="inlineStr">
        <is>
          <t>FINANCE</t>
        </is>
      </c>
      <c r="D570" t="inlineStr">
        <is>
          <t>yes</t>
        </is>
      </c>
      <c r="E570" t="inlineStr">
        <is>
          <t/>
        </is>
      </c>
      <c r="F570" s="2" t="inlineStr">
        <is>
          <t>нареждащ участник</t>
        </is>
      </c>
      <c r="G570" s="2" t="inlineStr">
        <is>
          <t>4</t>
        </is>
      </c>
      <c r="H570" s="2" t="inlineStr">
        <is>
          <t/>
        </is>
      </c>
      <c r="I570" t="inlineStr">
        <is>
          <t>Участник в TARGET2, който е инициирал платежно нареждане.</t>
        </is>
      </c>
      <c r="J570" t="inlineStr">
        <is>
          <t/>
        </is>
      </c>
      <c r="K570" t="inlineStr">
        <is>
          <t/>
        </is>
      </c>
      <c r="L570" t="inlineStr">
        <is>
          <t/>
        </is>
      </c>
      <c r="M570" t="inlineStr">
        <is>
          <t/>
        </is>
      </c>
      <c r="N570" t="inlineStr">
        <is>
          <t/>
        </is>
      </c>
      <c r="O570" t="inlineStr">
        <is>
          <t/>
        </is>
      </c>
      <c r="P570" t="inlineStr">
        <is>
          <t/>
        </is>
      </c>
      <c r="Q570" t="inlineStr">
        <is>
          <t/>
        </is>
      </c>
      <c r="R570" s="2" t="inlineStr">
        <is>
          <t>einreichender Teilnehmer</t>
        </is>
      </c>
      <c r="S570" s="2" t="inlineStr">
        <is>
          <t>3</t>
        </is>
      </c>
      <c r="T570" s="2" t="inlineStr">
        <is>
          <t/>
        </is>
      </c>
      <c r="U570" t="inlineStr">
        <is>
          <t>TARGET2-Teilnehmer, der einen Zahlungsauftrag eingereicht hat</t>
        </is>
      </c>
      <c r="V570" s="2" t="inlineStr">
        <is>
          <t>συμμετέχων εντολέας</t>
        </is>
      </c>
      <c r="W570" s="2" t="inlineStr">
        <is>
          <t>2</t>
        </is>
      </c>
      <c r="X570" s="2" t="inlineStr">
        <is>
          <t/>
        </is>
      </c>
      <c r="Y570" t="inlineStr">
        <is>
          <t>συμμετέχων στο TARGET2 ο οποίος έχει εισαγάγει εντολή πληρωμής</t>
        </is>
      </c>
      <c r="Z570" s="2" t="inlineStr">
        <is>
          <t>instructing participant</t>
        </is>
      </c>
      <c r="AA570" s="2" t="inlineStr">
        <is>
          <t>3</t>
        </is>
      </c>
      <c r="AB570" s="2" t="inlineStr">
        <is>
          <t/>
        </is>
      </c>
      <c r="AC570" t="inlineStr">
        <is>
          <t>TARGET2 participant that has initiated a payment order</t>
        </is>
      </c>
      <c r="AD570" s="2" t="inlineStr">
        <is>
          <t>participante ordenante</t>
        </is>
      </c>
      <c r="AE570" s="2" t="inlineStr">
        <is>
          <t>3</t>
        </is>
      </c>
      <c r="AF570" s="2" t="inlineStr">
        <is>
          <t/>
        </is>
      </c>
      <c r="AG570" t="inlineStr">
        <is>
          <t>Participante en TARGET2 que ha iniciado una orden de pago en el sistema.</t>
        </is>
      </c>
      <c r="AH570" s="2" t="inlineStr">
        <is>
          <t>maksealgataja</t>
        </is>
      </c>
      <c r="AI570" s="2" t="inlineStr">
        <is>
          <t>3</t>
        </is>
      </c>
      <c r="AJ570" s="2" t="inlineStr">
        <is>
          <t/>
        </is>
      </c>
      <c r="AK570" t="inlineStr">
        <is>
          <t>TARGET2 osaleja, kes on algatanud maksejuhise</t>
        </is>
      </c>
      <c r="AL570" s="2" t="inlineStr">
        <is>
          <t>toimeksiannon antava osallistuja|
ohjeistava osallistuja</t>
        </is>
      </c>
      <c r="AM570" s="2" t="inlineStr">
        <is>
          <t>3|
3</t>
        </is>
      </c>
      <c r="AN570" s="2" t="inlineStr">
        <is>
          <t xml:space="preserve">|
</t>
        </is>
      </c>
      <c r="AO570" t="inlineStr">
        <is>
          <t>maksumääräyksen antanut TARGET2-osallistuja</t>
        </is>
      </c>
      <c r="AP570" s="2" t="inlineStr">
        <is>
          <t>participant donneur d’ordre</t>
        </is>
      </c>
      <c r="AQ570" s="2" t="inlineStr">
        <is>
          <t>3</t>
        </is>
      </c>
      <c r="AR570" s="2" t="inlineStr">
        <is>
          <t/>
        </is>
      </c>
      <c r="AS570" t="inlineStr">
        <is>
          <t/>
        </is>
      </c>
      <c r="AT570" s="2" t="inlineStr">
        <is>
          <t>rannpháirtí treorach</t>
        </is>
      </c>
      <c r="AU570" s="2" t="inlineStr">
        <is>
          <t>3</t>
        </is>
      </c>
      <c r="AV570" s="2" t="inlineStr">
        <is>
          <t/>
        </is>
      </c>
      <c r="AW570" t="inlineStr">
        <is>
          <t/>
        </is>
      </c>
      <c r="AX570" t="inlineStr">
        <is>
          <t/>
        </is>
      </c>
      <c r="AY570" t="inlineStr">
        <is>
          <t/>
        </is>
      </c>
      <c r="AZ570" t="inlineStr">
        <is>
          <t/>
        </is>
      </c>
      <c r="BA570" t="inlineStr">
        <is>
          <t/>
        </is>
      </c>
      <c r="BB570" s="2" t="inlineStr">
        <is>
          <t>utasítást adó résztvevő</t>
        </is>
      </c>
      <c r="BC570" s="2" t="inlineStr">
        <is>
          <t>4</t>
        </is>
      </c>
      <c r="BD570" s="2" t="inlineStr">
        <is>
          <t/>
        </is>
      </c>
      <c r="BE570" t="inlineStr">
        <is>
          <t>a TARGET2 fizetési megbízást kezdeményező résztvevője</t>
        </is>
      </c>
      <c r="BF570" t="inlineStr">
        <is>
          <t/>
        </is>
      </c>
      <c r="BG570" t="inlineStr">
        <is>
          <t/>
        </is>
      </c>
      <c r="BH570" t="inlineStr">
        <is>
          <t/>
        </is>
      </c>
      <c r="BI570" t="inlineStr">
        <is>
          <t/>
        </is>
      </c>
      <c r="BJ570" t="inlineStr">
        <is>
          <t/>
        </is>
      </c>
      <c r="BK570" t="inlineStr">
        <is>
          <t/>
        </is>
      </c>
      <c r="BL570" t="inlineStr">
        <is>
          <t/>
        </is>
      </c>
      <c r="BM570" t="inlineStr">
        <is>
          <t/>
        </is>
      </c>
      <c r="BN570" t="inlineStr">
        <is>
          <t/>
        </is>
      </c>
      <c r="BO570" t="inlineStr">
        <is>
          <t/>
        </is>
      </c>
      <c r="BP570" t="inlineStr">
        <is>
          <t/>
        </is>
      </c>
      <c r="BQ570" t="inlineStr">
        <is>
          <t/>
        </is>
      </c>
      <c r="BR570" t="inlineStr">
        <is>
          <t/>
        </is>
      </c>
      <c r="BS570" t="inlineStr">
        <is>
          <t/>
        </is>
      </c>
      <c r="BT570" t="inlineStr">
        <is>
          <t/>
        </is>
      </c>
      <c r="BU570" t="inlineStr">
        <is>
          <t/>
        </is>
      </c>
      <c r="BV570" t="inlineStr">
        <is>
          <t/>
        </is>
      </c>
      <c r="BW570" t="inlineStr">
        <is>
          <t/>
        </is>
      </c>
      <c r="BX570" t="inlineStr">
        <is>
          <t/>
        </is>
      </c>
      <c r="BY570" t="inlineStr">
        <is>
          <t/>
        </is>
      </c>
      <c r="BZ570" s="2" t="inlineStr">
        <is>
          <t>uczestnik zlecający</t>
        </is>
      </c>
      <c r="CA570" s="2" t="inlineStr">
        <is>
          <t>3</t>
        </is>
      </c>
      <c r="CB570" s="2" t="inlineStr">
        <is>
          <t/>
        </is>
      </c>
      <c r="CC570" t="inlineStr">
        <is>
          <t>uczestnik TARGET2, który zainicjował zlecenie płatnicze</t>
        </is>
      </c>
      <c r="CD570" s="2" t="inlineStr">
        <is>
          <t>participante emissor</t>
        </is>
      </c>
      <c r="CE570" s="2" t="inlineStr">
        <is>
          <t>3</t>
        </is>
      </c>
      <c r="CF570" s="2" t="inlineStr">
        <is>
          <t/>
        </is>
      </c>
      <c r="CG570" t="inlineStr">
        <is>
          <t>Participante no TARGET2 que tenha iniciado uma ordem de pagamento.</t>
        </is>
      </c>
      <c r="CH570" s="2" t="inlineStr">
        <is>
          <t>participant ordonator</t>
        </is>
      </c>
      <c r="CI570" s="2" t="inlineStr">
        <is>
          <t>3</t>
        </is>
      </c>
      <c r="CJ570" s="2" t="inlineStr">
        <is>
          <t/>
        </is>
      </c>
      <c r="CK570" t="inlineStr">
        <is>
          <t>participant la TARGET2 care a inițiat un ordin de plată</t>
        </is>
      </c>
      <c r="CL570" t="inlineStr">
        <is>
          <t/>
        </is>
      </c>
      <c r="CM570" t="inlineStr">
        <is>
          <t/>
        </is>
      </c>
      <c r="CN570" t="inlineStr">
        <is>
          <t/>
        </is>
      </c>
      <c r="CO570" t="inlineStr">
        <is>
          <t/>
        </is>
      </c>
      <c r="CP570" s="2" t="inlineStr">
        <is>
          <t>udeleženec nalogodajalec</t>
        </is>
      </c>
      <c r="CQ570" s="2" t="inlineStr">
        <is>
          <t>3</t>
        </is>
      </c>
      <c r="CR570" s="2" t="inlineStr">
        <is>
          <t/>
        </is>
      </c>
      <c r="CS570" t="inlineStr">
        <is>
          <t>udeleženec v sistemu TARGET2, ki je sprožil plačilni nalog</t>
        </is>
      </c>
      <c r="CT570" t="inlineStr">
        <is>
          <t/>
        </is>
      </c>
      <c r="CU570" t="inlineStr">
        <is>
          <t/>
        </is>
      </c>
      <c r="CV570" t="inlineStr">
        <is>
          <t/>
        </is>
      </c>
      <c r="CW570" t="inlineStr">
        <is>
          <t/>
        </is>
      </c>
    </row>
    <row r="571">
      <c r="A571" s="1" t="str">
        <f>HYPERLINK("https://iate.europa.eu/entry/result/3537891/all", "3537891")</f>
        <v>3537891</v>
      </c>
      <c r="B571" t="inlineStr">
        <is>
          <t>FINANCE</t>
        </is>
      </c>
      <c r="C571" t="inlineStr">
        <is>
          <t>FINANCE;FINANCE|financial institutions and credit</t>
        </is>
      </c>
      <c r="D571" t="inlineStr">
        <is>
          <t>yes</t>
        </is>
      </c>
      <c r="E571" t="inlineStr">
        <is>
          <t/>
        </is>
      </c>
      <c r="F571" s="2" t="inlineStr">
        <is>
          <t>платежна инфраструктура</t>
        </is>
      </c>
      <c r="G571" s="2" t="inlineStr">
        <is>
          <t>3</t>
        </is>
      </c>
      <c r="H571" s="2" t="inlineStr">
        <is>
          <t/>
        </is>
      </c>
      <c r="I571" t="inlineStr">
        <is>
          <t/>
        </is>
      </c>
      <c r="J571" t="inlineStr">
        <is>
          <t/>
        </is>
      </c>
      <c r="K571" t="inlineStr">
        <is>
          <t/>
        </is>
      </c>
      <c r="L571" t="inlineStr">
        <is>
          <t/>
        </is>
      </c>
      <c r="M571" t="inlineStr">
        <is>
          <t/>
        </is>
      </c>
      <c r="N571" t="inlineStr">
        <is>
          <t/>
        </is>
      </c>
      <c r="O571" t="inlineStr">
        <is>
          <t/>
        </is>
      </c>
      <c r="P571" t="inlineStr">
        <is>
          <t/>
        </is>
      </c>
      <c r="Q571" t="inlineStr">
        <is>
          <t/>
        </is>
      </c>
      <c r="R571" s="2" t="inlineStr">
        <is>
          <t>Zahlungsinfrastruktur</t>
        </is>
      </c>
      <c r="S571" s="2" t="inlineStr">
        <is>
          <t>3</t>
        </is>
      </c>
      <c r="T571" s="2" t="inlineStr">
        <is>
          <t/>
        </is>
      </c>
      <c r="U571" t="inlineStr">
        <is>
          <t/>
        </is>
      </c>
      <c r="V571" s="2" t="inlineStr">
        <is>
          <t>υποδομή πληρωμών</t>
        </is>
      </c>
      <c r="W571" s="2" t="inlineStr">
        <is>
          <t>3</t>
        </is>
      </c>
      <c r="X571" s="2" t="inlineStr">
        <is>
          <t/>
        </is>
      </c>
      <c r="Y571" t="inlineStr">
        <is>
          <t/>
        </is>
      </c>
      <c r="Z571" s="2" t="inlineStr">
        <is>
          <t>payment infrastructure</t>
        </is>
      </c>
      <c r="AA571" s="2" t="inlineStr">
        <is>
          <t>3</t>
        </is>
      </c>
      <c r="AB571" s="2" t="inlineStr">
        <is>
          <t/>
        </is>
      </c>
      <c r="AC571" t="inlineStr">
        <is>
          <t/>
        </is>
      </c>
      <c r="AD571" s="2" t="inlineStr">
        <is>
          <t>infraestructura de pagos</t>
        </is>
      </c>
      <c r="AE571" s="2" t="inlineStr">
        <is>
          <t>3</t>
        </is>
      </c>
      <c r="AF571" s="2" t="inlineStr">
        <is>
          <t/>
        </is>
      </c>
      <c r="AG571" t="inlineStr">
        <is>
          <t/>
        </is>
      </c>
      <c r="AH571" s="2" t="inlineStr">
        <is>
          <t>makseinfrastruktuur</t>
        </is>
      </c>
      <c r="AI571" s="2" t="inlineStr">
        <is>
          <t>3</t>
        </is>
      </c>
      <c r="AJ571" s="2" t="inlineStr">
        <is>
          <t/>
        </is>
      </c>
      <c r="AK571" t="inlineStr">
        <is>
          <t/>
        </is>
      </c>
      <c r="AL571" s="2" t="inlineStr">
        <is>
          <t>maksuinfrastruktuuri</t>
        </is>
      </c>
      <c r="AM571" s="2" t="inlineStr">
        <is>
          <t>3</t>
        </is>
      </c>
      <c r="AN571" s="2" t="inlineStr">
        <is>
          <t/>
        </is>
      </c>
      <c r="AO571" t="inlineStr">
        <is>
          <t/>
        </is>
      </c>
      <c r="AP571" t="inlineStr">
        <is>
          <t/>
        </is>
      </c>
      <c r="AQ571" t="inlineStr">
        <is>
          <t/>
        </is>
      </c>
      <c r="AR571" t="inlineStr">
        <is>
          <t/>
        </is>
      </c>
      <c r="AS571" t="inlineStr">
        <is>
          <t/>
        </is>
      </c>
      <c r="AT571" s="2" t="inlineStr">
        <is>
          <t>bonneagar íocaíochta</t>
        </is>
      </c>
      <c r="AU571" s="2" t="inlineStr">
        <is>
          <t>3</t>
        </is>
      </c>
      <c r="AV571" s="2" t="inlineStr">
        <is>
          <t/>
        </is>
      </c>
      <c r="AW571" t="inlineStr">
        <is>
          <t/>
        </is>
      </c>
      <c r="AX571" t="inlineStr">
        <is>
          <t/>
        </is>
      </c>
      <c r="AY571" t="inlineStr">
        <is>
          <t/>
        </is>
      </c>
      <c r="AZ571" t="inlineStr">
        <is>
          <t/>
        </is>
      </c>
      <c r="BA571" t="inlineStr">
        <is>
          <t/>
        </is>
      </c>
      <c r="BB571" s="2" t="inlineStr">
        <is>
          <t>fizetési infrastruktúra</t>
        </is>
      </c>
      <c r="BC571" s="2" t="inlineStr">
        <is>
          <t>4</t>
        </is>
      </c>
      <c r="BD571" s="2" t="inlineStr">
        <is>
          <t/>
        </is>
      </c>
      <c r="BE571" t="inlineStr">
        <is>
          <t/>
        </is>
      </c>
      <c r="BF571" t="inlineStr">
        <is>
          <t/>
        </is>
      </c>
      <c r="BG571" t="inlineStr">
        <is>
          <t/>
        </is>
      </c>
      <c r="BH571" t="inlineStr">
        <is>
          <t/>
        </is>
      </c>
      <c r="BI571" t="inlineStr">
        <is>
          <t/>
        </is>
      </c>
      <c r="BJ571" s="2" t="inlineStr">
        <is>
          <t>mokėjimo infrastruktūra</t>
        </is>
      </c>
      <c r="BK571" s="2" t="inlineStr">
        <is>
          <t>3</t>
        </is>
      </c>
      <c r="BL571" s="2" t="inlineStr">
        <is>
          <t/>
        </is>
      </c>
      <c r="BM571" t="inlineStr">
        <is>
          <t/>
        </is>
      </c>
      <c r="BN571" s="2" t="inlineStr">
        <is>
          <t>maksājumu infrastruktūra</t>
        </is>
      </c>
      <c r="BO571" s="2" t="inlineStr">
        <is>
          <t>3</t>
        </is>
      </c>
      <c r="BP571" s="2" t="inlineStr">
        <is>
          <t/>
        </is>
      </c>
      <c r="BQ571" t="inlineStr">
        <is>
          <t/>
        </is>
      </c>
      <c r="BR571" s="2" t="inlineStr">
        <is>
          <t>infrastruttura tal-ħlas</t>
        </is>
      </c>
      <c r="BS571" s="2" t="inlineStr">
        <is>
          <t>3</t>
        </is>
      </c>
      <c r="BT571" s="2" t="inlineStr">
        <is>
          <t/>
        </is>
      </c>
      <c r="BU571" t="inlineStr">
        <is>
          <t/>
        </is>
      </c>
      <c r="BV571" t="inlineStr">
        <is>
          <t/>
        </is>
      </c>
      <c r="BW571" t="inlineStr">
        <is>
          <t/>
        </is>
      </c>
      <c r="BX571" t="inlineStr">
        <is>
          <t/>
        </is>
      </c>
      <c r="BY571" t="inlineStr">
        <is>
          <t/>
        </is>
      </c>
      <c r="BZ571" s="2" t="inlineStr">
        <is>
          <t>infrastruktura płatnicza</t>
        </is>
      </c>
      <c r="CA571" s="2" t="inlineStr">
        <is>
          <t>3</t>
        </is>
      </c>
      <c r="CB571" s="2" t="inlineStr">
        <is>
          <t/>
        </is>
      </c>
      <c r="CC571" t="inlineStr">
        <is>
          <t/>
        </is>
      </c>
      <c r="CD571" s="2" t="inlineStr">
        <is>
          <t>infraestrutura de pagamentos</t>
        </is>
      </c>
      <c r="CE571" s="2" t="inlineStr">
        <is>
          <t>3</t>
        </is>
      </c>
      <c r="CF571" s="2" t="inlineStr">
        <is>
          <t/>
        </is>
      </c>
      <c r="CG571" t="inlineStr">
        <is>
          <t/>
        </is>
      </c>
      <c r="CH571" t="inlineStr">
        <is>
          <t/>
        </is>
      </c>
      <c r="CI571" t="inlineStr">
        <is>
          <t/>
        </is>
      </c>
      <c r="CJ571" t="inlineStr">
        <is>
          <t/>
        </is>
      </c>
      <c r="CK571" t="inlineStr">
        <is>
          <t/>
        </is>
      </c>
      <c r="CL571" t="inlineStr">
        <is>
          <t/>
        </is>
      </c>
      <c r="CM571" t="inlineStr">
        <is>
          <t/>
        </is>
      </c>
      <c r="CN571" t="inlineStr">
        <is>
          <t/>
        </is>
      </c>
      <c r="CO571" t="inlineStr">
        <is>
          <t/>
        </is>
      </c>
      <c r="CP571" s="2" t="inlineStr">
        <is>
          <t>plačilna infrastruktura</t>
        </is>
      </c>
      <c r="CQ571" s="2" t="inlineStr">
        <is>
          <t>3</t>
        </is>
      </c>
      <c r="CR571" s="2" t="inlineStr">
        <is>
          <t/>
        </is>
      </c>
      <c r="CS571" t="inlineStr">
        <is>
          <t/>
        </is>
      </c>
      <c r="CT571" t="inlineStr">
        <is>
          <t/>
        </is>
      </c>
      <c r="CU571" t="inlineStr">
        <is>
          <t/>
        </is>
      </c>
      <c r="CV571" t="inlineStr">
        <is>
          <t/>
        </is>
      </c>
      <c r="CW571" t="inlineStr">
        <is>
          <t/>
        </is>
      </c>
    </row>
    <row r="572">
      <c r="A572" s="1" t="str">
        <f>HYPERLINK("https://iate.europa.eu/entry/result/3528148/all", "3528148")</f>
        <v>3528148</v>
      </c>
      <c r="B572" t="inlineStr">
        <is>
          <t>FINANCE</t>
        </is>
      </c>
      <c r="C572" t="inlineStr">
        <is>
          <t>FINANCE</t>
        </is>
      </c>
      <c r="D572" t="inlineStr">
        <is>
          <t>yes</t>
        </is>
      </c>
      <c r="E572" t="inlineStr">
        <is>
          <t/>
        </is>
      </c>
      <c r="F572" s="2" t="inlineStr">
        <is>
          <t>сетълмент в реално време</t>
        </is>
      </c>
      <c r="G572" s="2" t="inlineStr">
        <is>
          <t>3</t>
        </is>
      </c>
      <c r="H572" s="2" t="inlineStr">
        <is>
          <t/>
        </is>
      </c>
      <c r="I572" t="inlineStr">
        <is>
          <t>Разплащателна трансакция по електронен път, която се урежда непосредствено след обработването ѝ.</t>
        </is>
      </c>
      <c r="J572" t="inlineStr">
        <is>
          <t/>
        </is>
      </c>
      <c r="K572" t="inlineStr">
        <is>
          <t/>
        </is>
      </c>
      <c r="L572" t="inlineStr">
        <is>
          <t/>
        </is>
      </c>
      <c r="M572" t="inlineStr">
        <is>
          <t/>
        </is>
      </c>
      <c r="N572" t="inlineStr">
        <is>
          <t/>
        </is>
      </c>
      <c r="O572" t="inlineStr">
        <is>
          <t/>
        </is>
      </c>
      <c r="P572" t="inlineStr">
        <is>
          <t/>
        </is>
      </c>
      <c r="Q572" t="inlineStr">
        <is>
          <t/>
        </is>
      </c>
      <c r="R572" s="2" t="inlineStr">
        <is>
          <t>Echtzeitabwicklung</t>
        </is>
      </c>
      <c r="S572" s="2" t="inlineStr">
        <is>
          <t>3</t>
        </is>
      </c>
      <c r="T572" s="2" t="inlineStr">
        <is>
          <t/>
        </is>
      </c>
      <c r="U572" t="inlineStr">
        <is>
          <t/>
        </is>
      </c>
      <c r="V572" s="2" t="inlineStr">
        <is>
          <t>διακανονισμός σε συνεχή χρόνο</t>
        </is>
      </c>
      <c r="W572" s="2" t="inlineStr">
        <is>
          <t>2</t>
        </is>
      </c>
      <c r="X572" s="2" t="inlineStr">
        <is>
          <t/>
        </is>
      </c>
      <c r="Y572" t="inlineStr">
        <is>
          <t/>
        </is>
      </c>
      <c r="Z572" s="2" t="inlineStr">
        <is>
          <t>real-time settlement</t>
        </is>
      </c>
      <c r="AA572" s="2" t="inlineStr">
        <is>
          <t>3</t>
        </is>
      </c>
      <c r="AB572" s="2" t="inlineStr">
        <is>
          <t/>
        </is>
      </c>
      <c r="AC572" t="inlineStr">
        <is>
          <t>electronic payment transaction that occurs in real time, i.e. the recipient's account is credited as soon as (or shortly after) the payment is sent</t>
        </is>
      </c>
      <c r="AD572" s="2" t="inlineStr">
        <is>
          <t>liquidación en tiempo real</t>
        </is>
      </c>
      <c r="AE572" s="2" t="inlineStr">
        <is>
          <t>3</t>
        </is>
      </c>
      <c r="AF572" s="2" t="inlineStr">
        <is>
          <t/>
        </is>
      </c>
      <c r="AG572" t="inlineStr">
        <is>
          <t/>
        </is>
      </c>
      <c r="AH572" s="2" t="inlineStr">
        <is>
          <t>reaalajas arveldamine</t>
        </is>
      </c>
      <c r="AI572" s="2" t="inlineStr">
        <is>
          <t>3</t>
        </is>
      </c>
      <c r="AJ572" s="2" t="inlineStr">
        <is>
          <t/>
        </is>
      </c>
      <c r="AK572" t="inlineStr">
        <is>
          <t/>
        </is>
      </c>
      <c r="AL572" s="2" t="inlineStr">
        <is>
          <t>reaaliaikainen maksu</t>
        </is>
      </c>
      <c r="AM572" s="2" t="inlineStr">
        <is>
          <t>3</t>
        </is>
      </c>
      <c r="AN572" s="2" t="inlineStr">
        <is>
          <t/>
        </is>
      </c>
      <c r="AO572" t="inlineStr">
        <is>
          <t/>
        </is>
      </c>
      <c r="AP572" s="2" t="inlineStr">
        <is>
          <t>règlement en temps réel</t>
        </is>
      </c>
      <c r="AQ572" s="2" t="inlineStr">
        <is>
          <t>3</t>
        </is>
      </c>
      <c r="AR572" s="2" t="inlineStr">
        <is>
          <t/>
        </is>
      </c>
      <c r="AS572" t="inlineStr">
        <is>
          <t/>
        </is>
      </c>
      <c r="AT572" s="2" t="inlineStr">
        <is>
          <t>socraíocht fíor-ama</t>
        </is>
      </c>
      <c r="AU572" s="2" t="inlineStr">
        <is>
          <t>3</t>
        </is>
      </c>
      <c r="AV572" s="2" t="inlineStr">
        <is>
          <t/>
        </is>
      </c>
      <c r="AW572" t="inlineStr">
        <is>
          <t/>
        </is>
      </c>
      <c r="AX572" t="inlineStr">
        <is>
          <t/>
        </is>
      </c>
      <c r="AY572" t="inlineStr">
        <is>
          <t/>
        </is>
      </c>
      <c r="AZ572" t="inlineStr">
        <is>
          <t/>
        </is>
      </c>
      <c r="BA572" t="inlineStr">
        <is>
          <t/>
        </is>
      </c>
      <c r="BB572" s="2" t="inlineStr">
        <is>
          <t>valós idejű elszámolás</t>
        </is>
      </c>
      <c r="BC572" s="2" t="inlineStr">
        <is>
          <t>4</t>
        </is>
      </c>
      <c r="BD572" s="2" t="inlineStr">
        <is>
          <t/>
        </is>
      </c>
      <c r="BE572" t="inlineStr">
        <is>
          <t>a beérkező fizetési megbízás azonnali teljesítése, amely során az egyik fél számláját megterhelik az átutalás összegével, amelyet a másik fél számláján jóváírnak</t>
        </is>
      </c>
      <c r="BF572" t="inlineStr">
        <is>
          <t/>
        </is>
      </c>
      <c r="BG572" t="inlineStr">
        <is>
          <t/>
        </is>
      </c>
      <c r="BH572" t="inlineStr">
        <is>
          <t/>
        </is>
      </c>
      <c r="BI572" t="inlineStr">
        <is>
          <t/>
        </is>
      </c>
      <c r="BJ572" t="inlineStr">
        <is>
          <t/>
        </is>
      </c>
      <c r="BK572" t="inlineStr">
        <is>
          <t/>
        </is>
      </c>
      <c r="BL572" t="inlineStr">
        <is>
          <t/>
        </is>
      </c>
      <c r="BM572" t="inlineStr">
        <is>
          <t/>
        </is>
      </c>
      <c r="BN572" t="inlineStr">
        <is>
          <t/>
        </is>
      </c>
      <c r="BO572" t="inlineStr">
        <is>
          <t/>
        </is>
      </c>
      <c r="BP572" t="inlineStr">
        <is>
          <t/>
        </is>
      </c>
      <c r="BQ572" t="inlineStr">
        <is>
          <t/>
        </is>
      </c>
      <c r="BR572" s="2" t="inlineStr">
        <is>
          <t>saldu f'ħin reali</t>
        </is>
      </c>
      <c r="BS572" s="2" t="inlineStr">
        <is>
          <t>3</t>
        </is>
      </c>
      <c r="BT572" s="2" t="inlineStr">
        <is>
          <t/>
        </is>
      </c>
      <c r="BU572" t="inlineStr">
        <is>
          <t/>
        </is>
      </c>
      <c r="BV572" t="inlineStr">
        <is>
          <t/>
        </is>
      </c>
      <c r="BW572" t="inlineStr">
        <is>
          <t/>
        </is>
      </c>
      <c r="BX572" t="inlineStr">
        <is>
          <t/>
        </is>
      </c>
      <c r="BY572" t="inlineStr">
        <is>
          <t/>
        </is>
      </c>
      <c r="BZ572" s="2" t="inlineStr">
        <is>
          <t>rozrachunek w czasie rzeczywistym</t>
        </is>
      </c>
      <c r="CA572" s="2" t="inlineStr">
        <is>
          <t>3</t>
        </is>
      </c>
      <c r="CB572" s="2" t="inlineStr">
        <is>
          <t/>
        </is>
      </c>
      <c r="CC572" t="inlineStr">
        <is>
          <t/>
        </is>
      </c>
      <c r="CD572" s="2" t="inlineStr">
        <is>
          <t>liquidação em tempo real</t>
        </is>
      </c>
      <c r="CE572" s="2" t="inlineStr">
        <is>
          <t>3</t>
        </is>
      </c>
      <c r="CF572" s="2" t="inlineStr">
        <is>
          <t/>
        </is>
      </c>
      <c r="CG572" t="inlineStr">
        <is>
          <t/>
        </is>
      </c>
      <c r="CH572" t="inlineStr">
        <is>
          <t/>
        </is>
      </c>
      <c r="CI572" t="inlineStr">
        <is>
          <t/>
        </is>
      </c>
      <c r="CJ572" t="inlineStr">
        <is>
          <t/>
        </is>
      </c>
      <c r="CK572" t="inlineStr">
        <is>
          <t/>
        </is>
      </c>
      <c r="CL572" t="inlineStr">
        <is>
          <t/>
        </is>
      </c>
      <c r="CM572" t="inlineStr">
        <is>
          <t/>
        </is>
      </c>
      <c r="CN572" t="inlineStr">
        <is>
          <t/>
        </is>
      </c>
      <c r="CO572" t="inlineStr">
        <is>
          <t/>
        </is>
      </c>
      <c r="CP572" s="2" t="inlineStr">
        <is>
          <t>poravnava v realnem času</t>
        </is>
      </c>
      <c r="CQ572" s="2" t="inlineStr">
        <is>
          <t>3</t>
        </is>
      </c>
      <c r="CR572" s="2" t="inlineStr">
        <is>
          <t/>
        </is>
      </c>
      <c r="CS572" t="inlineStr">
        <is>
          <t/>
        </is>
      </c>
      <c r="CT572" t="inlineStr">
        <is>
          <t/>
        </is>
      </c>
      <c r="CU572" t="inlineStr">
        <is>
          <t/>
        </is>
      </c>
      <c r="CV572" t="inlineStr">
        <is>
          <t/>
        </is>
      </c>
      <c r="CW572" t="inlineStr">
        <is>
          <t/>
        </is>
      </c>
    </row>
    <row r="573">
      <c r="A573" s="1" t="str">
        <f>HYPERLINK("https://iate.europa.eu/entry/result/3527124/all", "3527124")</f>
        <v>3527124</v>
      </c>
      <c r="B573" t="inlineStr">
        <is>
          <t>FINANCE</t>
        </is>
      </c>
      <c r="C573" t="inlineStr">
        <is>
          <t>FINANCE</t>
        </is>
      </c>
      <c r="D573" t="inlineStr">
        <is>
          <t>yes</t>
        </is>
      </c>
      <c r="E573" t="inlineStr">
        <is>
          <t/>
        </is>
      </c>
      <c r="F573" s="2" t="inlineStr">
        <is>
          <t>вътрешна сметка</t>
        </is>
      </c>
      <c r="G573" s="2" t="inlineStr">
        <is>
          <t>3</t>
        </is>
      </c>
      <c r="H573" s="2" t="inlineStr">
        <is>
          <t/>
        </is>
      </c>
      <c r="I573" t="inlineStr">
        <is>
          <t>Сметка, открита и управлявана извън платежния модул от ЦБ за лице, отговарящо на изискванията за индиректен участник [&lt;a href="/entry/result/154021/all" id="ENTRY_TO_ENTRY_CONVERTER" target="_blank"&gt;IATE:154021&lt;/a&gt; ].</t>
        </is>
      </c>
      <c r="J573" t="inlineStr">
        <is>
          <t/>
        </is>
      </c>
      <c r="K573" t="inlineStr">
        <is>
          <t/>
        </is>
      </c>
      <c r="L573" t="inlineStr">
        <is>
          <t/>
        </is>
      </c>
      <c r="M573" t="inlineStr">
        <is>
          <t/>
        </is>
      </c>
      <c r="N573" t="inlineStr">
        <is>
          <t/>
        </is>
      </c>
      <c r="O573" t="inlineStr">
        <is>
          <t/>
        </is>
      </c>
      <c r="P573" t="inlineStr">
        <is>
          <t/>
        </is>
      </c>
      <c r="Q573" t="inlineStr">
        <is>
          <t/>
        </is>
      </c>
      <c r="R573" s="2" t="inlineStr">
        <is>
          <t>Heimatkonto</t>
        </is>
      </c>
      <c r="S573" s="2" t="inlineStr">
        <is>
          <t>3</t>
        </is>
      </c>
      <c r="T573" s="2" t="inlineStr">
        <is>
          <t/>
        </is>
      </c>
      <c r="U573" t="inlineStr">
        <is>
          <t>Konto, das von einer teilnehmenden NZB für Stellen, die als indirekte Teilnehmer zugelassen werden können, außerhalb des PM eröffnet wird</t>
        </is>
      </c>
      <c r="V573" s="2" t="inlineStr">
        <is>
          <t>λογαριασμός στην ΚΤ</t>
        </is>
      </c>
      <c r="W573" s="2" t="inlineStr">
        <is>
          <t>2</t>
        </is>
      </c>
      <c r="X573" s="2" t="inlineStr">
        <is>
          <t/>
        </is>
      </c>
      <c r="Y573" t="inlineStr">
        <is>
          <t>λογαριασμός που ανοίγει μίασυμμετέχουσα ΕθνΚΤ εκτός της ΜΠ για οργανισμό ο οποίος μπορεί να γίνει δεκτός ως έμμεσος συμμετέχων</t>
        </is>
      </c>
      <c r="Z573" s="2" t="inlineStr">
        <is>
          <t>home account</t>
        </is>
      </c>
      <c r="AA573" s="2" t="inlineStr">
        <is>
          <t>3</t>
        </is>
      </c>
      <c r="AB573" s="2" t="inlineStr">
        <is>
          <t/>
        </is>
      </c>
      <c r="AC573" t="inlineStr">
        <is>
          <t>account opened outside the Payments Module (PM) by a National Central Bank (NCB) participating in TARGET 2 for an entity that is eligible to become an indirect participant</t>
        </is>
      </c>
      <c r="AD573" s="2" t="inlineStr">
        <is>
          <t>cuenta local</t>
        </is>
      </c>
      <c r="AE573" s="2" t="inlineStr">
        <is>
          <t>3</t>
        </is>
      </c>
      <c r="AF573" s="2" t="inlineStr">
        <is>
          <t/>
        </is>
      </c>
      <c r="AG573" t="inlineStr">
        <is>
          <t>Cuenta abierta fuera del módulo de pagos por un BCN participante para una entidad susceptible de ser participante indirecto.</t>
        </is>
      </c>
      <c r="AH573" s="2" t="inlineStr">
        <is>
          <t>kohalik konto</t>
        </is>
      </c>
      <c r="AI573" s="2" t="inlineStr">
        <is>
          <t>3</t>
        </is>
      </c>
      <c r="AJ573" s="2" t="inlineStr">
        <is>
          <t/>
        </is>
      </c>
      <c r="AK573" t="inlineStr">
        <is>
          <t>keskpanga poolt väljaspool ühisplatvormi avatud konto üksuse jaoks, kes vastab kaudseks osalejaks saamise tingimustele</t>
        </is>
      </c>
      <c r="AL573" s="2" t="inlineStr">
        <is>
          <t>kotitili</t>
        </is>
      </c>
      <c r="AM573" s="2" t="inlineStr">
        <is>
          <t>3</t>
        </is>
      </c>
      <c r="AN573" s="2" t="inlineStr">
        <is>
          <t/>
        </is>
      </c>
      <c r="AO573" t="inlineStr">
        <is>
          <t>tili, jonka euron käyttöön ottanut kansallinen keskuspankki avaa ja jota se hallinnoi maksumoduulin (PM) ulkopuolella yhteisölle, joka täyttää epäsuoraksi osallistujaksi hyväksymisen edellytykset</t>
        </is>
      </c>
      <c r="AP573" s="2" t="inlineStr">
        <is>
          <t>compte local</t>
        </is>
      </c>
      <c r="AQ573" s="2" t="inlineStr">
        <is>
          <t>3</t>
        </is>
      </c>
      <c r="AR573" s="2" t="inlineStr">
        <is>
          <t/>
        </is>
      </c>
      <c r="AS573" t="inlineStr">
        <is>
          <t/>
        </is>
      </c>
      <c r="AT573" s="2" t="inlineStr">
        <is>
          <t>cuntas baile</t>
        </is>
      </c>
      <c r="AU573" s="2" t="inlineStr">
        <is>
          <t>3</t>
        </is>
      </c>
      <c r="AV573" s="2" t="inlineStr">
        <is>
          <t/>
        </is>
      </c>
      <c r="AW573" t="inlineStr">
        <is>
          <t/>
        </is>
      </c>
      <c r="AX573" t="inlineStr">
        <is>
          <t/>
        </is>
      </c>
      <c r="AY573" t="inlineStr">
        <is>
          <t/>
        </is>
      </c>
      <c r="AZ573" t="inlineStr">
        <is>
          <t/>
        </is>
      </c>
      <c r="BA573" t="inlineStr">
        <is>
          <t/>
        </is>
      </c>
      <c r="BB573" s="2" t="inlineStr">
        <is>
          <t>ügyfélszámla</t>
        </is>
      </c>
      <c r="BC573" s="2" t="inlineStr">
        <is>
          <t>4</t>
        </is>
      </c>
      <c r="BD573" s="2" t="inlineStr">
        <is>
          <t/>
        </is>
      </c>
      <c r="BE573" t="inlineStr">
        <is>
          <t>a Target2-ben részt vevő központi bank által a közvetett résztvevővé [ &lt;a href="/entry/result/154021/all" id="ENTRY_TO_ENTRY_CONVERTER" target="_blank"&gt;IATE:154021&lt;/a&gt; ] válás feltételeinek megfelelő jogalany számára a PM-en [ &lt;a href="/entry/result/3528031/all" id="ENTRY_TO_ENTRY_CONVERTER" target="_blank"&gt;IATE:3528031&lt;/a&gt; ] kívül nyitott számla</t>
        </is>
      </c>
      <c r="BF573" t="inlineStr">
        <is>
          <t/>
        </is>
      </c>
      <c r="BG573" t="inlineStr">
        <is>
          <t/>
        </is>
      </c>
      <c r="BH573" t="inlineStr">
        <is>
          <t/>
        </is>
      </c>
      <c r="BI573" t="inlineStr">
        <is>
          <t/>
        </is>
      </c>
      <c r="BJ573" s="2" t="inlineStr">
        <is>
          <t>namų sąskaita</t>
        </is>
      </c>
      <c r="BK573" s="2" t="inlineStr">
        <is>
          <t>3</t>
        </is>
      </c>
      <c r="BL573" s="2" t="inlineStr">
        <is>
          <t/>
        </is>
      </c>
      <c r="BM573" t="inlineStr">
        <is>
          <t>netiesioginiu dalyviu galinčio tapti subjekto sąskaita, kurią nacionalinis centrinis bankas atidaro ne mokėjimų modulyje</t>
        </is>
      </c>
      <c r="BN573" t="inlineStr">
        <is>
          <t/>
        </is>
      </c>
      <c r="BO573" t="inlineStr">
        <is>
          <t/>
        </is>
      </c>
      <c r="BP573" t="inlineStr">
        <is>
          <t/>
        </is>
      </c>
      <c r="BQ573" t="inlineStr">
        <is>
          <t/>
        </is>
      </c>
      <c r="BR573" t="inlineStr">
        <is>
          <t/>
        </is>
      </c>
      <c r="BS573" t="inlineStr">
        <is>
          <t/>
        </is>
      </c>
      <c r="BT573" t="inlineStr">
        <is>
          <t/>
        </is>
      </c>
      <c r="BU573" t="inlineStr">
        <is>
          <t/>
        </is>
      </c>
      <c r="BV573" t="inlineStr">
        <is>
          <t/>
        </is>
      </c>
      <c r="BW573" t="inlineStr">
        <is>
          <t/>
        </is>
      </c>
      <c r="BX573" t="inlineStr">
        <is>
          <t/>
        </is>
      </c>
      <c r="BY573" t="inlineStr">
        <is>
          <t/>
        </is>
      </c>
      <c r="BZ573" s="2" t="inlineStr">
        <is>
          <t>rachunek typu &lt;i&gt;home&lt;/i&gt;</t>
        </is>
      </c>
      <c r="CA573" s="2" t="inlineStr">
        <is>
          <t>3</t>
        </is>
      </c>
      <c r="CB573" s="2" t="inlineStr">
        <is>
          <t/>
        </is>
      </c>
      <c r="CC573" t="inlineStr">
        <is>
          <t>rachunek otwierany przez BC poza PM na rzecz podmiotu kwalifikowanego do otrzymania statusu uczestnika pośredniego</t>
        </is>
      </c>
      <c r="CD573" s="2" t="inlineStr">
        <is>
          <t>conta doméstica</t>
        </is>
      </c>
      <c r="CE573" s="2" t="inlineStr">
        <is>
          <t>3</t>
        </is>
      </c>
      <c r="CF573" s="2" t="inlineStr">
        <is>
          <t/>
        </is>
      </c>
      <c r="CG573" t="inlineStr">
        <is>
          <t/>
        </is>
      </c>
      <c r="CH573" s="2" t="inlineStr">
        <is>
          <t>cont local</t>
        </is>
      </c>
      <c r="CI573" s="2" t="inlineStr">
        <is>
          <t>3</t>
        </is>
      </c>
      <c r="CJ573" s="2" t="inlineStr">
        <is>
          <t/>
        </is>
      </c>
      <c r="CK573" t="inlineStr">
        <is>
          <t>cont deschis în afara PM&lt;sup&gt;1&lt;/sup&gt; de către o bancă centrală pentru o entitate eligibilă pentru a deveni participant indirect</t>
        </is>
      </c>
      <c r="CL573" t="inlineStr">
        <is>
          <t/>
        </is>
      </c>
      <c r="CM573" t="inlineStr">
        <is>
          <t/>
        </is>
      </c>
      <c r="CN573" t="inlineStr">
        <is>
          <t/>
        </is>
      </c>
      <c r="CO573" t="inlineStr">
        <is>
          <t/>
        </is>
      </c>
      <c r="CP573" s="2" t="inlineStr">
        <is>
          <t>domači račun</t>
        </is>
      </c>
      <c r="CQ573" s="2" t="inlineStr">
        <is>
          <t>3</t>
        </is>
      </c>
      <c r="CR573" s="2" t="inlineStr">
        <is>
          <t/>
        </is>
      </c>
      <c r="CS573" t="inlineStr">
        <is>
          <t>račun, ki ga centralna banka odpre zunaj plačilnega modula za subjekt, ki je primeren, da postane posredniudeleženec</t>
        </is>
      </c>
      <c r="CT573" t="inlineStr">
        <is>
          <t/>
        </is>
      </c>
      <c r="CU573" t="inlineStr">
        <is>
          <t/>
        </is>
      </c>
      <c r="CV573" t="inlineStr">
        <is>
          <t/>
        </is>
      </c>
      <c r="CW573" t="inlineStr">
        <is>
          <t/>
        </is>
      </c>
    </row>
    <row r="574">
      <c r="A574" s="1" t="str">
        <f>HYPERLINK("https://iate.europa.eu/entry/result/3528090/all", "3528090")</f>
        <v>3528090</v>
      </c>
      <c r="B574" t="inlineStr">
        <is>
          <t>FINANCE</t>
        </is>
      </c>
      <c r="C574" t="inlineStr">
        <is>
          <t>FINANCE</t>
        </is>
      </c>
      <c r="D574" t="inlineStr">
        <is>
          <t>yes</t>
        </is>
      </c>
      <c r="E574" t="inlineStr">
        <is>
          <t/>
        </is>
      </c>
      <c r="F574" s="2" t="inlineStr">
        <is>
          <t>нареждане за кредитен превод</t>
        </is>
      </c>
      <c r="G574" s="2" t="inlineStr">
        <is>
          <t>3</t>
        </is>
      </c>
      <c r="H574" s="2" t="inlineStr">
        <is>
          <t/>
        </is>
      </c>
      <c r="I574" t="inlineStr">
        <is>
          <t>Инструкция от платец за предоставяне на средства наразположение на получател чрез заверяване на сметка в платежния модул [ &lt;a href="/entry/result/3527121/all" id="ENTRY_TO_ENTRY_CONVERTER" target="_blank"&gt;IATE:3527121&lt;/a&gt; ].</t>
        </is>
      </c>
      <c r="J574" s="2" t="inlineStr">
        <is>
          <t>příkaz k úhradě</t>
        </is>
      </c>
      <c r="K574" s="2" t="inlineStr">
        <is>
          <t>3</t>
        </is>
      </c>
      <c r="L574" s="2" t="inlineStr">
        <is>
          <t/>
        </is>
      </c>
      <c r="M574" t="inlineStr">
        <is>
          <t>pokyn plátce dát příjemci k dispozici peněžní prostředky prostřednictvím účetního zápisu na účtu PM</t>
        </is>
      </c>
      <c r="N574" s="2" t="inlineStr">
        <is>
          <t>kreditoverførselsordre</t>
        </is>
      </c>
      <c r="O574" s="2" t="inlineStr">
        <is>
          <t>2</t>
        </is>
      </c>
      <c r="P574" s="2" t="inlineStr">
        <is>
          <t/>
        </is>
      </c>
      <c r="Q574" t="inlineStr">
        <is>
          <t>betalers instruks om at stille en sum til rådighed for en betalingsmodtager ved hjælp af en bogføring på en PM-konto [ &lt;a href="/entry/result/3527121/all" id="ENTRY_TO_ENTRY_CONVERTER" target="_blank"&gt;IATE:3527121&lt;/a&gt; ]</t>
        </is>
      </c>
      <c r="R574" s="2" t="inlineStr">
        <is>
          <t>Überweisungsauftrag</t>
        </is>
      </c>
      <c r="S574" s="2" t="inlineStr">
        <is>
          <t>3</t>
        </is>
      </c>
      <c r="T574" s="2" t="inlineStr">
        <is>
          <t/>
        </is>
      </c>
      <c r="U574" t="inlineStr">
        <is>
          <t>Anweisung eines Zahlers, einem Zahlungsempfänger Geld durch Gutschrift auf einem PM-Konto zur Verfügung zu stellen</t>
        </is>
      </c>
      <c r="V574" s="2" t="inlineStr">
        <is>
          <t>εντολή μεταφοράς κεφαλαίων</t>
        </is>
      </c>
      <c r="W574" s="2" t="inlineStr">
        <is>
          <t>3</t>
        </is>
      </c>
      <c r="X574" s="2" t="inlineStr">
        <is>
          <t/>
        </is>
      </c>
      <c r="Y574" t="inlineStr">
        <is>
          <t>οδηγία την οποία δίνει ο πληρωτής προκειμένου να τεθούν στη διάθεση του δικαιούχου πληρωμής κεφάλαια μέσω λογιστικής εγγραφής σε λογαριασμό ΜΠ</t>
        </is>
      </c>
      <c r="Z574" s="2" t="inlineStr">
        <is>
          <t>credit transfer order</t>
        </is>
      </c>
      <c r="AA574" s="2" t="inlineStr">
        <is>
          <t>3</t>
        </is>
      </c>
      <c r="AB574" s="2" t="inlineStr">
        <is>
          <t/>
        </is>
      </c>
      <c r="AC574" t="inlineStr">
        <is>
          <t>instruction by a payer to make funds available to a payee by means of a book entry on a 
&lt;i&gt;payments module (PM) account&lt;/i&gt; [ &lt;a href="/entry/result/3527121/all" id="ENTRY_TO_ENTRY_CONVERTER" target="_blank"&gt;IATE:3527121&lt;/a&gt; ]</t>
        </is>
      </c>
      <c r="AD574" s="2" t="inlineStr">
        <is>
          <t>orden de transferencia</t>
        </is>
      </c>
      <c r="AE574" s="2" t="inlineStr">
        <is>
          <t>3</t>
        </is>
      </c>
      <c r="AF574" s="2" t="inlineStr">
        <is>
          <t/>
        </is>
      </c>
      <c r="AG574" t="inlineStr">
        <is>
          <t>Instrucción del pagador de poner fondos a disposición del beneficiario mediante un asiento en una cuenta del módulo de pagos [ &lt;a href="/entry/result/3527121/all" id="ENTRY_TO_ENTRY_CONVERTER" target="_blank"&gt;IATE:3527121&lt;/a&gt; ].</t>
        </is>
      </c>
      <c r="AH574" s="2" t="inlineStr">
        <is>
          <t>kreeditkorraldus</t>
        </is>
      </c>
      <c r="AI574" s="2" t="inlineStr">
        <is>
          <t>3</t>
        </is>
      </c>
      <c r="AJ574" s="2" t="inlineStr">
        <is>
          <t/>
        </is>
      </c>
      <c r="AK574" t="inlineStr">
        <is>
          <t>maksja korraldus teha vahendid kättesaadavaks makse saajale, tehes kande maksemooduli kontol</t>
        </is>
      </c>
      <c r="AL574" s="2" t="inlineStr">
        <is>
          <t>tilisiirtotoimeksianto</t>
        </is>
      </c>
      <c r="AM574" s="2" t="inlineStr">
        <is>
          <t>3</t>
        </is>
      </c>
      <c r="AN574" s="2" t="inlineStr">
        <is>
          <t/>
        </is>
      </c>
      <c r="AO574" t="inlineStr">
        <is>
          <t>maksajan antama ohje siirtää varoja maksunsaajalle tekemällä kirjaus PM-tilille</t>
        </is>
      </c>
      <c r="AP574" s="2" t="inlineStr">
        <is>
          <t>ordre de virement</t>
        </is>
      </c>
      <c r="AQ574" s="2" t="inlineStr">
        <is>
          <t>3</t>
        </is>
      </c>
      <c r="AR574" s="2" t="inlineStr">
        <is>
          <t/>
        </is>
      </c>
      <c r="AS574" t="inlineStr">
        <is>
          <t>une instruction donnée par un payeur de mettre des fonds à la disposition d'un payé en les inscrivant sur un compte MP</t>
        </is>
      </c>
      <c r="AT574" s="2" t="inlineStr">
        <is>
          <t>ordú creidmheasa bainc</t>
        </is>
      </c>
      <c r="AU574" s="2" t="inlineStr">
        <is>
          <t>3</t>
        </is>
      </c>
      <c r="AV574" s="2" t="inlineStr">
        <is>
          <t/>
        </is>
      </c>
      <c r="AW574" t="inlineStr">
        <is>
          <t/>
        </is>
      </c>
      <c r="AX574" t="inlineStr">
        <is>
          <t/>
        </is>
      </c>
      <c r="AY574" t="inlineStr">
        <is>
          <t/>
        </is>
      </c>
      <c r="AZ574" t="inlineStr">
        <is>
          <t/>
        </is>
      </c>
      <c r="BA574" t="inlineStr">
        <is>
          <t/>
        </is>
      </c>
      <c r="BB574" s="2" t="inlineStr">
        <is>
          <t>átutalási megbízás</t>
        </is>
      </c>
      <c r="BC574" s="2" t="inlineStr">
        <is>
          <t>4</t>
        </is>
      </c>
      <c r="BD574" s="2" t="inlineStr">
        <is>
          <t/>
        </is>
      </c>
      <c r="BE574" t="inlineStr">
        <is>
          <t>a megbízó utasítása valamely pénzösszegnek a kedvezményezett számára a 
&lt;i&gt;PM-számlán&lt;/i&gt; [ &lt;a href="/entry/result/3527121/all" id="ENTRY_TO_ENTRY_CONVERTER" target="_blank"&gt;IATE:3527121&lt;/a&gt; ] könyvelési tétel formájában történő rendelkezésre bocsátására</t>
        </is>
      </c>
      <c r="BF574" s="2" t="inlineStr">
        <is>
          <t>ordine di bonifico</t>
        </is>
      </c>
      <c r="BG574" s="2" t="inlineStr">
        <is>
          <t>3</t>
        </is>
      </c>
      <c r="BH574" s="2" t="inlineStr">
        <is>
          <t/>
        </is>
      </c>
      <c r="BI574" t="inlineStr">
        <is>
          <t>istruzione impartita da un ordinante al fine di mettere dei fondi a disposizione di un beneficiario, mediante scritturazione su un conto PM ( 
&lt;i&gt;payments module&lt;/i&gt; - &lt;a href="/entry/result/3527121/all" id="ENTRY_TO_ENTRY_CONVERTER" target="_blank"&gt;IATE:3527121&lt;/a&gt; )</t>
        </is>
      </c>
      <c r="BJ574" s="2" t="inlineStr">
        <is>
          <t>kredito perdavimo nurodymas</t>
        </is>
      </c>
      <c r="BK574" s="2" t="inlineStr">
        <is>
          <t>3</t>
        </is>
      </c>
      <c r="BL574" s="2" t="inlineStr">
        <is>
          <t/>
        </is>
      </c>
      <c r="BM574" t="inlineStr">
        <is>
          <t>mokėtojo nurodymas, sudarantis galimybę gavėjui disponuoti lėšomis, atlikus įrašą mokėjimo modulio sąskaitoje</t>
        </is>
      </c>
      <c r="BN574" s="2" t="inlineStr">
        <is>
          <t>kredīta pārveduma rīkojums</t>
        </is>
      </c>
      <c r="BO574" s="2" t="inlineStr">
        <is>
          <t>3</t>
        </is>
      </c>
      <c r="BP574" s="2" t="inlineStr">
        <is>
          <t/>
        </is>
      </c>
      <c r="BQ574" t="inlineStr">
        <is>
          <t>maksātāja rīkojums, lai nodrošinātu, ka saņēmējam ir pieejama naudas summa grāmatojuma veidā MM [maksājuma moduļa] kontā</t>
        </is>
      </c>
      <c r="BR574" s="2" t="inlineStr">
        <is>
          <t>ordni ta' trasferiment ta' kreditu</t>
        </is>
      </c>
      <c r="BS574" s="2" t="inlineStr">
        <is>
          <t>3</t>
        </is>
      </c>
      <c r="BT574" s="2" t="inlineStr">
        <is>
          <t/>
        </is>
      </c>
      <c r="BU574" t="inlineStr">
        <is>
          <t>struzzjoni minn pagatur biex somma ta' flus issir disponibbli lil pagatarju permezz ta' entrata fil-kotba f'kont tal-modulu ta’ pagament</t>
        </is>
      </c>
      <c r="BV574" s="2" t="inlineStr">
        <is>
          <t>overboekingsopdracht</t>
        </is>
      </c>
      <c r="BW574" s="2" t="inlineStr">
        <is>
          <t>3</t>
        </is>
      </c>
      <c r="BX574" s="2" t="inlineStr">
        <is>
          <t/>
        </is>
      </c>
      <c r="BY574" t="inlineStr">
        <is>
          <t>instructie door een betaler om geld beschikbaar te stellen aan een begunstigde door middel van een boeking op een PM-rekening</t>
        </is>
      </c>
      <c r="BZ574" s="2" t="inlineStr">
        <is>
          <t>polecenie przelewu</t>
        </is>
      </c>
      <c r="CA574" s="2" t="inlineStr">
        <is>
          <t>3</t>
        </is>
      </c>
      <c r="CB574" s="2" t="inlineStr">
        <is>
          <t/>
        </is>
      </c>
      <c r="CC574" t="inlineStr">
        <is>
          <t>złożona przez płatnika zgodnie z umową instrukcja udostępnienia odbiorcy płatności określonych środków w drodze zapisu księgowego na rachunku w PM</t>
        </is>
      </c>
      <c r="CD574" s="2" t="inlineStr">
        <is>
          <t>ordem de transferência a crédito</t>
        </is>
      </c>
      <c r="CE574" s="2" t="inlineStr">
        <is>
          <t>3</t>
        </is>
      </c>
      <c r="CF574" s="2" t="inlineStr">
        <is>
          <t/>
        </is>
      </c>
      <c r="CG574" t="inlineStr">
        <is>
          <t>Instrução dada por um pagador para que se coloquem fundos à disposição de um beneficiário mediante um lançamento contabilístico numa conta módulo de pagamentos.</t>
        </is>
      </c>
      <c r="CH574" s="2" t="inlineStr">
        <is>
          <t>ordin de transfer credit</t>
        </is>
      </c>
      <c r="CI574" s="2" t="inlineStr">
        <is>
          <t>3</t>
        </is>
      </c>
      <c r="CJ574" s="2" t="inlineStr">
        <is>
          <t/>
        </is>
      </c>
      <c r="CK574" t="inlineStr">
        <is>
          <t>o instrucțiune dată de un plătitor pentru a pune fonduri la dispoziția unui beneficiar, prin înregistrarea contabilă într-un cont PM 
&lt;sup&gt;1&lt;/sup&gt;</t>
        </is>
      </c>
      <c r="CL574" s="2" t="inlineStr">
        <is>
          <t>prevodný príkaz na úhradu</t>
        </is>
      </c>
      <c r="CM574" s="2" t="inlineStr">
        <is>
          <t>3</t>
        </is>
      </c>
      <c r="CN574" s="2" t="inlineStr">
        <is>
          <t/>
        </is>
      </c>
      <c r="CO574" t="inlineStr">
        <is>
          <t>pokyn platiteľa na sprístupnenie peňažných prostriedkov príjemcovi platby prostredníctvom zaúčtovania na PM účet</t>
        </is>
      </c>
      <c r="CP574" s="2" t="inlineStr">
        <is>
          <t>kreditni plačilni nalog</t>
        </is>
      </c>
      <c r="CQ574" s="2" t="inlineStr">
        <is>
          <t>3</t>
        </is>
      </c>
      <c r="CR574" s="2" t="inlineStr">
        <is>
          <t/>
        </is>
      </c>
      <c r="CS574" t="inlineStr">
        <is>
          <t>navodilo plačnika, da se prejemniku plačila dajo na razpolago sredstva z vknjižbo na PM račun</t>
        </is>
      </c>
      <c r="CT574" s="2" t="inlineStr">
        <is>
          <t>uppdrag om betalningsöverföring</t>
        </is>
      </c>
      <c r="CU574" s="2" t="inlineStr">
        <is>
          <t>3</t>
        </is>
      </c>
      <c r="CV574" s="2" t="inlineStr">
        <is>
          <t/>
        </is>
      </c>
      <c r="CW574" t="inlineStr">
        <is>
          <t>en anvisning av en betalare om att ett penningbelopp skall göras tillgängligt för en betalningsmottagare genom en transaktion på ett PM-konto</t>
        </is>
      </c>
    </row>
    <row r="575">
      <c r="A575" s="1" t="str">
        <f>HYPERLINK("https://iate.europa.eu/entry/result/3536821/all", "3536821")</f>
        <v>3536821</v>
      </c>
      <c r="B575" t="inlineStr">
        <is>
          <t>FINANCE</t>
        </is>
      </c>
      <c r="C575" t="inlineStr">
        <is>
          <t>FINANCE|financial institutions and credit|banking</t>
        </is>
      </c>
      <c r="D575" t="inlineStr">
        <is>
          <t>yes</t>
        </is>
      </c>
      <c r="E575" t="inlineStr">
        <is>
          <t/>
        </is>
      </c>
      <c r="F575" t="inlineStr">
        <is>
          <t/>
        </is>
      </c>
      <c r="G575" t="inlineStr">
        <is>
          <t/>
        </is>
      </c>
      <c r="H575" t="inlineStr">
        <is>
          <t/>
        </is>
      </c>
      <c r="I575" t="inlineStr">
        <is>
          <t/>
        </is>
      </c>
      <c r="J575" t="inlineStr">
        <is>
          <t/>
        </is>
      </c>
      <c r="K575" t="inlineStr">
        <is>
          <t/>
        </is>
      </c>
      <c r="L575" t="inlineStr">
        <is>
          <t/>
        </is>
      </c>
      <c r="M575" t="inlineStr">
        <is>
          <t/>
        </is>
      </c>
      <c r="N575" t="inlineStr">
        <is>
          <t/>
        </is>
      </c>
      <c r="O575" t="inlineStr">
        <is>
          <t/>
        </is>
      </c>
      <c r="P575" t="inlineStr">
        <is>
          <t/>
        </is>
      </c>
      <c r="Q575" t="inlineStr">
        <is>
          <t/>
        </is>
      </c>
      <c r="R575" s="2" t="inlineStr">
        <is>
          <t>sehr dringender Zahlungsauftrag</t>
        </is>
      </c>
      <c r="S575" s="2" t="inlineStr">
        <is>
          <t>3</t>
        </is>
      </c>
      <c r="T575" s="2" t="inlineStr">
        <is>
          <t/>
        </is>
      </c>
      <c r="U575" t="inlineStr">
        <is>
          <t/>
        </is>
      </c>
      <c r="V575" s="2" t="inlineStr">
        <is>
          <t>εξαιρετικά επείγουσα εντολή πληρωμής</t>
        </is>
      </c>
      <c r="W575" s="2" t="inlineStr">
        <is>
          <t>3</t>
        </is>
      </c>
      <c r="X575" s="2" t="inlineStr">
        <is>
          <t/>
        </is>
      </c>
      <c r="Y575" t="inlineStr">
        <is>
          <t/>
        </is>
      </c>
      <c r="Z575" s="2" t="inlineStr">
        <is>
          <t>highly urgent payment order</t>
        </is>
      </c>
      <c r="AA575" s="2" t="inlineStr">
        <is>
          <t>3</t>
        </is>
      </c>
      <c r="AB575" s="2" t="inlineStr">
        <is>
          <t/>
        </is>
      </c>
      <c r="AC575" t="inlineStr">
        <is>
          <t/>
        </is>
      </c>
      <c r="AD575" s="2" t="inlineStr">
        <is>
          <t>orden de pago muy urgente</t>
        </is>
      </c>
      <c r="AE575" s="2" t="inlineStr">
        <is>
          <t>3</t>
        </is>
      </c>
      <c r="AF575" s="2" t="inlineStr">
        <is>
          <t/>
        </is>
      </c>
      <c r="AG575" t="inlineStr">
        <is>
          <t/>
        </is>
      </c>
      <c r="AH575" s="2" t="inlineStr">
        <is>
          <t>erakorraline kiirmaksejuhis</t>
        </is>
      </c>
      <c r="AI575" s="2" t="inlineStr">
        <is>
          <t>3</t>
        </is>
      </c>
      <c r="AJ575" s="2" t="inlineStr">
        <is>
          <t/>
        </is>
      </c>
      <c r="AK575" t="inlineStr">
        <is>
          <t/>
        </is>
      </c>
      <c r="AL575" s="2" t="inlineStr">
        <is>
          <t>erittäin kiireellinen maksumääräys</t>
        </is>
      </c>
      <c r="AM575" s="2" t="inlineStr">
        <is>
          <t>3</t>
        </is>
      </c>
      <c r="AN575" s="2" t="inlineStr">
        <is>
          <t/>
        </is>
      </c>
      <c r="AO575" t="inlineStr">
        <is>
          <t/>
        </is>
      </c>
      <c r="AP575" t="inlineStr">
        <is>
          <t/>
        </is>
      </c>
      <c r="AQ575" t="inlineStr">
        <is>
          <t/>
        </is>
      </c>
      <c r="AR575" t="inlineStr">
        <is>
          <t/>
        </is>
      </c>
      <c r="AS575" t="inlineStr">
        <is>
          <t/>
        </is>
      </c>
      <c r="AT575" s="2" t="inlineStr">
        <is>
          <t>ordú íocaíochta ardphráinneach</t>
        </is>
      </c>
      <c r="AU575" s="2" t="inlineStr">
        <is>
          <t>3</t>
        </is>
      </c>
      <c r="AV575" s="2" t="inlineStr">
        <is>
          <t/>
        </is>
      </c>
      <c r="AW575" t="inlineStr">
        <is>
          <t/>
        </is>
      </c>
      <c r="AX575" t="inlineStr">
        <is>
          <t/>
        </is>
      </c>
      <c r="AY575" t="inlineStr">
        <is>
          <t/>
        </is>
      </c>
      <c r="AZ575" t="inlineStr">
        <is>
          <t/>
        </is>
      </c>
      <c r="BA575" t="inlineStr">
        <is>
          <t/>
        </is>
      </c>
      <c r="BB575" s="2" t="inlineStr">
        <is>
          <t>nagyon sürgős fizetési megbízás</t>
        </is>
      </c>
      <c r="BC575" s="2" t="inlineStr">
        <is>
          <t>4</t>
        </is>
      </c>
      <c r="BD575" s="2" t="inlineStr">
        <is>
          <t/>
        </is>
      </c>
      <c r="BE575" t="inlineStr">
        <is>
          <t>azonnali prioritású, sürgősen kiegyenlítendő fizetési megbízás</t>
        </is>
      </c>
      <c r="BF575" t="inlineStr">
        <is>
          <t/>
        </is>
      </c>
      <c r="BG575" t="inlineStr">
        <is>
          <t/>
        </is>
      </c>
      <c r="BH575" t="inlineStr">
        <is>
          <t/>
        </is>
      </c>
      <c r="BI575" t="inlineStr">
        <is>
          <t/>
        </is>
      </c>
      <c r="BJ575" t="inlineStr">
        <is>
          <t/>
        </is>
      </c>
      <c r="BK575" t="inlineStr">
        <is>
          <t/>
        </is>
      </c>
      <c r="BL575" t="inlineStr">
        <is>
          <t/>
        </is>
      </c>
      <c r="BM575" t="inlineStr">
        <is>
          <t/>
        </is>
      </c>
      <c r="BN575" t="inlineStr">
        <is>
          <t/>
        </is>
      </c>
      <c r="BO575" t="inlineStr">
        <is>
          <t/>
        </is>
      </c>
      <c r="BP575" t="inlineStr">
        <is>
          <t/>
        </is>
      </c>
      <c r="BQ575" t="inlineStr">
        <is>
          <t/>
        </is>
      </c>
      <c r="BR575" t="inlineStr">
        <is>
          <t/>
        </is>
      </c>
      <c r="BS575" t="inlineStr">
        <is>
          <t/>
        </is>
      </c>
      <c r="BT575" t="inlineStr">
        <is>
          <t/>
        </is>
      </c>
      <c r="BU575" t="inlineStr">
        <is>
          <t/>
        </is>
      </c>
      <c r="BV575" t="inlineStr">
        <is>
          <t/>
        </is>
      </c>
      <c r="BW575" t="inlineStr">
        <is>
          <t/>
        </is>
      </c>
      <c r="BX575" t="inlineStr">
        <is>
          <t/>
        </is>
      </c>
      <c r="BY575" t="inlineStr">
        <is>
          <t/>
        </is>
      </c>
      <c r="BZ575" s="2" t="inlineStr">
        <is>
          <t>bardzo pilne zlecenie płatnicze</t>
        </is>
      </c>
      <c r="CA575" s="2" t="inlineStr">
        <is>
          <t>3</t>
        </is>
      </c>
      <c r="CB575" s="2" t="inlineStr">
        <is>
          <t/>
        </is>
      </c>
      <c r="CC575" t="inlineStr">
        <is>
          <t/>
        </is>
      </c>
      <c r="CD575" s="2" t="inlineStr">
        <is>
          <t>ordem de pagamento muito urgente</t>
        </is>
      </c>
      <c r="CE575" s="2" t="inlineStr">
        <is>
          <t>3</t>
        </is>
      </c>
      <c r="CF575" s="2" t="inlineStr">
        <is>
          <t/>
        </is>
      </c>
      <c r="CG575" t="inlineStr">
        <is>
          <t/>
        </is>
      </c>
      <c r="CH575" t="inlineStr">
        <is>
          <t/>
        </is>
      </c>
      <c r="CI575" t="inlineStr">
        <is>
          <t/>
        </is>
      </c>
      <c r="CJ575" t="inlineStr">
        <is>
          <t/>
        </is>
      </c>
      <c r="CK575" t="inlineStr">
        <is>
          <t/>
        </is>
      </c>
      <c r="CL575" t="inlineStr">
        <is>
          <t/>
        </is>
      </c>
      <c r="CM575" t="inlineStr">
        <is>
          <t/>
        </is>
      </c>
      <c r="CN575" t="inlineStr">
        <is>
          <t/>
        </is>
      </c>
      <c r="CO575" t="inlineStr">
        <is>
          <t/>
        </is>
      </c>
      <c r="CP575" s="2" t="inlineStr">
        <is>
          <t>zelo nujni plačilni nalog</t>
        </is>
      </c>
      <c r="CQ575" s="2" t="inlineStr">
        <is>
          <t>3</t>
        </is>
      </c>
      <c r="CR575" s="2" t="inlineStr">
        <is>
          <t/>
        </is>
      </c>
      <c r="CS575" t="inlineStr">
        <is>
          <t/>
        </is>
      </c>
      <c r="CT575" t="inlineStr">
        <is>
          <t/>
        </is>
      </c>
      <c r="CU575" t="inlineStr">
        <is>
          <t/>
        </is>
      </c>
      <c r="CV575" t="inlineStr">
        <is>
          <t/>
        </is>
      </c>
      <c r="CW575" t="inlineStr">
        <is>
          <t/>
        </is>
      </c>
    </row>
    <row r="576">
      <c r="A576" s="1" t="str">
        <f>HYPERLINK("https://iate.europa.eu/entry/result/3521063/all", "3521063")</f>
        <v>3521063</v>
      </c>
      <c r="B576" t="inlineStr">
        <is>
          <t>FINANCE</t>
        </is>
      </c>
      <c r="C576" t="inlineStr">
        <is>
          <t>FINANCE|financial institutions and credit|banking</t>
        </is>
      </c>
      <c r="D576" t="inlineStr">
        <is>
          <t>yes</t>
        </is>
      </c>
      <c r="E576" t="inlineStr">
        <is>
          <t/>
        </is>
      </c>
      <c r="F576" s="2" t="inlineStr">
        <is>
          <t>подробни функционални спецификации за потребителите</t>
        </is>
      </c>
      <c r="G576" s="2" t="inlineStr">
        <is>
          <t>4</t>
        </is>
      </c>
      <c r="H576" s="2" t="inlineStr">
        <is>
          <t/>
        </is>
      </c>
      <c r="I576" t="inlineStr">
        <is>
          <t>Подробно описание на функциите, управляващи външните потоци от данни на Т2S [&lt;a href="/entry/result/2233606/all" id="ENTRY_TO_ENTRY_CONVERTER" target="_blank"&gt;IATE:2233606&lt;/a&gt; ] (от приложение към приложение) с необходимата информация за потребителите за настройване или развитие на тяхната вътрешна информационна система за свързването ѝ с Т2S.</t>
        </is>
      </c>
      <c r="J576" t="inlineStr">
        <is>
          <t/>
        </is>
      </c>
      <c r="K576" t="inlineStr">
        <is>
          <t/>
        </is>
      </c>
      <c r="L576" t="inlineStr">
        <is>
          <t/>
        </is>
      </c>
      <c r="M576" t="inlineStr">
        <is>
          <t/>
        </is>
      </c>
      <c r="N576" t="inlineStr">
        <is>
          <t/>
        </is>
      </c>
      <c r="O576" t="inlineStr">
        <is>
          <t/>
        </is>
      </c>
      <c r="P576" t="inlineStr">
        <is>
          <t/>
        </is>
      </c>
      <c r="Q576" t="inlineStr">
        <is>
          <t/>
        </is>
      </c>
      <c r="R576" t="inlineStr">
        <is>
          <t/>
        </is>
      </c>
      <c r="S576" t="inlineStr">
        <is>
          <t/>
        </is>
      </c>
      <c r="T576" t="inlineStr">
        <is>
          <t/>
        </is>
      </c>
      <c r="U576" t="inlineStr">
        <is>
          <t/>
        </is>
      </c>
      <c r="V576" s="2" t="inlineStr">
        <is>
          <t>αναλυτικές λειτουργικές προδιαγραφές για χρήστες</t>
        </is>
      </c>
      <c r="W576" s="2" t="inlineStr">
        <is>
          <t>2</t>
        </is>
      </c>
      <c r="X576" s="2" t="inlineStr">
        <is>
          <t/>
        </is>
      </c>
      <c r="Y576" t="inlineStr">
        <is>
          <t>λεπτομερής περιγραφή των λειτουργιών διαχείρισης των εξωτερικών ροών δεδομένων του T2S (από εφαρμογή προς εφαρμογή). Εν προκειμένω συμπεριλαμβάνονται οι πληροφορίες που είναι απαραίτητες για τους χρήστες, προκειμένου αυτοί να προσαρμόζουν ή να αναπτύσσουν το εσωτερικό τους σύστημα πληροφοριών ενόψει της σύνδεσής του με το T2S·</t>
        </is>
      </c>
      <c r="Z576" s="2" t="inlineStr">
        <is>
          <t>user detailed functional specifications|
UDFS</t>
        </is>
      </c>
      <c r="AA576" s="2" t="inlineStr">
        <is>
          <t>3|
3</t>
        </is>
      </c>
      <c r="AB576" s="2" t="inlineStr">
        <is>
          <t xml:space="preserve">|
</t>
        </is>
      </c>
      <c r="AC576" t="inlineStr">
        <is>
          <t>detailed description of the functions managing the TARGET2 Securities (T2S) external data flows (from application to application)</t>
        </is>
      </c>
      <c r="AD576" s="2" t="inlineStr">
        <is>
          <t>especificaciones funcionales detalladas para los usuarios|
UDFS</t>
        </is>
      </c>
      <c r="AE576" s="2" t="inlineStr">
        <is>
          <t>3|
3</t>
        </is>
      </c>
      <c r="AF576" s="2" t="inlineStr">
        <is>
          <t xml:space="preserve">|
</t>
        </is>
      </c>
      <c r="AG576" t="inlineStr">
        <is>
          <t/>
        </is>
      </c>
      <c r="AH576" s="2" t="inlineStr">
        <is>
          <t>kasutaja üksikasjalik funktsionaalne kirjeldus|
UDFS</t>
        </is>
      </c>
      <c r="AI576" s="2" t="inlineStr">
        <is>
          <t>3|
3</t>
        </is>
      </c>
      <c r="AJ576" s="2" t="inlineStr">
        <is>
          <t xml:space="preserve">|
</t>
        </is>
      </c>
      <c r="AK576" t="inlineStr">
        <is>
          <t>tehniline dokumentatsioon, mis üksikasjalikult määratleb osaleja ja TARGET2 vahelise suhtlemise</t>
        </is>
      </c>
      <c r="AL576" s="2" t="inlineStr">
        <is>
          <t>käyttäjän yksityiskohtaiset toimintomäärittelyt</t>
        </is>
      </c>
      <c r="AM576" s="2" t="inlineStr">
        <is>
          <t>3</t>
        </is>
      </c>
      <c r="AN576" s="2" t="inlineStr">
        <is>
          <t/>
        </is>
      </c>
      <c r="AO576" t="inlineStr">
        <is>
          <t>yksityiskohtainen kuvaus niistä toiminnoista, joilla hallitaan T2S:n (TARGET2-Securities) ulkoista tietovuota (sovelluksesta sovellukseen)</t>
        </is>
      </c>
      <c r="AP576" s="2" t="inlineStr">
        <is>
          <t>spécifications fonctionnelles détaillées pour l’utilisateur|
UDFS</t>
        </is>
      </c>
      <c r="AQ576" s="2" t="inlineStr">
        <is>
          <t>3|
3</t>
        </is>
      </c>
      <c r="AR576" s="2" t="inlineStr">
        <is>
          <t xml:space="preserve">|
</t>
        </is>
      </c>
      <c r="AS576" t="inlineStr">
        <is>
          <t>description détaillée des fonctions gérant les flux de données externes T2S (d’application à application). Elle contiendra les informations nécessaires aux utilisateurs pour l’ajustement ou la réalisation de leur système d’information interne afin de le connecter à T2S</t>
        </is>
      </c>
      <c r="AT576" t="inlineStr">
        <is>
          <t/>
        </is>
      </c>
      <c r="AU576" t="inlineStr">
        <is>
          <t/>
        </is>
      </c>
      <c r="AV576" t="inlineStr">
        <is>
          <t/>
        </is>
      </c>
      <c r="AW576" t="inlineStr">
        <is>
          <t/>
        </is>
      </c>
      <c r="AX576" t="inlineStr">
        <is>
          <t/>
        </is>
      </c>
      <c r="AY576" t="inlineStr">
        <is>
          <t/>
        </is>
      </c>
      <c r="AZ576" t="inlineStr">
        <is>
          <t/>
        </is>
      </c>
      <c r="BA576" t="inlineStr">
        <is>
          <t/>
        </is>
      </c>
      <c r="BB576" s="2" t="inlineStr">
        <is>
          <t>Részletes felhasználói műszaki leírás|
UDFS</t>
        </is>
      </c>
      <c r="BC576" s="2" t="inlineStr">
        <is>
          <t>4|
4</t>
        </is>
      </c>
      <c r="BD576" s="2" t="inlineStr">
        <is>
          <t xml:space="preserve">preferred|
</t>
        </is>
      </c>
      <c r="BE576" t="inlineStr">
        <is>
          <t>a Target2 Securities külső adatforgalmát (alkalmazástól alkalmazásig) irányító funkciók részletes ismertetése</t>
        </is>
      </c>
      <c r="BF576" t="inlineStr">
        <is>
          <t/>
        </is>
      </c>
      <c r="BG576" t="inlineStr">
        <is>
          <t/>
        </is>
      </c>
      <c r="BH576" t="inlineStr">
        <is>
          <t/>
        </is>
      </c>
      <c r="BI576" t="inlineStr">
        <is>
          <t/>
        </is>
      </c>
      <c r="BJ576" t="inlineStr">
        <is>
          <t/>
        </is>
      </c>
      <c r="BK576" t="inlineStr">
        <is>
          <t/>
        </is>
      </c>
      <c r="BL576" t="inlineStr">
        <is>
          <t/>
        </is>
      </c>
      <c r="BM576" t="inlineStr">
        <is>
          <t/>
        </is>
      </c>
      <c r="BN576" t="inlineStr">
        <is>
          <t/>
        </is>
      </c>
      <c r="BO576" t="inlineStr">
        <is>
          <t/>
        </is>
      </c>
      <c r="BP576" t="inlineStr">
        <is>
          <t/>
        </is>
      </c>
      <c r="BQ576" t="inlineStr">
        <is>
          <t/>
        </is>
      </c>
      <c r="BR576" s="2" t="inlineStr">
        <is>
          <t>speċifikazzjonijiet funzjonali dettaljati għall-utent|
UDFS</t>
        </is>
      </c>
      <c r="BS576" s="2" t="inlineStr">
        <is>
          <t>3|
3</t>
        </is>
      </c>
      <c r="BT576" s="2" t="inlineStr">
        <is>
          <t xml:space="preserve">|
</t>
        </is>
      </c>
      <c r="BU576" t="inlineStr">
        <is>
          <t>deskrizzjoni dettaljata tal-funzjonijiet li jiġġestixxu l-flussi tad-dejta esterni T2S (minn applikazzjoni għal applikazzjoni). Tinkludi l-informazzjoni meħtieġa għall-utenti biex jaġġustaw jew jiżviluppaw is-sistema ta’ informazzjoni interna tagħhom biex tqabbadhom mat-T2S</t>
        </is>
      </c>
      <c r="BV576" t="inlineStr">
        <is>
          <t/>
        </is>
      </c>
      <c r="BW576" t="inlineStr">
        <is>
          <t/>
        </is>
      </c>
      <c r="BX576" t="inlineStr">
        <is>
          <t/>
        </is>
      </c>
      <c r="BY576" t="inlineStr">
        <is>
          <t/>
        </is>
      </c>
      <c r="BZ576" s="2" t="inlineStr">
        <is>
          <t>szczegółowa specyfikacja funkcjonalna użytkownika</t>
        </is>
      </c>
      <c r="CA576" s="2" t="inlineStr">
        <is>
          <t>3</t>
        </is>
      </c>
      <c r="CB576" s="2" t="inlineStr">
        <is>
          <t/>
        </is>
      </c>
      <c r="CC576" t="inlineStr">
        <is>
          <t>najbardziej aktualna wersja specyfikacji UDFS, która jest techniczną dokumentacją określającą szczegóły współdziałania uczestnika z systemem TARGET2</t>
        </is>
      </c>
      <c r="CD576" s="2" t="inlineStr">
        <is>
          <t>especificações funcionais detalhadas do utente|
UDFS</t>
        </is>
      </c>
      <c r="CE576" s="2" t="inlineStr">
        <is>
          <t>3|
3</t>
        </is>
      </c>
      <c r="CF576" s="2" t="inlineStr">
        <is>
          <t xml:space="preserve">|
</t>
        </is>
      </c>
      <c r="CG576" t="inlineStr">
        <is>
          <t/>
        </is>
      </c>
      <c r="CH576" t="inlineStr">
        <is>
          <t/>
        </is>
      </c>
      <c r="CI576" t="inlineStr">
        <is>
          <t/>
        </is>
      </c>
      <c r="CJ576" t="inlineStr">
        <is>
          <t/>
        </is>
      </c>
      <c r="CK576" t="inlineStr">
        <is>
          <t/>
        </is>
      </c>
      <c r="CL576" t="inlineStr">
        <is>
          <t/>
        </is>
      </c>
      <c r="CM576" t="inlineStr">
        <is>
          <t/>
        </is>
      </c>
      <c r="CN576" t="inlineStr">
        <is>
          <t/>
        </is>
      </c>
      <c r="CO576" t="inlineStr">
        <is>
          <t/>
        </is>
      </c>
      <c r="CP576" t="inlineStr">
        <is>
          <t/>
        </is>
      </c>
      <c r="CQ576" t="inlineStr">
        <is>
          <t/>
        </is>
      </c>
      <c r="CR576" t="inlineStr">
        <is>
          <t/>
        </is>
      </c>
      <c r="CS576" t="inlineStr">
        <is>
          <t/>
        </is>
      </c>
      <c r="CT576" t="inlineStr">
        <is>
          <t/>
        </is>
      </c>
      <c r="CU576" t="inlineStr">
        <is>
          <t/>
        </is>
      </c>
      <c r="CV576" t="inlineStr">
        <is>
          <t/>
        </is>
      </c>
      <c r="CW576" t="inlineStr">
        <is>
          <t/>
        </is>
      </c>
    </row>
    <row r="577">
      <c r="A577" s="1" t="str">
        <f>HYPERLINK("https://iate.europa.eu/entry/result/3527156/all", "3527156")</f>
        <v>3527156</v>
      </c>
      <c r="B577" t="inlineStr">
        <is>
          <t>FINANCE;EDUCATION AND COMMUNICATIONS</t>
        </is>
      </c>
      <c r="C577" t="inlineStr">
        <is>
          <t>FINANCE;EDUCATION AND COMMUNICATIONS|information technology and data processing</t>
        </is>
      </c>
      <c r="D577" t="inlineStr">
        <is>
          <t>yes</t>
        </is>
      </c>
      <c r="E577" t="inlineStr">
        <is>
          <t/>
        </is>
      </c>
      <c r="F577" s="2" t="inlineStr">
        <is>
          <t>системен компонент на TARGET2</t>
        </is>
      </c>
      <c r="G577" s="2" t="inlineStr">
        <is>
          <t>4</t>
        </is>
      </c>
      <c r="H577" s="2" t="inlineStr">
        <is>
          <t/>
        </is>
      </c>
      <c r="I577" t="inlineStr">
        <is>
          <t>Системата за брутен сетълмент в реално време [&lt;a href="/entry/result/892220/all" id="ENTRY_TO_ENTRY_CONVERTER" target="_blank"&gt;IATE:892220&lt;/a&gt; ] на всяка ЦБ, която е част от TARGET2.</t>
        </is>
      </c>
      <c r="J577" t="inlineStr">
        <is>
          <t/>
        </is>
      </c>
      <c r="K577" t="inlineStr">
        <is>
          <t/>
        </is>
      </c>
      <c r="L577" t="inlineStr">
        <is>
          <t/>
        </is>
      </c>
      <c r="M577" t="inlineStr">
        <is>
          <t/>
        </is>
      </c>
      <c r="N577" t="inlineStr">
        <is>
          <t/>
        </is>
      </c>
      <c r="O577" t="inlineStr">
        <is>
          <t/>
        </is>
      </c>
      <c r="P577" t="inlineStr">
        <is>
          <t/>
        </is>
      </c>
      <c r="Q577" t="inlineStr">
        <is>
          <t/>
        </is>
      </c>
      <c r="R577" s="2" t="inlineStr">
        <is>
          <t>TARGET2-Komponenten-System</t>
        </is>
      </c>
      <c r="S577" s="2" t="inlineStr">
        <is>
          <t>3</t>
        </is>
      </c>
      <c r="T577" s="2" t="inlineStr">
        <is>
          <t/>
        </is>
      </c>
      <c r="U577" t="inlineStr">
        <is>
          <t>Echtzeit-Brutto-Zahlungsverkehrssystem (RTGS-System) einer Zentralbank, das Bestandteil von TARGET2 ist</t>
        </is>
      </c>
      <c r="V577" s="2" t="inlineStr">
        <is>
          <t>συνιστώσα του TARGET2</t>
        </is>
      </c>
      <c r="W577" s="2" t="inlineStr">
        <is>
          <t>2</t>
        </is>
      </c>
      <c r="X577" s="2" t="inlineStr">
        <is>
          <t/>
        </is>
      </c>
      <c r="Y577" t="inlineStr">
        <is>
          <t>το ΣΔΣΧ μίας ΚΤ του Ευρωσυστήματος, το οποίο αποτελεί τμήμα του TARGET2</t>
        </is>
      </c>
      <c r="Z577" s="2" t="inlineStr">
        <is>
          <t>TARGET2 component system</t>
        </is>
      </c>
      <c r="AA577" s="2" t="inlineStr">
        <is>
          <t>3</t>
        </is>
      </c>
      <c r="AB577" s="2" t="inlineStr">
        <is>
          <t/>
        </is>
      </c>
      <c r="AC577" t="inlineStr">
        <is>
          <t/>
        </is>
      </c>
      <c r="AD577" s="2" t="inlineStr">
        <is>
          <t>sistema integrante de TARGET2</t>
        </is>
      </c>
      <c r="AE577" s="2" t="inlineStr">
        <is>
          <t>3</t>
        </is>
      </c>
      <c r="AF577" s="2" t="inlineStr">
        <is>
          <t/>
        </is>
      </c>
      <c r="AG577" t="inlineStr">
        <is>
          <t/>
        </is>
      </c>
      <c r="AH577" s="2" t="inlineStr">
        <is>
          <t>TARGET2 osasüsteem</t>
        </is>
      </c>
      <c r="AI577" s="2" t="inlineStr">
        <is>
          <t>3</t>
        </is>
      </c>
      <c r="AJ577" s="2" t="inlineStr">
        <is>
          <t/>
        </is>
      </c>
      <c r="AK577" t="inlineStr">
        <is>
          <t>keskpanga mis tahes reaalajaline brutoarveldussüsteem, mis moodustab TARGET2 osa</t>
        </is>
      </c>
      <c r="AL577" s="2" t="inlineStr">
        <is>
          <t>TARGET2-osajärjestelmä</t>
        </is>
      </c>
      <c r="AM577" s="2" t="inlineStr">
        <is>
          <t>3</t>
        </is>
      </c>
      <c r="AN577" s="2" t="inlineStr">
        <is>
          <t/>
        </is>
      </c>
      <c r="AO577" t="inlineStr">
        <is>
          <t>mikä tahansa keskuspankin reaaliaikainen bruttomaksujärjestelmä (RTGS-järjestelmä), joka muodostaa osan TARGET2-järjestelmästä</t>
        </is>
      </c>
      <c r="AP577" s="2" t="inlineStr">
        <is>
          <t>système composant de TARGET2</t>
        </is>
      </c>
      <c r="AQ577" s="2" t="inlineStr">
        <is>
          <t>3</t>
        </is>
      </c>
      <c r="AR577" s="2" t="inlineStr">
        <is>
          <t/>
        </is>
      </c>
      <c r="AS577" t="inlineStr">
        <is>
          <t/>
        </is>
      </c>
      <c r="AT577" s="2" t="inlineStr">
        <is>
          <t>córas comhpháirte de TARGET2</t>
        </is>
      </c>
      <c r="AU577" s="2" t="inlineStr">
        <is>
          <t>3</t>
        </is>
      </c>
      <c r="AV577" s="2" t="inlineStr">
        <is>
          <t/>
        </is>
      </c>
      <c r="AW577" t="inlineStr">
        <is>
          <t/>
        </is>
      </c>
      <c r="AX577" t="inlineStr">
        <is>
          <t/>
        </is>
      </c>
      <c r="AY577" t="inlineStr">
        <is>
          <t/>
        </is>
      </c>
      <c r="AZ577" t="inlineStr">
        <is>
          <t/>
        </is>
      </c>
      <c r="BA577" t="inlineStr">
        <is>
          <t/>
        </is>
      </c>
      <c r="BB577" s="2" t="inlineStr">
        <is>
          <t>TARGET2-tagrendszer</t>
        </is>
      </c>
      <c r="BC577" s="2" t="inlineStr">
        <is>
          <t>4</t>
        </is>
      </c>
      <c r="BD577" s="2" t="inlineStr">
        <is>
          <t/>
        </is>
      </c>
      <c r="BE577" t="inlineStr">
        <is>
          <t>bármely központi bank olyan valós idejű bruttó kiegyenlítési rendszere, amely a TARGET2 részét képezi</t>
        </is>
      </c>
      <c r="BF577" t="inlineStr">
        <is>
          <t/>
        </is>
      </c>
      <c r="BG577" t="inlineStr">
        <is>
          <t/>
        </is>
      </c>
      <c r="BH577" t="inlineStr">
        <is>
          <t/>
        </is>
      </c>
      <c r="BI577" t="inlineStr">
        <is>
          <t/>
        </is>
      </c>
      <c r="BJ577" t="inlineStr">
        <is>
          <t/>
        </is>
      </c>
      <c r="BK577" t="inlineStr">
        <is>
          <t/>
        </is>
      </c>
      <c r="BL577" t="inlineStr">
        <is>
          <t/>
        </is>
      </c>
      <c r="BM577" t="inlineStr">
        <is>
          <t/>
        </is>
      </c>
      <c r="BN577" t="inlineStr">
        <is>
          <t/>
        </is>
      </c>
      <c r="BO577" t="inlineStr">
        <is>
          <t/>
        </is>
      </c>
      <c r="BP577" t="inlineStr">
        <is>
          <t/>
        </is>
      </c>
      <c r="BQ577" t="inlineStr">
        <is>
          <t/>
        </is>
      </c>
      <c r="BR577" s="2" t="inlineStr">
        <is>
          <t>sistema komponenti ta’ TARGET2</t>
        </is>
      </c>
      <c r="BS577" s="2" t="inlineStr">
        <is>
          <t>3</t>
        </is>
      </c>
      <c r="BT577" s="2" t="inlineStr">
        <is>
          <t/>
        </is>
      </c>
      <c r="BU577" t="inlineStr">
        <is>
          <t>hija korrispondent jew klijent ta’ parteċipant dirett jew fergħa ta’ parteċipant dirett jew indirett, u hija kapaċi tibgħat ordnijiet ta’ ħlas lil u tirċievi ħlasijiet mingħand sistema ta’ komponenti ta’ TARGET2 permezz tal-parteċipant dirett</t>
        </is>
      </c>
      <c r="BV577" t="inlineStr">
        <is>
          <t/>
        </is>
      </c>
      <c r="BW577" t="inlineStr">
        <is>
          <t/>
        </is>
      </c>
      <c r="BX577" t="inlineStr">
        <is>
          <t/>
        </is>
      </c>
      <c r="BY577" t="inlineStr">
        <is>
          <t/>
        </is>
      </c>
      <c r="BZ577" s="2" t="inlineStr">
        <is>
          <t>system będący komponentem TARGET2</t>
        </is>
      </c>
      <c r="CA577" s="2" t="inlineStr">
        <is>
          <t>3</t>
        </is>
      </c>
      <c r="CB577" s="2" t="inlineStr">
        <is>
          <t/>
        </is>
      </c>
      <c r="CC577" t="inlineStr">
        <is>
          <t>system rozrachunku brutto w czasie rzeczywistym (RTGS) prowadzony przez BC, stanowiący część TARGET2</t>
        </is>
      </c>
      <c r="CD577" s="2" t="inlineStr">
        <is>
          <t>sistema componente do TARGET2</t>
        </is>
      </c>
      <c r="CE577" s="2" t="inlineStr">
        <is>
          <t>3</t>
        </is>
      </c>
      <c r="CF577" s="2" t="inlineStr">
        <is>
          <t/>
        </is>
      </c>
      <c r="CG577" t="inlineStr">
        <is>
          <t>Qualquer um dos sistemas de liquidação por bruto em tempo real (SLBTR) dos bancos centrais que integram o TARGET2.</t>
        </is>
      </c>
      <c r="CH577" s="2" t="inlineStr">
        <is>
          <t>sistem component al TARGET2</t>
        </is>
      </c>
      <c r="CI577" s="2" t="inlineStr">
        <is>
          <t>3</t>
        </is>
      </c>
      <c r="CJ577" s="2" t="inlineStr">
        <is>
          <t/>
        </is>
      </c>
      <c r="CK577" t="inlineStr">
        <is>
          <t>oricare dintre sistemele cu decontare pe baza brută în timp real (RTGS) ale băncilor centrale care fac parte din TARGET2</t>
        </is>
      </c>
      <c r="CL577" t="inlineStr">
        <is>
          <t/>
        </is>
      </c>
      <c r="CM577" t="inlineStr">
        <is>
          <t/>
        </is>
      </c>
      <c r="CN577" t="inlineStr">
        <is>
          <t/>
        </is>
      </c>
      <c r="CO577" t="inlineStr">
        <is>
          <t/>
        </is>
      </c>
      <c r="CP577" t="inlineStr">
        <is>
          <t/>
        </is>
      </c>
      <c r="CQ577" t="inlineStr">
        <is>
          <t/>
        </is>
      </c>
      <c r="CR577" t="inlineStr">
        <is>
          <t/>
        </is>
      </c>
      <c r="CS577" t="inlineStr">
        <is>
          <t/>
        </is>
      </c>
      <c r="CT577" t="inlineStr">
        <is>
          <t/>
        </is>
      </c>
      <c r="CU577" t="inlineStr">
        <is>
          <t/>
        </is>
      </c>
      <c r="CV577" t="inlineStr">
        <is>
          <t/>
        </is>
      </c>
      <c r="CW577" t="inlineStr">
        <is>
          <t/>
        </is>
      </c>
    </row>
    <row r="578">
      <c r="A578" s="1" t="str">
        <f>HYPERLINK("https://iate.europa.eu/entry/result/3527115/all", "3527115")</f>
        <v>3527115</v>
      </c>
      <c r="B578" t="inlineStr">
        <is>
          <t>FINANCE;EDUCATION AND COMMUNICATIONS</t>
        </is>
      </c>
      <c r="C578" t="inlineStr">
        <is>
          <t>FINANCE|monetary economics;EDUCATION AND COMMUNICATIONS|information technology and data processing</t>
        </is>
      </c>
      <c r="D578" t="inlineStr">
        <is>
          <t>yes</t>
        </is>
      </c>
      <c r="E578" t="inlineStr">
        <is>
          <t/>
        </is>
      </c>
      <c r="F578" s="2" t="inlineStr">
        <is>
          <t>интернет базиран достъп|
достъп чрез интернет</t>
        </is>
      </c>
      <c r="G578" s="2" t="inlineStr">
        <is>
          <t>2|
3</t>
        </is>
      </c>
      <c r="H578" s="2" t="inlineStr">
        <is>
          <t xml:space="preserve">|
</t>
        </is>
      </c>
      <c r="I578" t="inlineStr">
        <is>
          <t>Достъп, възможен през интернет, до сметка в платежния модул, избрана от участник в TARGET2, като участникът подава платежни съобщения или контролни съобщения до TARGET2 посредством интернет.</t>
        </is>
      </c>
      <c r="J578" t="inlineStr">
        <is>
          <t/>
        </is>
      </c>
      <c r="K578" t="inlineStr">
        <is>
          <t/>
        </is>
      </c>
      <c r="L578" t="inlineStr">
        <is>
          <t/>
        </is>
      </c>
      <c r="M578" t="inlineStr">
        <is>
          <t/>
        </is>
      </c>
      <c r="N578" t="inlineStr">
        <is>
          <t/>
        </is>
      </c>
      <c r="O578" t="inlineStr">
        <is>
          <t/>
        </is>
      </c>
      <c r="P578" t="inlineStr">
        <is>
          <t/>
        </is>
      </c>
      <c r="Q578" t="inlineStr">
        <is>
          <t/>
        </is>
      </c>
      <c r="R578" s="2" t="inlineStr">
        <is>
          <t>internetbasierter Zugang</t>
        </is>
      </c>
      <c r="S578" s="2" t="inlineStr">
        <is>
          <t>3</t>
        </is>
      </c>
      <c r="T578" s="2" t="inlineStr">
        <is>
          <t/>
        </is>
      </c>
      <c r="U578" t="inlineStr">
        <is>
          <t/>
        </is>
      </c>
      <c r="V578" t="inlineStr">
        <is>
          <t/>
        </is>
      </c>
      <c r="W578" t="inlineStr">
        <is>
          <t/>
        </is>
      </c>
      <c r="X578" t="inlineStr">
        <is>
          <t/>
        </is>
      </c>
      <c r="Y578" t="inlineStr">
        <is>
          <t/>
        </is>
      </c>
      <c r="Z578" s="2" t="inlineStr">
        <is>
          <t>internet-based access</t>
        </is>
      </c>
      <c r="AA578" s="2" t="inlineStr">
        <is>
          <t>3</t>
        </is>
      </c>
      <c r="AB578" s="2" t="inlineStr">
        <is>
          <t/>
        </is>
      </c>
      <c r="AC578" t="inlineStr">
        <is>
          <t>access method to a PM account, opted for by a TARGET 2 participant, via the Internet, through which the participant submits payment or control messages to TARGET2</t>
        </is>
      </c>
      <c r="AD578" t="inlineStr">
        <is>
          <t/>
        </is>
      </c>
      <c r="AE578" t="inlineStr">
        <is>
          <t/>
        </is>
      </c>
      <c r="AF578" t="inlineStr">
        <is>
          <t/>
        </is>
      </c>
      <c r="AG578" t="inlineStr">
        <is>
          <t/>
        </is>
      </c>
      <c r="AH578" s="2" t="inlineStr">
        <is>
          <t>internetipõhine juurdepääs</t>
        </is>
      </c>
      <c r="AI578" s="2" t="inlineStr">
        <is>
          <t>3</t>
        </is>
      </c>
      <c r="AJ578" s="2" t="inlineStr">
        <is>
          <t/>
        </is>
      </c>
      <c r="AK578" t="inlineStr">
        <is>
          <t/>
        </is>
      </c>
      <c r="AL578" s="2" t="inlineStr">
        <is>
          <t>internetpohjainen liittymä</t>
        </is>
      </c>
      <c r="AM578" s="2" t="inlineStr">
        <is>
          <t>3</t>
        </is>
      </c>
      <c r="AN578" s="2" t="inlineStr">
        <is>
          <t/>
        </is>
      </c>
      <c r="AO578" t="inlineStr">
        <is>
          <t>menetelmä, jossa osallistuja käyttää PM-tiliä vain internetin kautta ja lähettää maksu- tai valvontasanomat TARGET2:een internetin välityksellä</t>
        </is>
      </c>
      <c r="AP578" s="2" t="inlineStr">
        <is>
          <t>accès par l’internet</t>
        </is>
      </c>
      <c r="AQ578" s="2" t="inlineStr">
        <is>
          <t>3</t>
        </is>
      </c>
      <c r="AR578" s="2" t="inlineStr">
        <is>
          <t/>
        </is>
      </c>
      <c r="AS578" t="inlineStr">
        <is>
          <t>l’option choisie par le participant selon laquelle il ne lui est possible d’accéder à un compte MP que par l’intermédiaire de l’internet et le participant présente des messages de paiement ou des messages de contrôle à TARGET2 par l'internet</t>
        </is>
      </c>
      <c r="AT578" s="2" t="inlineStr">
        <is>
          <t>rochtain atá bunaithe ar an Idirlíon</t>
        </is>
      </c>
      <c r="AU578" s="2" t="inlineStr">
        <is>
          <t>3</t>
        </is>
      </c>
      <c r="AV578" s="2" t="inlineStr">
        <is>
          <t/>
        </is>
      </c>
      <c r="AW578" t="inlineStr">
        <is>
          <t/>
        </is>
      </c>
      <c r="AX578" t="inlineStr">
        <is>
          <t/>
        </is>
      </c>
      <c r="AY578" t="inlineStr">
        <is>
          <t/>
        </is>
      </c>
      <c r="AZ578" t="inlineStr">
        <is>
          <t/>
        </is>
      </c>
      <c r="BA578" t="inlineStr">
        <is>
          <t/>
        </is>
      </c>
      <c r="BB578" s="2" t="inlineStr">
        <is>
          <t>internetalapú hozzáférés</t>
        </is>
      </c>
      <c r="BC578" s="2" t="inlineStr">
        <is>
          <t>4</t>
        </is>
      </c>
      <c r="BD578" s="2" t="inlineStr">
        <is>
          <t/>
        </is>
      </c>
      <c r="BE578" t="inlineStr">
        <is>
          <t>ha a résztvevő olyan PM-számla [&lt;a href="/entry/result/3527121/all" id="ENTRY_TO_ENTRY_CONVERTER" target="_blank"&gt;IATE:3527121&lt;/a&gt; ] mellett döntött, amelyhez csak interneten keresztül lehet hozzáférni, és a résztvevő a TARGET2-höz interneten keresztül nyújt be fizetési üzeneteket vagy ellenőrző üzeneteket</t>
        </is>
      </c>
      <c r="BF578" t="inlineStr">
        <is>
          <t/>
        </is>
      </c>
      <c r="BG578" t="inlineStr">
        <is>
          <t/>
        </is>
      </c>
      <c r="BH578" t="inlineStr">
        <is>
          <t/>
        </is>
      </c>
      <c r="BI578" t="inlineStr">
        <is>
          <t/>
        </is>
      </c>
      <c r="BJ578" s="2" t="inlineStr">
        <is>
          <t>internetinė prieiga</t>
        </is>
      </c>
      <c r="BK578" s="2" t="inlineStr">
        <is>
          <t>3</t>
        </is>
      </c>
      <c r="BL578" s="2" t="inlineStr">
        <is>
          <t/>
        </is>
      </c>
      <c r="BM578" t="inlineStr">
        <is>
          <t>dalyvio pasirinkta mokėjimų modulio sąskaita, kuria galima naudotis tik per prieigą internetu, ir dalyvis mokėjimo pranešimus arba kontrolinius pranešimus į TARGET2 pateikia internetu</t>
        </is>
      </c>
      <c r="BN578" t="inlineStr">
        <is>
          <t/>
        </is>
      </c>
      <c r="BO578" t="inlineStr">
        <is>
          <t/>
        </is>
      </c>
      <c r="BP578" t="inlineStr">
        <is>
          <t/>
        </is>
      </c>
      <c r="BQ578" t="inlineStr">
        <is>
          <t/>
        </is>
      </c>
      <c r="BR578" t="inlineStr">
        <is>
          <t/>
        </is>
      </c>
      <c r="BS578" t="inlineStr">
        <is>
          <t/>
        </is>
      </c>
      <c r="BT578" t="inlineStr">
        <is>
          <t/>
        </is>
      </c>
      <c r="BU578" t="inlineStr">
        <is>
          <t/>
        </is>
      </c>
      <c r="BV578" t="inlineStr">
        <is>
          <t/>
        </is>
      </c>
      <c r="BW578" t="inlineStr">
        <is>
          <t/>
        </is>
      </c>
      <c r="BX578" t="inlineStr">
        <is>
          <t/>
        </is>
      </c>
      <c r="BY578" t="inlineStr">
        <is>
          <t/>
        </is>
      </c>
      <c r="BZ578" s="2" t="inlineStr">
        <is>
          <t>dostęp przez internet</t>
        </is>
      </c>
      <c r="CA578" s="2" t="inlineStr">
        <is>
          <t>3</t>
        </is>
      </c>
      <c r="CB578" s="2" t="inlineStr">
        <is>
          <t/>
        </is>
      </c>
      <c r="CC578" t="inlineStr">
        <is>
          <t>wybór przez uczestnika rachunku w PM dostępnego jedynie przez internet, przy czym uczestnik przekazuje komunikaty płatnicze albo komunikaty kontrolne do systemu TARGET2 za pośrednictwem internetu</t>
        </is>
      </c>
      <c r="CD578" s="2" t="inlineStr">
        <is>
          <t>acesso via Internet</t>
        </is>
      </c>
      <c r="CE578" s="2" t="inlineStr">
        <is>
          <t>3</t>
        </is>
      </c>
      <c r="CF578" s="2" t="inlineStr">
        <is>
          <t/>
        </is>
      </c>
      <c r="CG578" t="inlineStr">
        <is>
          <t/>
        </is>
      </c>
      <c r="CH578" t="inlineStr">
        <is>
          <t/>
        </is>
      </c>
      <c r="CI578" t="inlineStr">
        <is>
          <t/>
        </is>
      </c>
      <c r="CJ578" t="inlineStr">
        <is>
          <t/>
        </is>
      </c>
      <c r="CK578" t="inlineStr">
        <is>
          <t/>
        </is>
      </c>
      <c r="CL578" t="inlineStr">
        <is>
          <t/>
        </is>
      </c>
      <c r="CM578" t="inlineStr">
        <is>
          <t/>
        </is>
      </c>
      <c r="CN578" t="inlineStr">
        <is>
          <t/>
        </is>
      </c>
      <c r="CO578" t="inlineStr">
        <is>
          <t/>
        </is>
      </c>
      <c r="CP578" s="2" t="inlineStr">
        <is>
          <t>internetni dostop</t>
        </is>
      </c>
      <c r="CQ578" s="2" t="inlineStr">
        <is>
          <t>3</t>
        </is>
      </c>
      <c r="CR578" s="2" t="inlineStr">
        <is>
          <t/>
        </is>
      </c>
      <c r="CS578" t="inlineStr">
        <is>
          <t>način dostopanja do računa plačilnega modula, za katerega se je odločil udeleženec sistema TARGET2, ki je mogoč preko interneta, in prek katerega udeleženec predloži plačilna sporočila ali kontrolna sporočila v sistem TARGET2</t>
        </is>
      </c>
      <c r="CT578" t="inlineStr">
        <is>
          <t/>
        </is>
      </c>
      <c r="CU578" t="inlineStr">
        <is>
          <t/>
        </is>
      </c>
      <c r="CV578" t="inlineStr">
        <is>
          <t/>
        </is>
      </c>
      <c r="CW578" t="inlineStr">
        <is>
          <t/>
        </is>
      </c>
    </row>
    <row r="579">
      <c r="A579" s="1" t="str">
        <f>HYPERLINK("https://iate.europa.eu/entry/result/3537899/all", "3537899")</f>
        <v>3537899</v>
      </c>
      <c r="B579" t="inlineStr">
        <is>
          <t>FINANCE</t>
        </is>
      </c>
      <c r="C579" t="inlineStr">
        <is>
          <t>FINANCE|financial institutions and credit|banking</t>
        </is>
      </c>
      <c r="D579" t="inlineStr">
        <is>
          <t>yes</t>
        </is>
      </c>
      <c r="E579" t="inlineStr">
        <is>
          <t/>
        </is>
      </c>
      <c r="F579" t="inlineStr">
        <is>
          <t/>
        </is>
      </c>
      <c r="G579" t="inlineStr">
        <is>
          <t/>
        </is>
      </c>
      <c r="H579" t="inlineStr">
        <is>
          <t/>
        </is>
      </c>
      <c r="I579" t="inlineStr">
        <is>
          <t/>
        </is>
      </c>
      <c r="J579" t="inlineStr">
        <is>
          <t/>
        </is>
      </c>
      <c r="K579" t="inlineStr">
        <is>
          <t/>
        </is>
      </c>
      <c r="L579" t="inlineStr">
        <is>
          <t/>
        </is>
      </c>
      <c r="M579" t="inlineStr">
        <is>
          <t/>
        </is>
      </c>
      <c r="N579" t="inlineStr">
        <is>
          <t/>
        </is>
      </c>
      <c r="O579" t="inlineStr">
        <is>
          <t/>
        </is>
      </c>
      <c r="P579" t="inlineStr">
        <is>
          <t/>
        </is>
      </c>
      <c r="Q579" t="inlineStr">
        <is>
          <t/>
        </is>
      </c>
      <c r="R579" s="2" t="inlineStr">
        <is>
          <t>einen Zahlungsauftrag herausnehmen</t>
        </is>
      </c>
      <c r="S579" s="2" t="inlineStr">
        <is>
          <t>3</t>
        </is>
      </c>
      <c r="T579" s="2" t="inlineStr">
        <is>
          <t/>
        </is>
      </c>
      <c r="U579" t="inlineStr">
        <is>
          <t/>
        </is>
      </c>
      <c r="V579" s="2" t="inlineStr">
        <is>
          <t>αφαιρώ εντολές πληρωμής</t>
        </is>
      </c>
      <c r="W579" s="2" t="inlineStr">
        <is>
          <t>3</t>
        </is>
      </c>
      <c r="X579" s="2" t="inlineStr">
        <is>
          <t/>
        </is>
      </c>
      <c r="Y579" t="inlineStr">
        <is>
          <t/>
        </is>
      </c>
      <c r="Z579" s="2" t="inlineStr">
        <is>
          <t>extract a payment order|
extract payment order, extracted payment orders, extracted payment orders</t>
        </is>
      </c>
      <c r="AA579" s="2" t="inlineStr">
        <is>
          <t>3|
1</t>
        </is>
      </c>
      <c r="AB579" s="2" t="inlineStr">
        <is>
          <t xml:space="preserve">|
</t>
        </is>
      </c>
      <c r="AC579" t="inlineStr">
        <is>
          <t/>
        </is>
      </c>
      <c r="AD579" s="2" t="inlineStr">
        <is>
          <t>extraer órdenes de pago</t>
        </is>
      </c>
      <c r="AE579" s="2" t="inlineStr">
        <is>
          <t>3</t>
        </is>
      </c>
      <c r="AF579" s="2" t="inlineStr">
        <is>
          <t/>
        </is>
      </c>
      <c r="AG579" t="inlineStr">
        <is>
          <t/>
        </is>
      </c>
      <c r="AH579" s="2" t="inlineStr">
        <is>
          <t>maksejuhist eraldama</t>
        </is>
      </c>
      <c r="AI579" s="2" t="inlineStr">
        <is>
          <t>3</t>
        </is>
      </c>
      <c r="AJ579" s="2" t="inlineStr">
        <is>
          <t/>
        </is>
      </c>
      <c r="AK579" t="inlineStr">
        <is>
          <t/>
        </is>
      </c>
      <c r="AL579" s="2" t="inlineStr">
        <is>
          <t>poistaa maksumääräys</t>
        </is>
      </c>
      <c r="AM579" s="2" t="inlineStr">
        <is>
          <t>3</t>
        </is>
      </c>
      <c r="AN579" s="2" t="inlineStr">
        <is>
          <t/>
        </is>
      </c>
      <c r="AO579" t="inlineStr">
        <is>
          <t/>
        </is>
      </c>
      <c r="AP579" t="inlineStr">
        <is>
          <t/>
        </is>
      </c>
      <c r="AQ579" t="inlineStr">
        <is>
          <t/>
        </is>
      </c>
      <c r="AR579" t="inlineStr">
        <is>
          <t/>
        </is>
      </c>
      <c r="AS579" t="inlineStr">
        <is>
          <t/>
        </is>
      </c>
      <c r="AT579" s="2" t="inlineStr">
        <is>
          <t>bain ordú íocaíochta</t>
        </is>
      </c>
      <c r="AU579" s="2" t="inlineStr">
        <is>
          <t>3</t>
        </is>
      </c>
      <c r="AV579" s="2" t="inlineStr">
        <is>
          <t/>
        </is>
      </c>
      <c r="AW579" t="inlineStr">
        <is>
          <t/>
        </is>
      </c>
      <c r="AX579" t="inlineStr">
        <is>
          <t/>
        </is>
      </c>
      <c r="AY579" t="inlineStr">
        <is>
          <t/>
        </is>
      </c>
      <c r="AZ579" t="inlineStr">
        <is>
          <t/>
        </is>
      </c>
      <c r="BA579" t="inlineStr">
        <is>
          <t/>
        </is>
      </c>
      <c r="BB579" s="2" t="inlineStr">
        <is>
          <t>fizetési megbízást elhagy</t>
        </is>
      </c>
      <c r="BC579" s="2" t="inlineStr">
        <is>
          <t>3</t>
        </is>
      </c>
      <c r="BD579" s="2" t="inlineStr">
        <is>
          <t/>
        </is>
      </c>
      <c r="BE579" t="inlineStr">
        <is>
          <t/>
        </is>
      </c>
      <c r="BF579" t="inlineStr">
        <is>
          <t/>
        </is>
      </c>
      <c r="BG579" t="inlineStr">
        <is>
          <t/>
        </is>
      </c>
      <c r="BH579" t="inlineStr">
        <is>
          <t/>
        </is>
      </c>
      <c r="BI579" t="inlineStr">
        <is>
          <t/>
        </is>
      </c>
      <c r="BJ579" t="inlineStr">
        <is>
          <t/>
        </is>
      </c>
      <c r="BK579" t="inlineStr">
        <is>
          <t/>
        </is>
      </c>
      <c r="BL579" t="inlineStr">
        <is>
          <t/>
        </is>
      </c>
      <c r="BM579" t="inlineStr">
        <is>
          <t/>
        </is>
      </c>
      <c r="BN579" t="inlineStr">
        <is>
          <t/>
        </is>
      </c>
      <c r="BO579" t="inlineStr">
        <is>
          <t/>
        </is>
      </c>
      <c r="BP579" t="inlineStr">
        <is>
          <t/>
        </is>
      </c>
      <c r="BQ579" t="inlineStr">
        <is>
          <t/>
        </is>
      </c>
      <c r="BR579" t="inlineStr">
        <is>
          <t/>
        </is>
      </c>
      <c r="BS579" t="inlineStr">
        <is>
          <t/>
        </is>
      </c>
      <c r="BT579" t="inlineStr">
        <is>
          <t/>
        </is>
      </c>
      <c r="BU579" t="inlineStr">
        <is>
          <t/>
        </is>
      </c>
      <c r="BV579" t="inlineStr">
        <is>
          <t/>
        </is>
      </c>
      <c r="BW579" t="inlineStr">
        <is>
          <t/>
        </is>
      </c>
      <c r="BX579" t="inlineStr">
        <is>
          <t/>
        </is>
      </c>
      <c r="BY579" t="inlineStr">
        <is>
          <t/>
        </is>
      </c>
      <c r="BZ579" s="2" t="inlineStr">
        <is>
          <t>usunąć zlecenie płatnicze</t>
        </is>
      </c>
      <c r="CA579" s="2" t="inlineStr">
        <is>
          <t>3</t>
        </is>
      </c>
      <c r="CB579" s="2" t="inlineStr">
        <is>
          <t/>
        </is>
      </c>
      <c r="CC579" t="inlineStr">
        <is>
          <t/>
        </is>
      </c>
      <c r="CD579" s="2" t="inlineStr">
        <is>
          <t>extrair ordens de pagamento</t>
        </is>
      </c>
      <c r="CE579" s="2" t="inlineStr">
        <is>
          <t>3</t>
        </is>
      </c>
      <c r="CF579" s="2" t="inlineStr">
        <is>
          <t/>
        </is>
      </c>
      <c r="CG579" t="inlineStr">
        <is>
          <t/>
        </is>
      </c>
      <c r="CH579" t="inlineStr">
        <is>
          <t/>
        </is>
      </c>
      <c r="CI579" t="inlineStr">
        <is>
          <t/>
        </is>
      </c>
      <c r="CJ579" t="inlineStr">
        <is>
          <t/>
        </is>
      </c>
      <c r="CK579" t="inlineStr">
        <is>
          <t/>
        </is>
      </c>
      <c r="CL579" t="inlineStr">
        <is>
          <t/>
        </is>
      </c>
      <c r="CM579" t="inlineStr">
        <is>
          <t/>
        </is>
      </c>
      <c r="CN579" t="inlineStr">
        <is>
          <t/>
        </is>
      </c>
      <c r="CO579" t="inlineStr">
        <is>
          <t/>
        </is>
      </c>
      <c r="CP579" s="2" t="inlineStr">
        <is>
          <t>izločitev plačilnega naloga</t>
        </is>
      </c>
      <c r="CQ579" s="2" t="inlineStr">
        <is>
          <t>3</t>
        </is>
      </c>
      <c r="CR579" s="2" t="inlineStr">
        <is>
          <t/>
        </is>
      </c>
      <c r="CS579" t="inlineStr">
        <is>
          <t/>
        </is>
      </c>
      <c r="CT579" t="inlineStr">
        <is>
          <t/>
        </is>
      </c>
      <c r="CU579" t="inlineStr">
        <is>
          <t/>
        </is>
      </c>
      <c r="CV579" t="inlineStr">
        <is>
          <t/>
        </is>
      </c>
      <c r="CW579" t="inlineStr">
        <is>
          <t/>
        </is>
      </c>
    </row>
    <row r="580">
      <c r="A580" s="1" t="str">
        <f>HYPERLINK("https://iate.europa.eu/entry/result/3527159/all", "3527159")</f>
        <v>3527159</v>
      </c>
      <c r="B580" t="inlineStr">
        <is>
          <t>FINANCE</t>
        </is>
      </c>
      <c r="C580" t="inlineStr">
        <is>
          <t>FINANCE</t>
        </is>
      </c>
      <c r="D580" t="inlineStr">
        <is>
          <t>yes</t>
        </is>
      </c>
      <c r="E580" t="inlineStr">
        <is>
          <t/>
        </is>
      </c>
      <c r="F580" s="2" t="inlineStr">
        <is>
          <t>клиентско плащане</t>
        </is>
      </c>
      <c r="G580" s="2" t="inlineStr">
        <is>
          <t>3</t>
        </is>
      </c>
      <c r="H580" s="2" t="inlineStr">
        <is>
          <t/>
        </is>
      </c>
      <c r="I580" t="inlineStr">
        <is>
          <t>Плащане, при което наредителят и/или получателят не е финансова институция.</t>
        </is>
      </c>
      <c r="J580" t="inlineStr">
        <is>
          <t/>
        </is>
      </c>
      <c r="K580" t="inlineStr">
        <is>
          <t/>
        </is>
      </c>
      <c r="L580" t="inlineStr">
        <is>
          <t/>
        </is>
      </c>
      <c r="M580" t="inlineStr">
        <is>
          <t/>
        </is>
      </c>
      <c r="N580" t="inlineStr">
        <is>
          <t/>
        </is>
      </c>
      <c r="O580" t="inlineStr">
        <is>
          <t/>
        </is>
      </c>
      <c r="P580" t="inlineStr">
        <is>
          <t/>
        </is>
      </c>
      <c r="Q580" t="inlineStr">
        <is>
          <t/>
        </is>
      </c>
      <c r="R580" s="2" t="inlineStr">
        <is>
          <t>Kundenzahlung</t>
        </is>
      </c>
      <c r="S580" s="2" t="inlineStr">
        <is>
          <t>3</t>
        </is>
      </c>
      <c r="T580" s="2" t="inlineStr">
        <is>
          <t/>
        </is>
      </c>
      <c r="U580" t="inlineStr">
        <is>
          <t/>
        </is>
      </c>
      <c r="V580" s="2" t="inlineStr">
        <is>
          <t>πληρωμή πελατείας</t>
        </is>
      </c>
      <c r="W580" s="2" t="inlineStr">
        <is>
          <t>3</t>
        </is>
      </c>
      <c r="X580" s="2" t="inlineStr">
        <is>
          <t/>
        </is>
      </c>
      <c r="Y580" t="inlineStr">
        <is>
          <t/>
        </is>
      </c>
      <c r="Z580" s="2" t="inlineStr">
        <is>
          <t>customer payment</t>
        </is>
      </c>
      <c r="AA580" s="2" t="inlineStr">
        <is>
          <t>3</t>
        </is>
      </c>
      <c r="AB580" s="2" t="inlineStr">
        <is>
          <t/>
        </is>
      </c>
      <c r="AC580" t="inlineStr">
        <is>
          <t>credit transfer for which the ordering and/or beneficiary customer is/are not (a) financial institution(s)</t>
        </is>
      </c>
      <c r="AD580" s="2" t="inlineStr">
        <is>
          <t>pago de cliente</t>
        </is>
      </c>
      <c r="AE580" s="2" t="inlineStr">
        <is>
          <t>3</t>
        </is>
      </c>
      <c r="AF580" s="2" t="inlineStr">
        <is>
          <t/>
        </is>
      </c>
      <c r="AG580" t="inlineStr">
        <is>
          <t/>
        </is>
      </c>
      <c r="AH580" s="2" t="inlineStr">
        <is>
          <t>kliendimakse</t>
        </is>
      </c>
      <c r="AI580" s="2" t="inlineStr">
        <is>
          <t>3</t>
        </is>
      </c>
      <c r="AJ580" s="2" t="inlineStr">
        <is>
          <t/>
        </is>
      </c>
      <c r="AK580" t="inlineStr">
        <is>
          <t/>
        </is>
      </c>
      <c r="AL580" s="2" t="inlineStr">
        <is>
          <t>asiakasmaksu</t>
        </is>
      </c>
      <c r="AM580" s="2" t="inlineStr">
        <is>
          <t>3</t>
        </is>
      </c>
      <c r="AN580" s="2" t="inlineStr">
        <is>
          <t/>
        </is>
      </c>
      <c r="AO580" t="inlineStr">
        <is>
          <t>varojensiirto, jossa maksaja- ja/tai maksunsaaja-asiakas eivät ole rahoituslaitoksia</t>
        </is>
      </c>
      <c r="AP580" s="2" t="inlineStr">
        <is>
          <t>paiement de clientèle</t>
        </is>
      </c>
      <c r="AQ580" s="2" t="inlineStr">
        <is>
          <t>3</t>
        </is>
      </c>
      <c r="AR580" s="2" t="inlineStr">
        <is>
          <t/>
        </is>
      </c>
      <c r="AS580" t="inlineStr">
        <is>
          <t/>
        </is>
      </c>
      <c r="AT580" s="2" t="inlineStr">
        <is>
          <t>íocaíocht custaiméara</t>
        </is>
      </c>
      <c r="AU580" s="2" t="inlineStr">
        <is>
          <t>3</t>
        </is>
      </c>
      <c r="AV580" s="2" t="inlineStr">
        <is>
          <t/>
        </is>
      </c>
      <c r="AW580" t="inlineStr">
        <is>
          <t/>
        </is>
      </c>
      <c r="AX580" t="inlineStr">
        <is>
          <t/>
        </is>
      </c>
      <c r="AY580" t="inlineStr">
        <is>
          <t/>
        </is>
      </c>
      <c r="AZ580" t="inlineStr">
        <is>
          <t/>
        </is>
      </c>
      <c r="BA580" t="inlineStr">
        <is>
          <t/>
        </is>
      </c>
      <c r="BB580" s="2" t="inlineStr">
        <is>
          <t>ügyfélfizetés</t>
        </is>
      </c>
      <c r="BC580" s="2" t="inlineStr">
        <is>
          <t>4</t>
        </is>
      </c>
      <c r="BD580" s="2" t="inlineStr">
        <is>
          <t/>
        </is>
      </c>
      <c r="BE580" t="inlineStr">
        <is>
          <t>olyan átutalás, amely esetében a megbízó és/vagy a kedvezményezett ügyfél nem pénzügyi intézmény</t>
        </is>
      </c>
      <c r="BF580" t="inlineStr">
        <is>
          <t/>
        </is>
      </c>
      <c r="BG580" t="inlineStr">
        <is>
          <t/>
        </is>
      </c>
      <c r="BH580" t="inlineStr">
        <is>
          <t/>
        </is>
      </c>
      <c r="BI580" t="inlineStr">
        <is>
          <t/>
        </is>
      </c>
      <c r="BJ580" t="inlineStr">
        <is>
          <t/>
        </is>
      </c>
      <c r="BK580" t="inlineStr">
        <is>
          <t/>
        </is>
      </c>
      <c r="BL580" t="inlineStr">
        <is>
          <t/>
        </is>
      </c>
      <c r="BM580" t="inlineStr">
        <is>
          <t/>
        </is>
      </c>
      <c r="BN580" t="inlineStr">
        <is>
          <t/>
        </is>
      </c>
      <c r="BO580" t="inlineStr">
        <is>
          <t/>
        </is>
      </c>
      <c r="BP580" t="inlineStr">
        <is>
          <t/>
        </is>
      </c>
      <c r="BQ580" t="inlineStr">
        <is>
          <t/>
        </is>
      </c>
      <c r="BR580" t="inlineStr">
        <is>
          <t/>
        </is>
      </c>
      <c r="BS580" t="inlineStr">
        <is>
          <t/>
        </is>
      </c>
      <c r="BT580" t="inlineStr">
        <is>
          <t/>
        </is>
      </c>
      <c r="BU580" t="inlineStr">
        <is>
          <t/>
        </is>
      </c>
      <c r="BV580" t="inlineStr">
        <is>
          <t/>
        </is>
      </c>
      <c r="BW580" t="inlineStr">
        <is>
          <t/>
        </is>
      </c>
      <c r="BX580" t="inlineStr">
        <is>
          <t/>
        </is>
      </c>
      <c r="BY580" t="inlineStr">
        <is>
          <t/>
        </is>
      </c>
      <c r="BZ580" s="2" t="inlineStr">
        <is>
          <t>płatność klientowska</t>
        </is>
      </c>
      <c r="CA580" s="2" t="inlineStr">
        <is>
          <t>3</t>
        </is>
      </c>
      <c r="CB580" s="2" t="inlineStr">
        <is>
          <t/>
        </is>
      </c>
      <c r="CC580" t="inlineStr">
        <is>
          <t>płatności, w przypadku których zleceniodawca lub beneficjent płatności nie jest uczestnikiem bezpośrednim lub pośrednim</t>
        </is>
      </c>
      <c r="CD580" s="2" t="inlineStr">
        <is>
          <t>pagamento de clientes</t>
        </is>
      </c>
      <c r="CE580" s="2" t="inlineStr">
        <is>
          <t>3</t>
        </is>
      </c>
      <c r="CF580" s="2" t="inlineStr">
        <is>
          <t/>
        </is>
      </c>
      <c r="CG580" t="inlineStr">
        <is>
          <t/>
        </is>
      </c>
      <c r="CH580" t="inlineStr">
        <is>
          <t/>
        </is>
      </c>
      <c r="CI580" t="inlineStr">
        <is>
          <t/>
        </is>
      </c>
      <c r="CJ580" t="inlineStr">
        <is>
          <t/>
        </is>
      </c>
      <c r="CK580" t="inlineStr">
        <is>
          <t/>
        </is>
      </c>
      <c r="CL580" t="inlineStr">
        <is>
          <t/>
        </is>
      </c>
      <c r="CM580" t="inlineStr">
        <is>
          <t/>
        </is>
      </c>
      <c r="CN580" t="inlineStr">
        <is>
          <t/>
        </is>
      </c>
      <c r="CO580" t="inlineStr">
        <is>
          <t/>
        </is>
      </c>
      <c r="CP580" s="2" t="inlineStr">
        <is>
          <t>plačilo stranke</t>
        </is>
      </c>
      <c r="CQ580" s="2" t="inlineStr">
        <is>
          <t>3</t>
        </is>
      </c>
      <c r="CR580" s="2" t="inlineStr">
        <is>
          <t/>
        </is>
      </c>
      <c r="CS580" t="inlineStr">
        <is>
          <t>kreditna plačila, pri katerih nalogodajalec in/ali upravičenec ni finančna institucija</t>
        </is>
      </c>
      <c r="CT580" t="inlineStr">
        <is>
          <t/>
        </is>
      </c>
      <c r="CU580" t="inlineStr">
        <is>
          <t/>
        </is>
      </c>
      <c r="CV580" t="inlineStr">
        <is>
          <t/>
        </is>
      </c>
      <c r="CW580" t="inlineStr">
        <is>
          <t/>
        </is>
      </c>
    </row>
    <row r="581">
      <c r="A581" s="1" t="str">
        <f>HYPERLINK("https://iate.europa.eu/entry/result/3527164/all", "3527164")</f>
        <v>3527164</v>
      </c>
      <c r="B581" t="inlineStr">
        <is>
          <t>FINANCE</t>
        </is>
      </c>
      <c r="C581" t="inlineStr">
        <is>
          <t>FINANCE|financial institutions and credit|banking</t>
        </is>
      </c>
      <c r="D581" t="inlineStr">
        <is>
          <t>yes</t>
        </is>
      </c>
      <c r="E581" t="inlineStr">
        <is>
          <t/>
        </is>
      </c>
      <c r="F581" s="2" t="inlineStr">
        <is>
          <t>проверка за прихващане</t>
        </is>
      </c>
      <c r="G581" s="2" t="inlineStr">
        <is>
          <t>3</t>
        </is>
      </c>
      <c r="H581" s="2" t="inlineStr">
        <is>
          <t/>
        </is>
      </c>
      <c r="I581" t="inlineStr">
        <is>
          <t>Проверка за установяване дали платежните нареждания на получателя на плащането, които са най-отпред на опашката за много спешни или, ако е неприложимо, на опашката за спешни плащания, могат да сеприхванат с платежното нареждане на платеца.</t>
        </is>
      </c>
      <c r="J581" t="inlineStr">
        <is>
          <t/>
        </is>
      </c>
      <c r="K581" t="inlineStr">
        <is>
          <t/>
        </is>
      </c>
      <c r="L581" t="inlineStr">
        <is>
          <t/>
        </is>
      </c>
      <c r="M581" t="inlineStr">
        <is>
          <t/>
        </is>
      </c>
      <c r="N581" t="inlineStr">
        <is>
          <t/>
        </is>
      </c>
      <c r="O581" t="inlineStr">
        <is>
          <t/>
        </is>
      </c>
      <c r="P581" t="inlineStr">
        <is>
          <t/>
        </is>
      </c>
      <c r="Q581" t="inlineStr">
        <is>
          <t/>
        </is>
      </c>
      <c r="R581" s="2" t="inlineStr">
        <is>
          <t>Gegenläufigkeitsprüfung</t>
        </is>
      </c>
      <c r="S581" s="2" t="inlineStr">
        <is>
          <t>3</t>
        </is>
      </c>
      <c r="T581" s="2" t="inlineStr">
        <is>
          <t/>
        </is>
      </c>
      <c r="U581" t="inlineStr">
        <is>
          <t/>
        </is>
      </c>
      <c r="V581" s="2" t="inlineStr">
        <is>
          <t>έλεγχος συμψηφισμού</t>
        </is>
      </c>
      <c r="W581" s="2" t="inlineStr">
        <is>
          <t>3</t>
        </is>
      </c>
      <c r="X581" s="2" t="inlineStr">
        <is>
          <t/>
        </is>
      </c>
      <c r="Y581" t="inlineStr">
        <is>
          <t/>
        </is>
      </c>
      <c r="Z581" s="2" t="inlineStr">
        <is>
          <t>offsetting check</t>
        </is>
      </c>
      <c r="AA581" s="2" t="inlineStr">
        <is>
          <t>3</t>
        </is>
      </c>
      <c r="AB581" s="2" t="inlineStr">
        <is>
          <t/>
        </is>
      </c>
      <c r="AC581" t="inlineStr">
        <is>
          <t>check performed on an offsetting payment order to determine the urgency with which it should be executed</t>
        </is>
      </c>
      <c r="AD581" s="2" t="inlineStr">
        <is>
          <t>procedimiento de compensación</t>
        </is>
      </c>
      <c r="AE581" s="2" t="inlineStr">
        <is>
          <t>3</t>
        </is>
      </c>
      <c r="AF581" s="2" t="inlineStr">
        <is>
          <t/>
        </is>
      </c>
      <c r="AG581" t="inlineStr">
        <is>
          <t>Procedimiento para determinar si las órdenes de pago del beneficiario situadas al principio de la cola de las órdenes muy urgentes o, en su caso, urgentes, pueden compensarse con la orden de pago del pagador (en lo sucesivo, "órdenes de pago compensables"). Si una orden de pago compensable no ofrece fondos suficientes para la orden de pago del pagador respectivo disponible para la liquidación, se determinará si hay suficiente liquidez disponible en la cuenta del módulo de pagos del pagador.</t>
        </is>
      </c>
      <c r="AH581" s="2" t="inlineStr">
        <is>
          <t>tasaarvelduskontroll</t>
        </is>
      </c>
      <c r="AI581" s="2" t="inlineStr">
        <is>
          <t>3</t>
        </is>
      </c>
      <c r="AJ581" s="2" t="inlineStr">
        <is>
          <t/>
        </is>
      </c>
      <c r="AK581" t="inlineStr">
        <is>
          <t/>
        </is>
      </c>
      <c r="AL581" s="2" t="inlineStr">
        <is>
          <t>kuittaustarkistus</t>
        </is>
      </c>
      <c r="AM581" s="2" t="inlineStr">
        <is>
          <t>3</t>
        </is>
      </c>
      <c r="AN581" s="2" t="inlineStr">
        <is>
          <t/>
        </is>
      </c>
      <c r="AO581" t="inlineStr">
        <is>
          <t/>
        </is>
      </c>
      <c r="AP581" s="2" t="inlineStr">
        <is>
          <t>recherche d’optimisation</t>
        </is>
      </c>
      <c r="AQ581" s="2" t="inlineStr">
        <is>
          <t>3</t>
        </is>
      </c>
      <c r="AR581" s="2" t="inlineStr">
        <is>
          <t/>
        </is>
      </c>
      <c r="AS581" t="inlineStr">
        <is>
          <t/>
        </is>
      </c>
      <c r="AT581" s="2" t="inlineStr">
        <is>
          <t>seiceáil ar íocaíocht fritháirimh</t>
        </is>
      </c>
      <c r="AU581" s="2" t="inlineStr">
        <is>
          <t>3</t>
        </is>
      </c>
      <c r="AV581" s="2" t="inlineStr">
        <is>
          <t/>
        </is>
      </c>
      <c r="AW581" t="inlineStr">
        <is>
          <t/>
        </is>
      </c>
      <c r="AX581" t="inlineStr">
        <is>
          <t/>
        </is>
      </c>
      <c r="AY581" t="inlineStr">
        <is>
          <t/>
        </is>
      </c>
      <c r="AZ581" t="inlineStr">
        <is>
          <t/>
        </is>
      </c>
      <c r="BA581" t="inlineStr">
        <is>
          <t/>
        </is>
      </c>
      <c r="BB581" s="2" t="inlineStr">
        <is>
          <t>beszámítási ellenőrzés</t>
        </is>
      </c>
      <c r="BC581" s="2" t="inlineStr">
        <is>
          <t>4</t>
        </is>
      </c>
      <c r="BD581" s="2" t="inlineStr">
        <is>
          <t/>
        </is>
      </c>
      <c r="BE581" t="inlineStr">
        <is>
          <t/>
        </is>
      </c>
      <c r="BF581" t="inlineStr">
        <is>
          <t/>
        </is>
      </c>
      <c r="BG581" t="inlineStr">
        <is>
          <t/>
        </is>
      </c>
      <c r="BH581" t="inlineStr">
        <is>
          <t/>
        </is>
      </c>
      <c r="BI581" t="inlineStr">
        <is>
          <t/>
        </is>
      </c>
      <c r="BJ581" t="inlineStr">
        <is>
          <t/>
        </is>
      </c>
      <c r="BK581" t="inlineStr">
        <is>
          <t/>
        </is>
      </c>
      <c r="BL581" t="inlineStr">
        <is>
          <t/>
        </is>
      </c>
      <c r="BM581" t="inlineStr">
        <is>
          <t/>
        </is>
      </c>
      <c r="BN581" t="inlineStr">
        <is>
          <t/>
        </is>
      </c>
      <c r="BO581" t="inlineStr">
        <is>
          <t/>
        </is>
      </c>
      <c r="BP581" t="inlineStr">
        <is>
          <t/>
        </is>
      </c>
      <c r="BQ581" t="inlineStr">
        <is>
          <t/>
        </is>
      </c>
      <c r="BR581" s="2" t="inlineStr">
        <is>
          <t>kontroll ta' tpaċija</t>
        </is>
      </c>
      <c r="BS581" s="2" t="inlineStr">
        <is>
          <t>3</t>
        </is>
      </c>
      <c r="BT581" s="2" t="inlineStr">
        <is>
          <t/>
        </is>
      </c>
      <c r="BU581" t="inlineStr">
        <is>
          <t>tiddetermina jekk ikunux disponibbli l-ordnijiet ta' ħlas tal-pagatarju li jinsabu fil-bidu tal-kju "urġenti ħafna" jew, jekk ma japplikax, tal-kju "urġenti", biex jitpaċew mal-ordni ta' ħlas tal-pagant (ordnijiet ta' ħlas ta' tpaċija). Jekk ordni ta' ħlas ta' tpaċija ma tipprovdix fondi biżżejjed għall-ordni ta' ħlas rispettiva tal-pagant fid-dispożizzjoni tal-entrata, jiġi ddeterminat jekk ikunx hemm likwidità disponibbli biżżejjed fil-kont tal-modulu ta' ħlas tal-pagant</t>
        </is>
      </c>
      <c r="BV581" t="inlineStr">
        <is>
          <t/>
        </is>
      </c>
      <c r="BW581" t="inlineStr">
        <is>
          <t/>
        </is>
      </c>
      <c r="BX581" t="inlineStr">
        <is>
          <t/>
        </is>
      </c>
      <c r="BY581" t="inlineStr">
        <is>
          <t/>
        </is>
      </c>
      <c r="BZ581" s="2" t="inlineStr">
        <is>
          <t>test na możliwość kompensowania</t>
        </is>
      </c>
      <c r="CA581" s="2" t="inlineStr">
        <is>
          <t>3</t>
        </is>
      </c>
      <c r="CB581" s="2" t="inlineStr">
        <is>
          <t/>
        </is>
      </c>
      <c r="CC581" t="inlineStr">
        <is>
          <t/>
        </is>
      </c>
      <c r="CD581" s="2" t="inlineStr">
        <is>
          <t>verificação compensatória</t>
        </is>
      </c>
      <c r="CE581" s="2" t="inlineStr">
        <is>
          <t>3</t>
        </is>
      </c>
      <c r="CF581" s="2" t="inlineStr">
        <is>
          <t/>
        </is>
      </c>
      <c r="CG581" t="inlineStr">
        <is>
          <t/>
        </is>
      </c>
      <c r="CH581" t="inlineStr">
        <is>
          <t/>
        </is>
      </c>
      <c r="CI581" t="inlineStr">
        <is>
          <t/>
        </is>
      </c>
      <c r="CJ581" t="inlineStr">
        <is>
          <t/>
        </is>
      </c>
      <c r="CK581" t="inlineStr">
        <is>
          <t/>
        </is>
      </c>
      <c r="CL581" t="inlineStr">
        <is>
          <t/>
        </is>
      </c>
      <c r="CM581" t="inlineStr">
        <is>
          <t/>
        </is>
      </c>
      <c r="CN581" t="inlineStr">
        <is>
          <t/>
        </is>
      </c>
      <c r="CO581" t="inlineStr">
        <is>
          <t/>
        </is>
      </c>
      <c r="CP581" s="2" t="inlineStr">
        <is>
          <t>preverjanje možnosti izravnave</t>
        </is>
      </c>
      <c r="CQ581" s="2" t="inlineStr">
        <is>
          <t>3</t>
        </is>
      </c>
      <c r="CR581" s="2" t="inlineStr">
        <is>
          <t/>
        </is>
      </c>
      <c r="CS581" t="inlineStr">
        <is>
          <t>preverjanja plačilnih nalogov za izravnavo, da se ugotovi, kje v prioritetnem vrstnem redu so</t>
        </is>
      </c>
      <c r="CT581" t="inlineStr">
        <is>
          <t/>
        </is>
      </c>
      <c r="CU581" t="inlineStr">
        <is>
          <t/>
        </is>
      </c>
      <c r="CV581" t="inlineStr">
        <is>
          <t/>
        </is>
      </c>
      <c r="CW581" t="inlineStr">
        <is>
          <t/>
        </is>
      </c>
    </row>
    <row r="582">
      <c r="A582" s="1" t="str">
        <f>HYPERLINK("https://iate.europa.eu/entry/result/3528112/all", "3528112")</f>
        <v>3528112</v>
      </c>
      <c r="B582" t="inlineStr">
        <is>
          <t>FINANCE;EDUCATION AND COMMUNICATIONS</t>
        </is>
      </c>
      <c r="C582" t="inlineStr">
        <is>
          <t>FINANCE|financial institutions and credit|banking;EDUCATION AND COMMUNICATIONS|information technology and data processing</t>
        </is>
      </c>
      <c r="D582" t="inlineStr">
        <is>
          <t>yes</t>
        </is>
      </c>
      <c r="E582" t="inlineStr">
        <is>
          <t/>
        </is>
      </c>
      <c r="F582" s="2" t="inlineStr">
        <is>
          <t>формуляр за събиране на статични данни</t>
        </is>
      </c>
      <c r="G582" s="2" t="inlineStr">
        <is>
          <t>3</t>
        </is>
      </c>
      <c r="H582" s="2" t="inlineStr">
        <is>
          <t/>
        </is>
      </c>
      <c r="I582" t="inlineStr">
        <is>
          <t>Формуляр, изготвен от национална ЦБ, за регистриране на заявители на услугите на TARGET2, както и за регистриране на всяко изменение по отношение на предоставянето на такива услуги.</t>
        </is>
      </c>
      <c r="J582" t="inlineStr">
        <is>
          <t/>
        </is>
      </c>
      <c r="K582" t="inlineStr">
        <is>
          <t/>
        </is>
      </c>
      <c r="L582" t="inlineStr">
        <is>
          <t/>
        </is>
      </c>
      <c r="M582" t="inlineStr">
        <is>
          <t/>
        </is>
      </c>
      <c r="N582" t="inlineStr">
        <is>
          <t/>
        </is>
      </c>
      <c r="O582" t="inlineStr">
        <is>
          <t/>
        </is>
      </c>
      <c r="P582" t="inlineStr">
        <is>
          <t/>
        </is>
      </c>
      <c r="Q582" t="inlineStr">
        <is>
          <t/>
        </is>
      </c>
      <c r="R582" s="2" t="inlineStr">
        <is>
          <t>Stammdatenformular</t>
        </is>
      </c>
      <c r="S582" s="2" t="inlineStr">
        <is>
          <t>3</t>
        </is>
      </c>
      <c r="T582" s="2" t="inlineStr">
        <is>
          <t/>
        </is>
      </c>
      <c r="U582" t="inlineStr">
        <is>
          <t>ein Formular, mit dem Kundenstammdaten bei der Anmeldung zu TARGET2-Diensten und Änderungen bezüglich der Bereitstellung dieser Dienste erhoben werden</t>
        </is>
      </c>
      <c r="V582" s="2" t="inlineStr">
        <is>
          <t>έντυπο συλλογής στατικών δεδομένων</t>
        </is>
      </c>
      <c r="W582" s="2" t="inlineStr">
        <is>
          <t>2</t>
        </is>
      </c>
      <c r="X582" s="2" t="inlineStr">
        <is>
          <t/>
        </is>
      </c>
      <c r="Y582" t="inlineStr">
        <is>
          <t>έντυπο που έχει σχεδιαστεί από την [επωνυμία ΚΤ] για τους σκοπούς της εγγραφής υποψηφίων για τις υπηρεσίες του TARGET2-[αναφορά ΚΤ/χώρας] και για την καταχώριση τυχόν μεταβολών που αφορούν την παροχή των εν λόγω υπηρεσιών</t>
        </is>
      </c>
      <c r="Z582" s="2" t="inlineStr">
        <is>
          <t>static data collection form</t>
        </is>
      </c>
      <c r="AA582" s="2" t="inlineStr">
        <is>
          <t>3</t>
        </is>
      </c>
      <c r="AB582" s="2" t="inlineStr">
        <is>
          <t/>
        </is>
      </c>
      <c r="AC582" t="inlineStr">
        <is>
          <t>form developed by a central bank for the purpose of registering applicants for TARGET2 services and registering any changes in relation to the provision of such services</t>
        </is>
      </c>
      <c r="AD582" s="2" t="inlineStr">
        <is>
          <t>formulario de recopilación de datos estáticos</t>
        </is>
      </c>
      <c r="AE582" s="2" t="inlineStr">
        <is>
          <t>3</t>
        </is>
      </c>
      <c r="AF582" s="2" t="inlineStr">
        <is>
          <t/>
        </is>
      </c>
      <c r="AG582" t="inlineStr">
        <is>
          <t/>
        </is>
      </c>
      <c r="AH582" s="2" t="inlineStr">
        <is>
          <t>staatiliste andmete kogumise vorm</t>
        </is>
      </c>
      <c r="AI582" s="2" t="inlineStr">
        <is>
          <t>3</t>
        </is>
      </c>
      <c r="AJ582" s="2" t="inlineStr">
        <is>
          <t/>
        </is>
      </c>
      <c r="AK582" t="inlineStr">
        <is>
          <t>riigi keskpanga TARGET2 teenuste taotlejate registreerimiseks ja nende teenustega osutamisega seotud mis tahes muutuste registreerimiseks riigi keskpanga poolt välja töötatud vorm</t>
        </is>
      </c>
      <c r="AL582" s="2" t="inlineStr">
        <is>
          <t>perustietolomake</t>
        </is>
      </c>
      <c r="AM582" s="2" t="inlineStr">
        <is>
          <t>3</t>
        </is>
      </c>
      <c r="AN582" s="2" t="inlineStr">
        <is>
          <t/>
        </is>
      </c>
      <c r="AO582" t="inlineStr">
        <is>
          <t>lomake, jonka keskuspankki on kehittänyt TARGET2-osajärjestelmän palveluja hakevien rekisteröimiseksi sekä tällaisiin palveluihin liittyvien muutosten rekisteröimiseksi</t>
        </is>
      </c>
      <c r="AP582" s="2" t="inlineStr">
        <is>
          <t>formulaire de collecte de données statiques</t>
        </is>
      </c>
      <c r="AQ582" s="2" t="inlineStr">
        <is>
          <t>3</t>
        </is>
      </c>
      <c r="AR582" s="2" t="inlineStr">
        <is>
          <t/>
        </is>
      </c>
      <c r="AS582" t="inlineStr">
        <is>
          <t>un formulaire établi par [insérer le nom de la BC] afin de procéder à l'enregistrement des candidats souhaitant bénéficier des services de TARGET2 [insérer une référence à la BC ou au pays] ainsi que de tout changement quant à la fourniture de ces services</t>
        </is>
      </c>
      <c r="AT582" s="2" t="inlineStr">
        <is>
          <t>foirm tiomsaithe sonraí statacha</t>
        </is>
      </c>
      <c r="AU582" s="2" t="inlineStr">
        <is>
          <t>3</t>
        </is>
      </c>
      <c r="AV582" s="2" t="inlineStr">
        <is>
          <t/>
        </is>
      </c>
      <c r="AW582" t="inlineStr">
        <is>
          <t/>
        </is>
      </c>
      <c r="AX582" t="inlineStr">
        <is>
          <t/>
        </is>
      </c>
      <c r="AY582" t="inlineStr">
        <is>
          <t/>
        </is>
      </c>
      <c r="AZ582" t="inlineStr">
        <is>
          <t/>
        </is>
      </c>
      <c r="BA582" t="inlineStr">
        <is>
          <t/>
        </is>
      </c>
      <c r="BB582" s="2" t="inlineStr">
        <is>
          <t>törzsadatgyűjtési formanyomtatvány</t>
        </is>
      </c>
      <c r="BC582" s="2" t="inlineStr">
        <is>
          <t>4</t>
        </is>
      </c>
      <c r="BD582" s="2" t="inlineStr">
        <is>
          <t/>
        </is>
      </c>
      <c r="BE582" t="inlineStr">
        <is>
          <t>valamely központi bank által kidolgozott formanyomtatvány a Target2-szolgáltatások igénybevevőinek és a szolgáltatásokban bekövetkezett változásoknak a nyilvántartására</t>
        </is>
      </c>
      <c r="BF582" t="inlineStr">
        <is>
          <t/>
        </is>
      </c>
      <c r="BG582" t="inlineStr">
        <is>
          <t/>
        </is>
      </c>
      <c r="BH582" t="inlineStr">
        <is>
          <t/>
        </is>
      </c>
      <c r="BI582" t="inlineStr">
        <is>
          <t/>
        </is>
      </c>
      <c r="BJ582" t="inlineStr">
        <is>
          <t/>
        </is>
      </c>
      <c r="BK582" t="inlineStr">
        <is>
          <t/>
        </is>
      </c>
      <c r="BL582" t="inlineStr">
        <is>
          <t/>
        </is>
      </c>
      <c r="BM582" t="inlineStr">
        <is>
          <t/>
        </is>
      </c>
      <c r="BN582" t="inlineStr">
        <is>
          <t/>
        </is>
      </c>
      <c r="BO582" t="inlineStr">
        <is>
          <t/>
        </is>
      </c>
      <c r="BP582" t="inlineStr">
        <is>
          <t/>
        </is>
      </c>
      <c r="BQ582" t="inlineStr">
        <is>
          <t/>
        </is>
      </c>
      <c r="BR582" s="2" t="inlineStr">
        <is>
          <t>formola għall-ġbir ta' dejta statika</t>
        </is>
      </c>
      <c r="BS582" s="2" t="inlineStr">
        <is>
          <t>3</t>
        </is>
      </c>
      <c r="BT582" s="2" t="inlineStr">
        <is>
          <t/>
        </is>
      </c>
      <c r="BU582" t="inlineStr">
        <is>
          <t>formola żviluppata minn Bank Ċentrali għall-iskop li jiġu rreġistrati applikanti għas-servizzi tat-TARGET2 u li jiġi rreġistrat kull tibdil fir-rigward tal-għoti ta' dawn is-servizzi</t>
        </is>
      </c>
      <c r="BV582" t="inlineStr">
        <is>
          <t/>
        </is>
      </c>
      <c r="BW582" t="inlineStr">
        <is>
          <t/>
        </is>
      </c>
      <c r="BX582" t="inlineStr">
        <is>
          <t/>
        </is>
      </c>
      <c r="BY582" t="inlineStr">
        <is>
          <t/>
        </is>
      </c>
      <c r="BZ582" s="2" t="inlineStr">
        <is>
          <t>formularz danych statystycznych</t>
        </is>
      </c>
      <c r="CA582" s="2" t="inlineStr">
        <is>
          <t>3</t>
        </is>
      </c>
      <c r="CB582" s="2" t="inlineStr">
        <is>
          <t/>
        </is>
      </c>
      <c r="CC582" t="inlineStr">
        <is>
          <t>formularz opracowany przez NBP dla celów rejestracji podmiotów ubiegających się o dostęp do usług TARGET2-NBP oraz dla celów rejestracji zmian w zakresie dostarczania takich usług, zgodnie ze wzorem zamieszczonym na stronie internetowej NBP</t>
        </is>
      </c>
      <c r="CD582" s="2" t="inlineStr">
        <is>
          <t>formulário de recolha de dados estáticos</t>
        </is>
      </c>
      <c r="CE582" s="2" t="inlineStr">
        <is>
          <t>3</t>
        </is>
      </c>
      <c r="CF582" s="2" t="inlineStr">
        <is>
          <t/>
        </is>
      </c>
      <c r="CG582" t="inlineStr">
        <is>
          <t/>
        </is>
      </c>
      <c r="CH582" s="2" t="inlineStr">
        <is>
          <t>formular de colectare a datelor statice</t>
        </is>
      </c>
      <c r="CI582" s="2" t="inlineStr">
        <is>
          <t>3</t>
        </is>
      </c>
      <c r="CJ582" s="2" t="inlineStr">
        <is>
          <t/>
        </is>
      </c>
      <c r="CK582" t="inlineStr">
        <is>
          <t>formular elaborat de BNR în scopul înregistrării solicitanților de servicii TARGET2 și înregistrării oricăror schimbări în legătură cu prestarea acestor servicii</t>
        </is>
      </c>
      <c r="CL582" t="inlineStr">
        <is>
          <t/>
        </is>
      </c>
      <c r="CM582" t="inlineStr">
        <is>
          <t/>
        </is>
      </c>
      <c r="CN582" t="inlineStr">
        <is>
          <t/>
        </is>
      </c>
      <c r="CO582" t="inlineStr">
        <is>
          <t/>
        </is>
      </c>
      <c r="CP582" s="2" t="inlineStr">
        <is>
          <t>obrazec za zbiranje statičnih podatkov</t>
        </is>
      </c>
      <c r="CQ582" s="2" t="inlineStr">
        <is>
          <t>3</t>
        </is>
      </c>
      <c r="CR582" s="2" t="inlineStr">
        <is>
          <t/>
        </is>
      </c>
      <c r="CS582" t="inlineStr">
        <is>
          <t>obrazec, ki ga pripravi centralna banka za registracijo prijaviteljev za storitve sistema TARGET2 in registracijo vseh sprememb v zvezi z zagotavljanjem takih storitev</t>
        </is>
      </c>
      <c r="CT582" t="inlineStr">
        <is>
          <t/>
        </is>
      </c>
      <c r="CU582" t="inlineStr">
        <is>
          <t/>
        </is>
      </c>
      <c r="CV582" t="inlineStr">
        <is>
          <t/>
        </is>
      </c>
      <c r="CW582" t="inlineStr">
        <is>
          <t/>
        </is>
      </c>
    </row>
    <row r="583">
      <c r="A583" s="1" t="str">
        <f>HYPERLINK("https://iate.europa.eu/entry/result/3536820/all", "3536820")</f>
        <v>3536820</v>
      </c>
      <c r="B583" t="inlineStr">
        <is>
          <t>FINANCE</t>
        </is>
      </c>
      <c r="C583" t="inlineStr">
        <is>
          <t>FINANCE|financial institutions and credit|banking</t>
        </is>
      </c>
      <c r="D583" t="inlineStr">
        <is>
          <t>yes</t>
        </is>
      </c>
      <c r="E583" t="inlineStr">
        <is>
          <t/>
        </is>
      </c>
      <c r="F583" t="inlineStr">
        <is>
          <t/>
        </is>
      </c>
      <c r="G583" t="inlineStr">
        <is>
          <t/>
        </is>
      </c>
      <c r="H583" t="inlineStr">
        <is>
          <t/>
        </is>
      </c>
      <c r="I583" t="inlineStr">
        <is>
          <t/>
        </is>
      </c>
      <c r="J583" t="inlineStr">
        <is>
          <t/>
        </is>
      </c>
      <c r="K583" t="inlineStr">
        <is>
          <t/>
        </is>
      </c>
      <c r="L583" t="inlineStr">
        <is>
          <t/>
        </is>
      </c>
      <c r="M583" t="inlineStr">
        <is>
          <t/>
        </is>
      </c>
      <c r="N583" t="inlineStr">
        <is>
          <t/>
        </is>
      </c>
      <c r="O583" t="inlineStr">
        <is>
          <t/>
        </is>
      </c>
      <c r="P583" t="inlineStr">
        <is>
          <t/>
        </is>
      </c>
      <c r="Q583" t="inlineStr">
        <is>
          <t/>
        </is>
      </c>
      <c r="R583" s="2" t="inlineStr">
        <is>
          <t>dringender Zahlungsauftrag</t>
        </is>
      </c>
      <c r="S583" s="2" t="inlineStr">
        <is>
          <t>3</t>
        </is>
      </c>
      <c r="T583" s="2" t="inlineStr">
        <is>
          <t/>
        </is>
      </c>
      <c r="U583" t="inlineStr">
        <is>
          <t/>
        </is>
      </c>
      <c r="V583" s="2" t="inlineStr">
        <is>
          <t>επείγουσα εντολή πληρωμής</t>
        </is>
      </c>
      <c r="W583" s="2" t="inlineStr">
        <is>
          <t>3</t>
        </is>
      </c>
      <c r="X583" s="2" t="inlineStr">
        <is>
          <t/>
        </is>
      </c>
      <c r="Y583" t="inlineStr">
        <is>
          <t/>
        </is>
      </c>
      <c r="Z583" s="2" t="inlineStr">
        <is>
          <t>urgent payment order</t>
        </is>
      </c>
      <c r="AA583" s="2" t="inlineStr">
        <is>
          <t>3</t>
        </is>
      </c>
      <c r="AB583" s="2" t="inlineStr">
        <is>
          <t/>
        </is>
      </c>
      <c r="AC583" t="inlineStr">
        <is>
          <t/>
        </is>
      </c>
      <c r="AD583" s="2" t="inlineStr">
        <is>
          <t>orden de pago urgente</t>
        </is>
      </c>
      <c r="AE583" s="2" t="inlineStr">
        <is>
          <t>3</t>
        </is>
      </c>
      <c r="AF583" s="2" t="inlineStr">
        <is>
          <t/>
        </is>
      </c>
      <c r="AG583" t="inlineStr">
        <is>
          <t/>
        </is>
      </c>
      <c r="AH583" s="2" t="inlineStr">
        <is>
          <t>kiirmaksejuhis</t>
        </is>
      </c>
      <c r="AI583" s="2" t="inlineStr">
        <is>
          <t>3</t>
        </is>
      </c>
      <c r="AJ583" s="2" t="inlineStr">
        <is>
          <t/>
        </is>
      </c>
      <c r="AK583" t="inlineStr">
        <is>
          <t/>
        </is>
      </c>
      <c r="AL583" s="2" t="inlineStr">
        <is>
          <t>kiireellinen maksumääräys</t>
        </is>
      </c>
      <c r="AM583" s="2" t="inlineStr">
        <is>
          <t>3</t>
        </is>
      </c>
      <c r="AN583" s="2" t="inlineStr">
        <is>
          <t/>
        </is>
      </c>
      <c r="AO583" t="inlineStr">
        <is>
          <t/>
        </is>
      </c>
      <c r="AP583" t="inlineStr">
        <is>
          <t/>
        </is>
      </c>
      <c r="AQ583" t="inlineStr">
        <is>
          <t/>
        </is>
      </c>
      <c r="AR583" t="inlineStr">
        <is>
          <t/>
        </is>
      </c>
      <c r="AS583" t="inlineStr">
        <is>
          <t/>
        </is>
      </c>
      <c r="AT583" s="2" t="inlineStr">
        <is>
          <t>ordú íocaíochta práinneach</t>
        </is>
      </c>
      <c r="AU583" s="2" t="inlineStr">
        <is>
          <t>3</t>
        </is>
      </c>
      <c r="AV583" s="2" t="inlineStr">
        <is>
          <t/>
        </is>
      </c>
      <c r="AW583" t="inlineStr">
        <is>
          <t/>
        </is>
      </c>
      <c r="AX583" t="inlineStr">
        <is>
          <t/>
        </is>
      </c>
      <c r="AY583" t="inlineStr">
        <is>
          <t/>
        </is>
      </c>
      <c r="AZ583" t="inlineStr">
        <is>
          <t/>
        </is>
      </c>
      <c r="BA583" t="inlineStr">
        <is>
          <t/>
        </is>
      </c>
      <c r="BB583" s="2" t="inlineStr">
        <is>
          <t>sürgős fizetési megbízás</t>
        </is>
      </c>
      <c r="BC583" s="2" t="inlineStr">
        <is>
          <t>4</t>
        </is>
      </c>
      <c r="BD583" s="2" t="inlineStr">
        <is>
          <t/>
        </is>
      </c>
      <c r="BE583" t="inlineStr">
        <is>
          <t/>
        </is>
      </c>
      <c r="BF583" t="inlineStr">
        <is>
          <t/>
        </is>
      </c>
      <c r="BG583" t="inlineStr">
        <is>
          <t/>
        </is>
      </c>
      <c r="BH583" t="inlineStr">
        <is>
          <t/>
        </is>
      </c>
      <c r="BI583" t="inlineStr">
        <is>
          <t/>
        </is>
      </c>
      <c r="BJ583" t="inlineStr">
        <is>
          <t/>
        </is>
      </c>
      <c r="BK583" t="inlineStr">
        <is>
          <t/>
        </is>
      </c>
      <c r="BL583" t="inlineStr">
        <is>
          <t/>
        </is>
      </c>
      <c r="BM583" t="inlineStr">
        <is>
          <t/>
        </is>
      </c>
      <c r="BN583" t="inlineStr">
        <is>
          <t/>
        </is>
      </c>
      <c r="BO583" t="inlineStr">
        <is>
          <t/>
        </is>
      </c>
      <c r="BP583" t="inlineStr">
        <is>
          <t/>
        </is>
      </c>
      <c r="BQ583" t="inlineStr">
        <is>
          <t/>
        </is>
      </c>
      <c r="BR583" s="2" t="inlineStr">
        <is>
          <t>ordni ta’ ħlas urġenti</t>
        </is>
      </c>
      <c r="BS583" s="2" t="inlineStr">
        <is>
          <t>3</t>
        </is>
      </c>
      <c r="BT583" s="2" t="inlineStr">
        <is>
          <t/>
        </is>
      </c>
      <c r="BU583" t="inlineStr">
        <is>
          <t/>
        </is>
      </c>
      <c r="BV583" t="inlineStr">
        <is>
          <t/>
        </is>
      </c>
      <c r="BW583" t="inlineStr">
        <is>
          <t/>
        </is>
      </c>
      <c r="BX583" t="inlineStr">
        <is>
          <t/>
        </is>
      </c>
      <c r="BY583" t="inlineStr">
        <is>
          <t/>
        </is>
      </c>
      <c r="BZ583" s="2" t="inlineStr">
        <is>
          <t>pilne zlecenie płatnicze</t>
        </is>
      </c>
      <c r="CA583" s="2" t="inlineStr">
        <is>
          <t>3</t>
        </is>
      </c>
      <c r="CB583" s="2" t="inlineStr">
        <is>
          <t/>
        </is>
      </c>
      <c r="CC583" t="inlineStr">
        <is>
          <t/>
        </is>
      </c>
      <c r="CD583" s="2" t="inlineStr">
        <is>
          <t>ordem de pagamento urgente</t>
        </is>
      </c>
      <c r="CE583" s="2" t="inlineStr">
        <is>
          <t>3</t>
        </is>
      </c>
      <c r="CF583" s="2" t="inlineStr">
        <is>
          <t/>
        </is>
      </c>
      <c r="CG583" t="inlineStr">
        <is>
          <t/>
        </is>
      </c>
      <c r="CH583" t="inlineStr">
        <is>
          <t/>
        </is>
      </c>
      <c r="CI583" t="inlineStr">
        <is>
          <t/>
        </is>
      </c>
      <c r="CJ583" t="inlineStr">
        <is>
          <t/>
        </is>
      </c>
      <c r="CK583" t="inlineStr">
        <is>
          <t/>
        </is>
      </c>
      <c r="CL583" t="inlineStr">
        <is>
          <t/>
        </is>
      </c>
      <c r="CM583" t="inlineStr">
        <is>
          <t/>
        </is>
      </c>
      <c r="CN583" t="inlineStr">
        <is>
          <t/>
        </is>
      </c>
      <c r="CO583" t="inlineStr">
        <is>
          <t/>
        </is>
      </c>
      <c r="CP583" s="2" t="inlineStr">
        <is>
          <t>nujni plačilni nalog</t>
        </is>
      </c>
      <c r="CQ583" s="2" t="inlineStr">
        <is>
          <t>3</t>
        </is>
      </c>
      <c r="CR583" s="2" t="inlineStr">
        <is>
          <t/>
        </is>
      </c>
      <c r="CS583" t="inlineStr">
        <is>
          <t/>
        </is>
      </c>
      <c r="CT583" t="inlineStr">
        <is>
          <t/>
        </is>
      </c>
      <c r="CU583" t="inlineStr">
        <is>
          <t/>
        </is>
      </c>
      <c r="CV583" t="inlineStr">
        <is>
          <t/>
        </is>
      </c>
      <c r="CW583" t="inlineStr">
        <is>
          <t/>
        </is>
      </c>
    </row>
    <row r="584">
      <c r="A584" s="1" t="str">
        <f>HYPERLINK("https://iate.europa.eu/entry/result/3528089/all", "3528089")</f>
        <v>3528089</v>
      </c>
      <c r="B584" t="inlineStr">
        <is>
          <t>FINANCE</t>
        </is>
      </c>
      <c r="C584" t="inlineStr">
        <is>
          <t>FINANCE</t>
        </is>
      </c>
      <c r="D584" t="inlineStr">
        <is>
          <t>yes</t>
        </is>
      </c>
      <c r="E584" t="inlineStr">
        <is>
          <t/>
        </is>
      </c>
      <c r="F584" s="2" t="inlineStr">
        <is>
          <t>модул за извънредни ситуации</t>
        </is>
      </c>
      <c r="G584" s="2" t="inlineStr">
        <is>
          <t>3</t>
        </is>
      </c>
      <c r="H584" s="2" t="inlineStr">
        <is>
          <t/>
        </is>
      </c>
      <c r="I584" t="inlineStr">
        <is>
          <t>Модулът на ЕСП, който позволява обработката на критични и много критични плащания при извънредни ситуации.</t>
        </is>
      </c>
      <c r="J584" t="inlineStr">
        <is>
          <t/>
        </is>
      </c>
      <c r="K584" t="inlineStr">
        <is>
          <t/>
        </is>
      </c>
      <c r="L584" t="inlineStr">
        <is>
          <t/>
        </is>
      </c>
      <c r="M584" t="inlineStr">
        <is>
          <t/>
        </is>
      </c>
      <c r="N584" t="inlineStr">
        <is>
          <t/>
        </is>
      </c>
      <c r="O584" t="inlineStr">
        <is>
          <t/>
        </is>
      </c>
      <c r="P584" t="inlineStr">
        <is>
          <t/>
        </is>
      </c>
      <c r="Q584" t="inlineStr">
        <is>
          <t/>
        </is>
      </c>
      <c r="R584" s="2" t="inlineStr">
        <is>
          <t>Contingency-Modul</t>
        </is>
      </c>
      <c r="S584" s="2" t="inlineStr">
        <is>
          <t>3</t>
        </is>
      </c>
      <c r="T584" s="2" t="inlineStr">
        <is>
          <t/>
        </is>
      </c>
      <c r="U584" t="inlineStr">
        <is>
          <t>SSP-Dienst, durch den in Notfallsituationen kritische und sehr kritische Zahlungen ausgeführt werden können</t>
        </is>
      </c>
      <c r="V584" s="2" t="inlineStr">
        <is>
          <t>μονάδα έκτακτης ανάγκης</t>
        </is>
      </c>
      <c r="W584" s="2" t="inlineStr">
        <is>
          <t>3</t>
        </is>
      </c>
      <c r="X584" s="2" t="inlineStr">
        <is>
          <t/>
        </is>
      </c>
      <c r="Y584" t="inlineStr">
        <is>
          <t>μονάδα της ΕΚΠ που επιτρέπει την επεξεργασία κρίσιμων και πολύ κρίσιμων πληρωμών σε καταστάσεις έκτακτης ανάγκης</t>
        </is>
      </c>
      <c r="Z584" s="2" t="inlineStr">
        <is>
          <t>Contingency Module</t>
        </is>
      </c>
      <c r="AA584" s="2" t="inlineStr">
        <is>
          <t>3</t>
        </is>
      </c>
      <c r="AB584" s="2" t="inlineStr">
        <is>
          <t/>
        </is>
      </c>
      <c r="AC584" t="inlineStr">
        <is>
          <t>TARGET2 Single Shared Platform (SSP) module enabling the processing of critical and very critical payments in contingency situations</t>
        </is>
      </c>
      <c r="AD584" s="2" t="inlineStr">
        <is>
          <t>módulo de contingencia</t>
        </is>
      </c>
      <c r="AE584" s="2" t="inlineStr">
        <is>
          <t>3</t>
        </is>
      </c>
      <c r="AF584" s="2" t="inlineStr">
        <is>
          <t/>
        </is>
      </c>
      <c r="AG584" t="inlineStr">
        <is>
          <t>Módulo de la plataforma compartida única que permite procesar pagos importantes y muy importantes en situaciones de contingencia.</t>
        </is>
      </c>
      <c r="AH584" s="2" t="inlineStr">
        <is>
          <t>eriolukorramoodul</t>
        </is>
      </c>
      <c r="AI584" s="2" t="inlineStr">
        <is>
          <t>3</t>
        </is>
      </c>
      <c r="AJ584" s="2" t="inlineStr">
        <is>
          <t/>
        </is>
      </c>
      <c r="AK584" t="inlineStr">
        <is>
          <t>ühisplatvormi moodul, mille kaudu saab töödelda tähtsaid ja erakorralise tähtsusega makseid eriolukordades</t>
        </is>
      </c>
      <c r="AL584" s="2" t="inlineStr">
        <is>
          <t>varajärjestelymoduuli</t>
        </is>
      </c>
      <c r="AM584" s="2" t="inlineStr">
        <is>
          <t>3</t>
        </is>
      </c>
      <c r="AN584" s="2" t="inlineStr">
        <is>
          <t/>
        </is>
      </c>
      <c r="AO584" t="inlineStr">
        <is>
          <t>TARGET2-järjestelmän yhteisen jaettavan laitealustan (SSP) moduuli, jonka avulla voidaan käsitellä tärkeitä ja erittäin tärkeitä maksuja häiriötilanteissa</t>
        </is>
      </c>
      <c r="AP584" s="2" t="inlineStr">
        <is>
          <t>module d'urgence</t>
        </is>
      </c>
      <c r="AQ584" s="2" t="inlineStr">
        <is>
          <t>3</t>
        </is>
      </c>
      <c r="AR584" s="2" t="inlineStr">
        <is>
          <t/>
        </is>
      </c>
      <c r="AS584" t="inlineStr">
        <is>
          <t>le module de la PPU permettant le traitement des paiements critiques et très critiques dans les situations d'urgence</t>
        </is>
      </c>
      <c r="AT584" s="2" t="inlineStr">
        <is>
          <t>modúl teagmhasachta</t>
        </is>
      </c>
      <c r="AU584" s="2" t="inlineStr">
        <is>
          <t>3</t>
        </is>
      </c>
      <c r="AV584" s="2" t="inlineStr">
        <is>
          <t/>
        </is>
      </c>
      <c r="AW584" t="inlineStr">
        <is>
          <t/>
        </is>
      </c>
      <c r="AX584" t="inlineStr">
        <is>
          <t/>
        </is>
      </c>
      <c r="AY584" t="inlineStr">
        <is>
          <t/>
        </is>
      </c>
      <c r="AZ584" t="inlineStr">
        <is>
          <t/>
        </is>
      </c>
      <c r="BA584" t="inlineStr">
        <is>
          <t/>
        </is>
      </c>
      <c r="BB584" s="2" t="inlineStr">
        <is>
          <t>rendkívüli helyzetekre vonatkozó modul</t>
        </is>
      </c>
      <c r="BC584" s="2" t="inlineStr">
        <is>
          <t>4</t>
        </is>
      </c>
      <c r="BD584" s="2" t="inlineStr">
        <is>
          <t/>
        </is>
      </c>
      <c r="BE584" t="inlineStr">
        <is>
          <t>olyan SSP-modul, amely lehetővé teszi a sürgős és nagyon sürgős fizetések feldolgozását rendkívüli helyzetekben</t>
        </is>
      </c>
      <c r="BF584" t="inlineStr">
        <is>
          <t/>
        </is>
      </c>
      <c r="BG584" t="inlineStr">
        <is>
          <t/>
        </is>
      </c>
      <c r="BH584" t="inlineStr">
        <is>
          <t/>
        </is>
      </c>
      <c r="BI584" t="inlineStr">
        <is>
          <t/>
        </is>
      </c>
      <c r="BJ584" t="inlineStr">
        <is>
          <t/>
        </is>
      </c>
      <c r="BK584" t="inlineStr">
        <is>
          <t/>
        </is>
      </c>
      <c r="BL584" t="inlineStr">
        <is>
          <t/>
        </is>
      </c>
      <c r="BM584" t="inlineStr">
        <is>
          <t/>
        </is>
      </c>
      <c r="BN584" t="inlineStr">
        <is>
          <t/>
        </is>
      </c>
      <c r="BO584" t="inlineStr">
        <is>
          <t/>
        </is>
      </c>
      <c r="BP584" t="inlineStr">
        <is>
          <t/>
        </is>
      </c>
      <c r="BQ584" t="inlineStr">
        <is>
          <t/>
        </is>
      </c>
      <c r="BR584" t="inlineStr">
        <is>
          <t/>
        </is>
      </c>
      <c r="BS584" t="inlineStr">
        <is>
          <t/>
        </is>
      </c>
      <c r="BT584" t="inlineStr">
        <is>
          <t/>
        </is>
      </c>
      <c r="BU584" t="inlineStr">
        <is>
          <t/>
        </is>
      </c>
      <c r="BV584" t="inlineStr">
        <is>
          <t/>
        </is>
      </c>
      <c r="BW584" t="inlineStr">
        <is>
          <t/>
        </is>
      </c>
      <c r="BX584" t="inlineStr">
        <is>
          <t/>
        </is>
      </c>
      <c r="BY584" t="inlineStr">
        <is>
          <t/>
        </is>
      </c>
      <c r="BZ584" s="2" t="inlineStr">
        <is>
          <t>moduł awaryjny</t>
        </is>
      </c>
      <c r="CA584" s="2" t="inlineStr">
        <is>
          <t>3</t>
        </is>
      </c>
      <c r="CB584" s="2" t="inlineStr">
        <is>
          <t/>
        </is>
      </c>
      <c r="CC584" t="inlineStr">
        <is>
          <t>moduł SSP umożliwiający przetwarzanie płatności krytycznych i bardzo krytycznych w sytuacjach awaryjnych</t>
        </is>
      </c>
      <c r="CD584" s="2" t="inlineStr">
        <is>
          <t>módulo de contingência</t>
        </is>
      </c>
      <c r="CE584" s="2" t="inlineStr">
        <is>
          <t>3</t>
        </is>
      </c>
      <c r="CF584" s="2" t="inlineStr">
        <is>
          <t/>
        </is>
      </c>
      <c r="CG584" t="inlineStr">
        <is>
          <t>Módulo PUP que permite o processamento de pagamentos críticos e muito críticos em situações de contingência.</t>
        </is>
      </c>
      <c r="CH584" s="2" t="inlineStr">
        <is>
          <t>modul pentru situații de urgență</t>
        </is>
      </c>
      <c r="CI584" s="2" t="inlineStr">
        <is>
          <t>3</t>
        </is>
      </c>
      <c r="CJ584" s="2" t="inlineStr">
        <is>
          <t/>
        </is>
      </c>
      <c r="CK584" t="inlineStr">
        <is>
          <t>modul SSP&lt;sup&gt;1&lt;/sup&gt; care permite procesarea, în situații de urgență, a plăților critice și foarte critice</t>
        </is>
      </c>
      <c r="CL584" t="inlineStr">
        <is>
          <t/>
        </is>
      </c>
      <c r="CM584" t="inlineStr">
        <is>
          <t/>
        </is>
      </c>
      <c r="CN584" t="inlineStr">
        <is>
          <t/>
        </is>
      </c>
      <c r="CO584" t="inlineStr">
        <is>
          <t/>
        </is>
      </c>
      <c r="CP584" t="inlineStr">
        <is>
          <t/>
        </is>
      </c>
      <c r="CQ584" t="inlineStr">
        <is>
          <t/>
        </is>
      </c>
      <c r="CR584" t="inlineStr">
        <is>
          <t/>
        </is>
      </c>
      <c r="CS584" t="inlineStr">
        <is>
          <t/>
        </is>
      </c>
      <c r="CT584" t="inlineStr">
        <is>
          <t/>
        </is>
      </c>
      <c r="CU584" t="inlineStr">
        <is>
          <t/>
        </is>
      </c>
      <c r="CV584" t="inlineStr">
        <is>
          <t/>
        </is>
      </c>
      <c r="CW584" t="inlineStr">
        <is>
          <t/>
        </is>
      </c>
    </row>
    <row r="585">
      <c r="A585" s="1" t="str">
        <f>HYPERLINK("https://iate.europa.eu/entry/result/3527121/all", "3527121")</f>
        <v>3527121</v>
      </c>
      <c r="B585" t="inlineStr">
        <is>
          <t>FINANCE;EDUCATION AND COMMUNICATIONS</t>
        </is>
      </c>
      <c r="C585" t="inlineStr">
        <is>
          <t>FINANCE|financial institutions and credit|banking;EDUCATION AND COMMUNICATIONS|information technology and data processing</t>
        </is>
      </c>
      <c r="D585" t="inlineStr">
        <is>
          <t>yes</t>
        </is>
      </c>
      <c r="E585" t="inlineStr">
        <is>
          <t/>
        </is>
      </c>
      <c r="F585" s="2" t="inlineStr">
        <is>
          <t>сметка в платежния модул</t>
        </is>
      </c>
      <c r="G585" s="2" t="inlineStr">
        <is>
          <t>3</t>
        </is>
      </c>
      <c r="H585" s="2" t="inlineStr">
        <is>
          <t/>
        </is>
      </c>
      <c r="I585" t="inlineStr">
        <is>
          <t>Сметка, поддържана от участник в TARGET2 в платежния модул [ &lt;a href="/entry/result/3528031/all" id="ENTRY_TO_ENTRY_CONVERTER" target="_blank"&gt;IATE:3528031&lt;/a&gt; ] на ЦБ,която му е необходима, за да подава платежни нареждания или получава плащания чрез TARGET2, както и да урежда такива плащания с ЦБ.</t>
        </is>
      </c>
      <c r="J585" t="inlineStr">
        <is>
          <t/>
        </is>
      </c>
      <c r="K585" t="inlineStr">
        <is>
          <t/>
        </is>
      </c>
      <c r="L585" t="inlineStr">
        <is>
          <t/>
        </is>
      </c>
      <c r="M585" t="inlineStr">
        <is>
          <t/>
        </is>
      </c>
      <c r="N585" s="2" t="inlineStr">
        <is>
          <t>PM-konto|
betalingsmodulkonto</t>
        </is>
      </c>
      <c r="O585" s="2" t="inlineStr">
        <is>
          <t>3|
2</t>
        </is>
      </c>
      <c r="P585" s="2" t="inlineStr">
        <is>
          <t xml:space="preserve">|
</t>
        </is>
      </c>
      <c r="Q585" t="inlineStr">
        <is>
          <t>(folio)konto, som en TARGET2 deltager har i betalingsmodulet hos en centralbank i Eurosystemet, som er nødvendig for at deltageren kan: 
&lt;br&gt;a) afgive betalingsordrer eller modtage betalinger via TARGET2, og 
&lt;br&gt;b) afvikle disse betalinger hos den pågældende centralbank i Eurosystemet</t>
        </is>
      </c>
      <c r="R585" s="2" t="inlineStr">
        <is>
          <t>PM-Konto</t>
        </is>
      </c>
      <c r="S585" s="2" t="inlineStr">
        <is>
          <t>3</t>
        </is>
      </c>
      <c r="T585" s="2" t="inlineStr">
        <is>
          <t/>
        </is>
      </c>
      <c r="U585" t="inlineStr">
        <is>
          <t>Konto eines TARGET2-Teilnehmers innerhalb des PM, das dieser bei einer Zentralbank hat</t>
        </is>
      </c>
      <c r="V585" s="2" t="inlineStr">
        <is>
          <t>λογαριασμός ΜΠ</t>
        </is>
      </c>
      <c r="W585" s="2" t="inlineStr">
        <is>
          <t>2</t>
        </is>
      </c>
      <c r="X585" s="2" t="inlineStr">
        <is>
          <t/>
        </is>
      </c>
      <c r="Y585" t="inlineStr">
        <is>
          <t>λογαριασμός τον οποίο τηρεί έναςσυμμετέχων στο TARGET2 στη ΜΠ, σε ΚΤ του Ευρωσυστήματος, και ο οποίος είναι απαραίτητος για τον εν λόγω συμμετέχοντα στο TARGET2 προκειμένου: 
&lt;br&gt;α) να υποβάλλει εντολές πληρωμής ή να λαμβάνει πληρωμές μέσω του TARGET2, και 
&lt;br&gt;β) να διακανονίζει τις εν λόγω πληρωμές στη συγκεκριμένη ΚΤ του Ευρωσυστήματος</t>
        </is>
      </c>
      <c r="Z585" s="2" t="inlineStr">
        <is>
          <t>PM account|
Payments Module account</t>
        </is>
      </c>
      <c r="AA585" s="2" t="inlineStr">
        <is>
          <t>3|
3</t>
        </is>
      </c>
      <c r="AB585" s="2" t="inlineStr">
        <is>
          <t xml:space="preserve">|
</t>
        </is>
      </c>
      <c r="AC585" t="inlineStr">
        <is>
          <t>account held by a TARGET2 participant in the PM (Payments Module) with a Eurosystem central bank which is necessary for such TARGET2 participant to:(a) submit payment orders or receive payments via TARGET2; and(b) settle such payments with such Eurosystem central bank</t>
        </is>
      </c>
      <c r="AD585" s="2" t="inlineStr">
        <is>
          <t>cuenta del módulo de pagos</t>
        </is>
      </c>
      <c r="AE585" s="2" t="inlineStr">
        <is>
          <t>3</t>
        </is>
      </c>
      <c r="AF585" s="2" t="inlineStr">
        <is>
          <t/>
        </is>
      </c>
      <c r="AG585" t="inlineStr">
        <is>
          <t/>
        </is>
      </c>
      <c r="AH585" s="2" t="inlineStr">
        <is>
          <t>maksemooduli konto</t>
        </is>
      </c>
      <c r="AI585" s="2" t="inlineStr">
        <is>
          <t>3</t>
        </is>
      </c>
      <c r="AJ585" s="2" t="inlineStr">
        <is>
          <t/>
        </is>
      </c>
      <c r="AK585" t="inlineStr">
        <is>
          <t>TARGET2 osaleja poolt maksemoodulis peetav ja keskpanga poolt hallatav konto, mis on sellele TARGET2 osalejale vajalik selleks, et: a) esitada maksejuhiseid või saada makseid TARGET2 kaudu; ja b) arveldada neid makseid vastava keskpangaga</t>
        </is>
      </c>
      <c r="AL585" s="2" t="inlineStr">
        <is>
          <t>PM-tili</t>
        </is>
      </c>
      <c r="AM585" s="2" t="inlineStr">
        <is>
          <t>3</t>
        </is>
      </c>
      <c r="AN585" s="2" t="inlineStr">
        <is>
          <t/>
        </is>
      </c>
      <c r="AO585" t="inlineStr">
        <is>
          <t>TARGET2-osallistujan maksumoduulissa (PM) pidettävä tili, jota sen eurojärjestelmän keskuspankki hallinnoi</t>
        </is>
      </c>
      <c r="AP585" s="2" t="inlineStr">
        <is>
          <t>compte de membre participant|
compte MP</t>
        </is>
      </c>
      <c r="AQ585" s="2" t="inlineStr">
        <is>
          <t>3|
3</t>
        </is>
      </c>
      <c r="AR585" s="2" t="inlineStr">
        <is>
          <t xml:space="preserve">|
</t>
        </is>
      </c>
      <c r="AS585" t="inlineStr">
        <is>
          <t/>
        </is>
      </c>
      <c r="AT585" s="2" t="inlineStr">
        <is>
          <t>cuntas i gcomhair Modúl Íocaíochtaí</t>
        </is>
      </c>
      <c r="AU585" s="2" t="inlineStr">
        <is>
          <t>3</t>
        </is>
      </c>
      <c r="AV585" s="2" t="inlineStr">
        <is>
          <t/>
        </is>
      </c>
      <c r="AW585" t="inlineStr">
        <is>
          <t/>
        </is>
      </c>
      <c r="AX585" t="inlineStr">
        <is>
          <t/>
        </is>
      </c>
      <c r="AY585" t="inlineStr">
        <is>
          <t/>
        </is>
      </c>
      <c r="AZ585" t="inlineStr">
        <is>
          <t/>
        </is>
      </c>
      <c r="BA585" t="inlineStr">
        <is>
          <t/>
        </is>
      </c>
      <c r="BB585" s="2" t="inlineStr">
        <is>
          <t>PM-számla</t>
        </is>
      </c>
      <c r="BC585" s="2" t="inlineStr">
        <is>
          <t>4</t>
        </is>
      </c>
      <c r="BD585" s="2" t="inlineStr">
        <is>
          <t/>
        </is>
      </c>
      <c r="BE585" t="inlineStr">
        <is>
          <t>a TARGET2-résztvevő valamely központi banknál a fizetési modulban (PM) [ &lt;a href="/entry/result/3528031/all" id="ENTRY_TO_ENTRY_CONVERTER" target="_blank"&gt;IATE:3528031&lt;/a&gt; ] vezetett számlája, amelynek segítségével fizetési megbízást nyújthat be és fizetést fogadhat</t>
        </is>
      </c>
      <c r="BF585" t="inlineStr">
        <is>
          <t/>
        </is>
      </c>
      <c r="BG585" t="inlineStr">
        <is>
          <t/>
        </is>
      </c>
      <c r="BH585" t="inlineStr">
        <is>
          <t/>
        </is>
      </c>
      <c r="BI585" t="inlineStr">
        <is>
          <t/>
        </is>
      </c>
      <c r="BJ585" s="2" t="inlineStr">
        <is>
          <t>mokėjimų modulio sąskaita|
MM sąskaita</t>
        </is>
      </c>
      <c r="BK585" s="2" t="inlineStr">
        <is>
          <t>3|
3</t>
        </is>
      </c>
      <c r="BL585" s="2" t="inlineStr">
        <is>
          <t xml:space="preserve">|
</t>
        </is>
      </c>
      <c r="BM585" t="inlineStr">
        <is>
          <t>TARGET2 dalyvio sąskaita mokėjimų modulyje centriniame banke, tokiam TARGET2 dalyviui reikalinga: 
&lt;br&gt;a) pateikti mokėjimo nurodymus arba gauti mokėjimus per TARGET2 
&lt;br&gt;irb) apmokėti tokius mokėjimus tame centriniame banke</t>
        </is>
      </c>
      <c r="BN585" t="inlineStr">
        <is>
          <t/>
        </is>
      </c>
      <c r="BO585" t="inlineStr">
        <is>
          <t/>
        </is>
      </c>
      <c r="BP585" t="inlineStr">
        <is>
          <t/>
        </is>
      </c>
      <c r="BQ585" t="inlineStr">
        <is>
          <t/>
        </is>
      </c>
      <c r="BR585" s="2" t="inlineStr">
        <is>
          <t>kont tal-modulu tal-pagamenti|
kont PM</t>
        </is>
      </c>
      <c r="BS585" s="2" t="inlineStr">
        <is>
          <t>3|
3</t>
        </is>
      </c>
      <c r="BT585" s="2" t="inlineStr">
        <is>
          <t xml:space="preserve">|
</t>
        </is>
      </c>
      <c r="BU585" t="inlineStr">
        <is>
          <t>kont miżmum minn parteċipant tat-TARGET2 fil-PM ma' BĊ li huwa meħtieġ għal dak il-parteċipant tat-TARGET2 biex: (a) jibgħat ordnijiet ta' ħlas jew jirċievi ħlasijiet permezz tat-TARGET2; u (b) jagħmel saldu ta' dawn il-ħlasijiet ma' dan il-BĊ</t>
        </is>
      </c>
      <c r="BV585" t="inlineStr">
        <is>
          <t/>
        </is>
      </c>
      <c r="BW585" t="inlineStr">
        <is>
          <t/>
        </is>
      </c>
      <c r="BX585" t="inlineStr">
        <is>
          <t/>
        </is>
      </c>
      <c r="BY585" t="inlineStr">
        <is>
          <t/>
        </is>
      </c>
      <c r="BZ585" s="2" t="inlineStr">
        <is>
          <t>rachunek w PM|
rachunek w module płatniczym</t>
        </is>
      </c>
      <c r="CA585" s="2" t="inlineStr">
        <is>
          <t>3|
3</t>
        </is>
      </c>
      <c r="CB585" s="2" t="inlineStr">
        <is>
          <t xml:space="preserve">|
</t>
        </is>
      </c>
      <c r="CC585" t="inlineStr">
        <is>
          <t>rachunek uczestnika TARGET2 w PM prowadzony w euro przez BC, niezbędny, aby taki uczestnik TARGET2 mógł: 
&lt;br&gt; a) składać zlecenia płatnicze lub otrzymywać płatności za pośrednictwem TARGET2; 
&lt;br&gt; oraz b) dokonywać rozrachunku takich płatności z właściwym BC</t>
        </is>
      </c>
      <c r="CD585" s="2" t="inlineStr">
        <is>
          <t>conta MP|
conta módulo de pagamentos</t>
        </is>
      </c>
      <c r="CE585" s="2" t="inlineStr">
        <is>
          <t>3|
3</t>
        </is>
      </c>
      <c r="CF585" s="2" t="inlineStr">
        <is>
          <t xml:space="preserve">|
</t>
        </is>
      </c>
      <c r="CG585" t="inlineStr">
        <is>
          <t>Conta titulada por um participante no TARGET2 no módulo de pagamento de um banco central do Eurosistema e que é necessária para o participante poder: a) submeter ordens de pagamento ou receber pagamentos via TARGET2; e b) liquidar tais pagamentos no referido banco central do Eurosistema.</t>
        </is>
      </c>
      <c r="CH585" s="2" t="inlineStr">
        <is>
          <t>cont PM</t>
        </is>
      </c>
      <c r="CI585" s="2" t="inlineStr">
        <is>
          <t>3</t>
        </is>
      </c>
      <c r="CJ585" s="2" t="inlineStr">
        <is>
          <t/>
        </is>
      </c>
      <c r="CK585" t="inlineStr">
        <is>
          <t>un cont deschis de un participant la TARGET2 în 
&lt;b&gt;PM&lt;/b&gt; [modul de plăți - &lt;a href="/entry/result/3528031/all" id="ENTRY_TO_ENTRY_CONVERTER" target="_blank"&gt;IATE:3528031&lt;/a&gt; ], la o bancă centrală a Eurosistemului, cont care este necesar acestui participant la TARGET2 pentru: 
&lt;br&gt;(a) a iniția ordine de plată sau a primi plăți prin intermediul TARGET2; și 
&lt;br&gt;(b) a deconta astfel de plăți la o astfel de bancă centrală a Eurosistemului;</t>
        </is>
      </c>
      <c r="CL585" t="inlineStr">
        <is>
          <t/>
        </is>
      </c>
      <c r="CM585" t="inlineStr">
        <is>
          <t/>
        </is>
      </c>
      <c r="CN585" t="inlineStr">
        <is>
          <t/>
        </is>
      </c>
      <c r="CO585" t="inlineStr">
        <is>
          <t/>
        </is>
      </c>
      <c r="CP585" t="inlineStr">
        <is>
          <t/>
        </is>
      </c>
      <c r="CQ585" t="inlineStr">
        <is>
          <t/>
        </is>
      </c>
      <c r="CR585" t="inlineStr">
        <is>
          <t/>
        </is>
      </c>
      <c r="CS585" t="inlineStr">
        <is>
          <t/>
        </is>
      </c>
      <c r="CT585" s="2" t="inlineStr">
        <is>
          <t>PM-konto</t>
        </is>
      </c>
      <c r="CU585" s="2" t="inlineStr">
        <is>
          <t>3</t>
        </is>
      </c>
      <c r="CV585" s="2" t="inlineStr">
        <is>
          <t/>
        </is>
      </c>
      <c r="CW585" t="inlineStr">
        <is>
          <t>ett konto som innehas av en TARGET2-deltagare i PM hos en centralbank som behövs för att deltagaren i TARGET2 skall kunna 
&lt;br&gt;a) lämna betalningsuppdrag eller motta betalningar via TARGET2, och 
&lt;br&gt;b) avveckla sådana betalningar med en sådan centralbank</t>
        </is>
      </c>
    </row>
    <row r="586">
      <c r="A586" s="1" t="str">
        <f>HYPERLINK("https://iate.europa.eu/entry/result/3528080/all", "3528080")</f>
        <v>3528080</v>
      </c>
      <c r="B586" t="inlineStr">
        <is>
          <t>FINANCE</t>
        </is>
      </c>
      <c r="C586" t="inlineStr">
        <is>
          <t>FINANCE|financial institutions and credit|banking</t>
        </is>
      </c>
      <c r="D586" t="inlineStr">
        <is>
          <t>yes</t>
        </is>
      </c>
      <c r="E586" t="inlineStr">
        <is>
          <t/>
        </is>
      </c>
      <c r="F586" s="2" t="inlineStr">
        <is>
          <t>член на AL-група</t>
        </is>
      </c>
      <c r="G586" s="2" t="inlineStr">
        <is>
          <t>3</t>
        </is>
      </c>
      <c r="H586" s="2" t="inlineStr">
        <is>
          <t/>
        </is>
      </c>
      <c r="I586" t="inlineStr">
        <is>
          <t>Участник в TARGET2, който е сключил AL-споразумение [ &lt;a href="/entry/result/3528065/all" id="ENTRY_TO_ENTRY_CONVERTER" target="_blank"&gt;IATE:3528065&lt;/a&gt; ].</t>
        </is>
      </c>
      <c r="J586" t="inlineStr">
        <is>
          <t/>
        </is>
      </c>
      <c r="K586" t="inlineStr">
        <is>
          <t/>
        </is>
      </c>
      <c r="L586" t="inlineStr">
        <is>
          <t/>
        </is>
      </c>
      <c r="M586" t="inlineStr">
        <is>
          <t/>
        </is>
      </c>
      <c r="N586" t="inlineStr">
        <is>
          <t/>
        </is>
      </c>
      <c r="O586" t="inlineStr">
        <is>
          <t/>
        </is>
      </c>
      <c r="P586" t="inlineStr">
        <is>
          <t/>
        </is>
      </c>
      <c r="Q586" t="inlineStr">
        <is>
          <t/>
        </is>
      </c>
      <c r="R586" s="2" t="inlineStr">
        <is>
          <t>AL-Gruppenmitglied</t>
        </is>
      </c>
      <c r="S586" s="2" t="inlineStr">
        <is>
          <t>3</t>
        </is>
      </c>
      <c r="T586" s="2" t="inlineStr">
        <is>
          <t/>
        </is>
      </c>
      <c r="U586" t="inlineStr">
        <is>
          <t/>
        </is>
      </c>
      <c r="V586" s="2" t="inlineStr">
        <is>
          <t>μέλος ομίλου ΣΡ</t>
        </is>
      </c>
      <c r="W586" s="2" t="inlineStr">
        <is>
          <t>3</t>
        </is>
      </c>
      <c r="X586" s="2" t="inlineStr">
        <is>
          <t/>
        </is>
      </c>
      <c r="Y586" t="inlineStr">
        <is>
          <t>συμμετέχων στο TARGET2 ο οποίος συμμετέχει σε σύμβαση ΣΡ</t>
        </is>
      </c>
      <c r="Z586" s="2" t="inlineStr">
        <is>
          <t>AL group member|
Aggregated Liquidity</t>
        </is>
      </c>
      <c r="AA586" s="2" t="inlineStr">
        <is>
          <t>3|
1</t>
        </is>
      </c>
      <c r="AB586" s="2" t="inlineStr">
        <is>
          <t xml:space="preserve">|
</t>
        </is>
      </c>
      <c r="AC586" t="inlineStr">
        <is>
          <t>TARGET2 participant which has entered into an Aggregated Liquidity (AL) agreement</t>
        </is>
      </c>
      <c r="AD586" s="2" t="inlineStr">
        <is>
          <t>miembro del grupo AL</t>
        </is>
      </c>
      <c r="AE586" s="2" t="inlineStr">
        <is>
          <t>3</t>
        </is>
      </c>
      <c r="AF586" s="2" t="inlineStr">
        <is>
          <t/>
        </is>
      </c>
      <c r="AG586" t="inlineStr">
        <is>
          <t/>
        </is>
      </c>
      <c r="AH586" s="2" t="inlineStr">
        <is>
          <t>AL rühma liige</t>
        </is>
      </c>
      <c r="AI586" s="2" t="inlineStr">
        <is>
          <t>3</t>
        </is>
      </c>
      <c r="AJ586" s="2" t="inlineStr">
        <is>
          <t/>
        </is>
      </c>
      <c r="AK586" t="inlineStr">
        <is>
          <t>TARGET2 osaleja, kes on sõlminud AL lepingu</t>
        </is>
      </c>
      <c r="AL586" s="2" t="inlineStr">
        <is>
          <t>AL-ryhmän jäsen</t>
        </is>
      </c>
      <c r="AM586" s="2" t="inlineStr">
        <is>
          <t>3</t>
        </is>
      </c>
      <c r="AN586" s="2" t="inlineStr">
        <is>
          <t/>
        </is>
      </c>
      <c r="AO586" t="inlineStr">
        <is>
          <t>TARGET2-osallistuja, joka on solminut AL-sopimuksen</t>
        </is>
      </c>
      <c r="AP586" s="2" t="inlineStr">
        <is>
          <t>adhérent du groupe CL</t>
        </is>
      </c>
      <c r="AQ586" s="2" t="inlineStr">
        <is>
          <t>3</t>
        </is>
      </c>
      <c r="AR586" s="2" t="inlineStr">
        <is>
          <t/>
        </is>
      </c>
      <c r="AS586" t="inlineStr">
        <is>
          <t>un participant à TARGET2 qui a conclu une convention CL</t>
        </is>
      </c>
      <c r="AT586" s="2" t="inlineStr">
        <is>
          <t>comhalta grúpa AL</t>
        </is>
      </c>
      <c r="AU586" s="2" t="inlineStr">
        <is>
          <t>3</t>
        </is>
      </c>
      <c r="AV586" s="2" t="inlineStr">
        <is>
          <t/>
        </is>
      </c>
      <c r="AW586" t="inlineStr">
        <is>
          <t/>
        </is>
      </c>
      <c r="AX586" t="inlineStr">
        <is>
          <t/>
        </is>
      </c>
      <c r="AY586" t="inlineStr">
        <is>
          <t/>
        </is>
      </c>
      <c r="AZ586" t="inlineStr">
        <is>
          <t/>
        </is>
      </c>
      <c r="BA586" t="inlineStr">
        <is>
          <t/>
        </is>
      </c>
      <c r="BB586" s="2" t="inlineStr">
        <is>
          <t>AL-csoporttag</t>
        </is>
      </c>
      <c r="BC586" s="2" t="inlineStr">
        <is>
          <t>4</t>
        </is>
      </c>
      <c r="BD586" s="2" t="inlineStr">
        <is>
          <t/>
        </is>
      </c>
      <c r="BE586" t="inlineStr">
        <is>
          <t>olyan TARGET2-résztvevő, amely AL-megállapodást [ &lt;a href="/entry/result/3528065/all" id="ENTRY_TO_ENTRY_CONVERTER" target="_blank"&gt;IATE:3528065&lt;/a&gt; ] kötött</t>
        </is>
      </c>
      <c r="BF586" t="inlineStr">
        <is>
          <t/>
        </is>
      </c>
      <c r="BG586" t="inlineStr">
        <is>
          <t/>
        </is>
      </c>
      <c r="BH586" t="inlineStr">
        <is>
          <t/>
        </is>
      </c>
      <c r="BI586" t="inlineStr">
        <is>
          <t/>
        </is>
      </c>
      <c r="BJ586" s="2" t="inlineStr">
        <is>
          <t>jungtinio likvidumo grupės narys</t>
        </is>
      </c>
      <c r="BK586" s="2" t="inlineStr">
        <is>
          <t>3</t>
        </is>
      </c>
      <c r="BL586" s="2" t="inlineStr">
        <is>
          <t/>
        </is>
      </c>
      <c r="BM586" t="inlineStr">
        <is>
          <t/>
        </is>
      </c>
      <c r="BN586" t="inlineStr">
        <is>
          <t/>
        </is>
      </c>
      <c r="BO586" t="inlineStr">
        <is>
          <t/>
        </is>
      </c>
      <c r="BP586" t="inlineStr">
        <is>
          <t/>
        </is>
      </c>
      <c r="BQ586" t="inlineStr">
        <is>
          <t/>
        </is>
      </c>
      <c r="BR586" t="inlineStr">
        <is>
          <t/>
        </is>
      </c>
      <c r="BS586" t="inlineStr">
        <is>
          <t/>
        </is>
      </c>
      <c r="BT586" t="inlineStr">
        <is>
          <t/>
        </is>
      </c>
      <c r="BU586" t="inlineStr">
        <is>
          <t/>
        </is>
      </c>
      <c r="BV586" t="inlineStr">
        <is>
          <t/>
        </is>
      </c>
      <c r="BW586" t="inlineStr">
        <is>
          <t/>
        </is>
      </c>
      <c r="BX586" t="inlineStr">
        <is>
          <t/>
        </is>
      </c>
      <c r="BY586" t="inlineStr">
        <is>
          <t/>
        </is>
      </c>
      <c r="BZ586" s="2" t="inlineStr">
        <is>
          <t>członek grupy AL</t>
        </is>
      </c>
      <c r="CA586" s="2" t="inlineStr">
        <is>
          <t>3</t>
        </is>
      </c>
      <c r="CB586" s="2" t="inlineStr">
        <is>
          <t/>
        </is>
      </c>
      <c r="CC586" t="inlineStr">
        <is>
          <t>uczestnik TARGET2, który zawarł porozumienie AL.</t>
        </is>
      </c>
      <c r="CD586" s="2" t="inlineStr">
        <is>
          <t>membro de grupo LA</t>
        </is>
      </c>
      <c r="CE586" s="2" t="inlineStr">
        <is>
          <t>3</t>
        </is>
      </c>
      <c r="CF586" s="2" t="inlineStr">
        <is>
          <t/>
        </is>
      </c>
      <c r="CG586" t="inlineStr">
        <is>
          <t/>
        </is>
      </c>
      <c r="CH586" t="inlineStr">
        <is>
          <t/>
        </is>
      </c>
      <c r="CI586" t="inlineStr">
        <is>
          <t/>
        </is>
      </c>
      <c r="CJ586" t="inlineStr">
        <is>
          <t/>
        </is>
      </c>
      <c r="CK586" t="inlineStr">
        <is>
          <t/>
        </is>
      </c>
      <c r="CL586" t="inlineStr">
        <is>
          <t/>
        </is>
      </c>
      <c r="CM586" t="inlineStr">
        <is>
          <t/>
        </is>
      </c>
      <c r="CN586" t="inlineStr">
        <is>
          <t/>
        </is>
      </c>
      <c r="CO586" t="inlineStr">
        <is>
          <t/>
        </is>
      </c>
      <c r="CP586" t="inlineStr">
        <is>
          <t/>
        </is>
      </c>
      <c r="CQ586" t="inlineStr">
        <is>
          <t/>
        </is>
      </c>
      <c r="CR586" t="inlineStr">
        <is>
          <t/>
        </is>
      </c>
      <c r="CS586" t="inlineStr">
        <is>
          <t/>
        </is>
      </c>
      <c r="CT586" t="inlineStr">
        <is>
          <t/>
        </is>
      </c>
      <c r="CU586" t="inlineStr">
        <is>
          <t/>
        </is>
      </c>
      <c r="CV586" t="inlineStr">
        <is>
          <t/>
        </is>
      </c>
      <c r="CW586" t="inlineStr">
        <is>
          <t/>
        </is>
      </c>
    </row>
    <row r="587">
      <c r="A587" s="1" t="str">
        <f>HYPERLINK("https://iate.europa.eu/entry/result/1354817/all", "1354817")</f>
        <v>1354817</v>
      </c>
      <c r="B587" t="inlineStr">
        <is>
          <t>FINANCE</t>
        </is>
      </c>
      <c r="C587" t="inlineStr">
        <is>
          <t>FINANCE|insurance</t>
        </is>
      </c>
      <c r="D587" t="inlineStr">
        <is>
          <t>yes</t>
        </is>
      </c>
      <c r="E587" t="inlineStr">
        <is>
          <t/>
        </is>
      </c>
      <c r="F587" s="2" t="inlineStr">
        <is>
          <t>косвена загуба|
последваща загуба</t>
        </is>
      </c>
      <c r="G587" s="2" t="inlineStr">
        <is>
          <t>3|
3</t>
        </is>
      </c>
      <c r="H587" s="2" t="inlineStr">
        <is>
          <t xml:space="preserve">|
</t>
        </is>
      </c>
      <c r="I587" t="inlineStr">
        <is>
          <t>Загуба вследствие на възникнала материална щета, изразяваща се в пропусната полза, прекратяване ползването на право или услуга или друго смущение на обичайната дейност на дадена стопанска единица.</t>
        </is>
      </c>
      <c r="J587" t="inlineStr">
        <is>
          <t/>
        </is>
      </c>
      <c r="K587" t="inlineStr">
        <is>
          <t/>
        </is>
      </c>
      <c r="L587" t="inlineStr">
        <is>
          <t/>
        </is>
      </c>
      <c r="M587" t="inlineStr">
        <is>
          <t/>
        </is>
      </c>
      <c r="N587" s="2" t="inlineStr">
        <is>
          <t>driftstab</t>
        </is>
      </c>
      <c r="O587" s="2" t="inlineStr">
        <is>
          <t>3</t>
        </is>
      </c>
      <c r="P587" s="2" t="inlineStr">
        <is>
          <t/>
        </is>
      </c>
      <c r="Q587" t="inlineStr">
        <is>
          <t/>
        </is>
      </c>
      <c r="R587" s="2" t="inlineStr">
        <is>
          <t>mittelbarer Verlust</t>
        </is>
      </c>
      <c r="S587" s="2" t="inlineStr">
        <is>
          <t>3</t>
        </is>
      </c>
      <c r="T587" s="2" t="inlineStr">
        <is>
          <t/>
        </is>
      </c>
      <c r="U587" t="inlineStr">
        <is>
          <t/>
        </is>
      </c>
      <c r="V587" s="2" t="inlineStr">
        <is>
          <t>επακόλουθη ζημιά</t>
        </is>
      </c>
      <c r="W587" s="2" t="inlineStr">
        <is>
          <t>3</t>
        </is>
      </c>
      <c r="X587" s="2" t="inlineStr">
        <is>
          <t/>
        </is>
      </c>
      <c r="Y587" t="inlineStr">
        <is>
          <t/>
        </is>
      </c>
      <c r="Z587" s="2" t="inlineStr">
        <is>
          <t>conloss|
consequential loss|
consequential damage</t>
        </is>
      </c>
      <c r="AA587" s="2" t="inlineStr">
        <is>
          <t>3|
3|
3</t>
        </is>
      </c>
      <c r="AB587" s="2" t="inlineStr">
        <is>
          <t xml:space="preserve">admitted|
|
</t>
        </is>
      </c>
      <c r="AC587" t="inlineStr">
        <is>
          <t>loss incurred as a result of being unable to use business property or equipment</t>
        </is>
      </c>
      <c r="AD587" s="2" t="inlineStr">
        <is>
          <t>pérdida consecuencial</t>
        </is>
      </c>
      <c r="AE587" s="2" t="inlineStr">
        <is>
          <t>3</t>
        </is>
      </c>
      <c r="AF587" s="2" t="inlineStr">
        <is>
          <t/>
        </is>
      </c>
      <c r="AG587" t="inlineStr">
        <is>
          <t>La derivada como consecuencia de un daño cubierto en la póliza.</t>
        </is>
      </c>
      <c r="AH587" s="2" t="inlineStr">
        <is>
          <t>kaudne kahju</t>
        </is>
      </c>
      <c r="AI587" s="2" t="inlineStr">
        <is>
          <t>3</t>
        </is>
      </c>
      <c r="AJ587" s="2" t="inlineStr">
        <is>
          <t/>
        </is>
      </c>
      <c r="AK587" t="inlineStr">
        <is>
          <t/>
        </is>
      </c>
      <c r="AL587" s="2" t="inlineStr">
        <is>
          <t>välillinen vahinko|
epäsuora vahinko</t>
        </is>
      </c>
      <c r="AM587" s="2" t="inlineStr">
        <is>
          <t>3|
3</t>
        </is>
      </c>
      <c r="AN587" s="2" t="inlineStr">
        <is>
          <t xml:space="preserve">|
</t>
        </is>
      </c>
      <c r="AO587" t="inlineStr">
        <is>
          <t>vahingosta aiheutunut haitta, joka ilmenee muina kuin suoranaisina kuluina ja kustannuksina</t>
        </is>
      </c>
      <c r="AP587" s="2" t="inlineStr">
        <is>
          <t>pertes indirectes</t>
        </is>
      </c>
      <c r="AQ587" s="2" t="inlineStr">
        <is>
          <t>3</t>
        </is>
      </c>
      <c r="AR587" s="2" t="inlineStr">
        <is>
          <t/>
        </is>
      </c>
      <c r="AS587" t="inlineStr">
        <is>
          <t/>
        </is>
      </c>
      <c r="AT587" s="2" t="inlineStr">
        <is>
          <t>caillteanas iarmhartach</t>
        </is>
      </c>
      <c r="AU587" s="2" t="inlineStr">
        <is>
          <t>3</t>
        </is>
      </c>
      <c r="AV587" s="2" t="inlineStr">
        <is>
          <t/>
        </is>
      </c>
      <c r="AW587" t="inlineStr">
        <is>
          <t/>
        </is>
      </c>
      <c r="AX587" t="inlineStr">
        <is>
          <t/>
        </is>
      </c>
      <c r="AY587" t="inlineStr">
        <is>
          <t/>
        </is>
      </c>
      <c r="AZ587" t="inlineStr">
        <is>
          <t/>
        </is>
      </c>
      <c r="BA587" t="inlineStr">
        <is>
          <t/>
        </is>
      </c>
      <c r="BB587" t="inlineStr">
        <is>
          <t/>
        </is>
      </c>
      <c r="BC587" t="inlineStr">
        <is>
          <t/>
        </is>
      </c>
      <c r="BD587" t="inlineStr">
        <is>
          <t/>
        </is>
      </c>
      <c r="BE587" t="inlineStr">
        <is>
          <t/>
        </is>
      </c>
      <c r="BF587" s="2" t="inlineStr">
        <is>
          <t>danno indiretto|
consequential loss</t>
        </is>
      </c>
      <c r="BG587" s="2" t="inlineStr">
        <is>
          <t>3|
3</t>
        </is>
      </c>
      <c r="BH587" s="2" t="inlineStr">
        <is>
          <t xml:space="preserve">|
</t>
        </is>
      </c>
      <c r="BI587" t="inlineStr">
        <is>
          <t>Particolare integrazione delle normali coperture assicurative che si estende ai danni indiretti che derivino comunque da danni coperti da una copertura base. Oltre al ritardo nella consegna si possono assicurare le perdite commerciali o di mercato, ecc.</t>
        </is>
      </c>
      <c r="BJ587" t="inlineStr">
        <is>
          <t/>
        </is>
      </c>
      <c r="BK587" t="inlineStr">
        <is>
          <t/>
        </is>
      </c>
      <c r="BL587" t="inlineStr">
        <is>
          <t/>
        </is>
      </c>
      <c r="BM587" t="inlineStr">
        <is>
          <t/>
        </is>
      </c>
      <c r="BN587" t="inlineStr">
        <is>
          <t/>
        </is>
      </c>
      <c r="BO587" t="inlineStr">
        <is>
          <t/>
        </is>
      </c>
      <c r="BP587" t="inlineStr">
        <is>
          <t/>
        </is>
      </c>
      <c r="BQ587" t="inlineStr">
        <is>
          <t/>
        </is>
      </c>
      <c r="BR587" t="inlineStr">
        <is>
          <t/>
        </is>
      </c>
      <c r="BS587" t="inlineStr">
        <is>
          <t/>
        </is>
      </c>
      <c r="BT587" t="inlineStr">
        <is>
          <t/>
        </is>
      </c>
      <c r="BU587" t="inlineStr">
        <is>
          <t/>
        </is>
      </c>
      <c r="BV587" s="2" t="inlineStr">
        <is>
          <t>gevolgschade</t>
        </is>
      </c>
      <c r="BW587" s="2" t="inlineStr">
        <is>
          <t>3</t>
        </is>
      </c>
      <c r="BX587" s="2" t="inlineStr">
        <is>
          <t/>
        </is>
      </c>
      <c r="BY587" t="inlineStr">
        <is>
          <t/>
        </is>
      </c>
      <c r="BZ587" t="inlineStr">
        <is>
          <t/>
        </is>
      </c>
      <c r="CA587" t="inlineStr">
        <is>
          <t/>
        </is>
      </c>
      <c r="CB587" t="inlineStr">
        <is>
          <t/>
        </is>
      </c>
      <c r="CC587" t="inlineStr">
        <is>
          <t/>
        </is>
      </c>
      <c r="CD587" s="2" t="inlineStr">
        <is>
          <t>perdas indiretas</t>
        </is>
      </c>
      <c r="CE587" s="2" t="inlineStr">
        <is>
          <t>3</t>
        </is>
      </c>
      <c r="CF587" s="2" t="inlineStr">
        <is>
          <t/>
        </is>
      </c>
      <c r="CG587" t="inlineStr">
        <is>
          <t/>
        </is>
      </c>
      <c r="CH587" t="inlineStr">
        <is>
          <t/>
        </is>
      </c>
      <c r="CI587" t="inlineStr">
        <is>
          <t/>
        </is>
      </c>
      <c r="CJ587" t="inlineStr">
        <is>
          <t/>
        </is>
      </c>
      <c r="CK587" t="inlineStr">
        <is>
          <t/>
        </is>
      </c>
      <c r="CL587" t="inlineStr">
        <is>
          <t/>
        </is>
      </c>
      <c r="CM587" t="inlineStr">
        <is>
          <t/>
        </is>
      </c>
      <c r="CN587" t="inlineStr">
        <is>
          <t/>
        </is>
      </c>
      <c r="CO587" t="inlineStr">
        <is>
          <t/>
        </is>
      </c>
      <c r="CP587" t="inlineStr">
        <is>
          <t/>
        </is>
      </c>
      <c r="CQ587" t="inlineStr">
        <is>
          <t/>
        </is>
      </c>
      <c r="CR587" t="inlineStr">
        <is>
          <t/>
        </is>
      </c>
      <c r="CS587" t="inlineStr">
        <is>
          <t/>
        </is>
      </c>
      <c r="CT587" s="2" t="inlineStr">
        <is>
          <t>följdskada|
indirekt skada|
sekundär skada</t>
        </is>
      </c>
      <c r="CU587" s="2" t="inlineStr">
        <is>
          <t>3|
3|
3</t>
        </is>
      </c>
      <c r="CV587" s="2" t="inlineStr">
        <is>
          <t xml:space="preserve">|
|
</t>
        </is>
      </c>
      <c r="CW587" t="inlineStr">
        <is>
          <t>skada som är ersättningsgill endast om den utgör en direkt och oundviklig följd av en annan ersättningsgill skada</t>
        </is>
      </c>
    </row>
    <row r="588">
      <c r="A588" s="1" t="str">
        <f>HYPERLINK("https://iate.europa.eu/entry/result/3527163/all", "3527163")</f>
        <v>3527163</v>
      </c>
      <c r="B588" t="inlineStr">
        <is>
          <t>FINANCE;EDUCATION AND COMMUNICATIONS</t>
        </is>
      </c>
      <c r="C588" t="inlineStr">
        <is>
          <t>FINANCE|financial institutions and credit|banking;EDUCATION AND COMMUNICATIONS|information technology and data processing</t>
        </is>
      </c>
      <c r="D588" t="inlineStr">
        <is>
          <t>yes</t>
        </is>
      </c>
      <c r="E588" t="inlineStr">
        <is>
          <t/>
        </is>
      </c>
      <c r="F588" s="2" t="inlineStr">
        <is>
          <t>индикатор за най-ранен момент за извършване на дебит</t>
        </is>
      </c>
      <c r="G588" s="2" t="inlineStr">
        <is>
          <t>4</t>
        </is>
      </c>
      <c r="H588" s="2" t="inlineStr">
        <is>
          <t/>
        </is>
      </c>
      <c r="I588" t="inlineStr">
        <is>
          <t>Индикатор за момента на уреждане на платежни нареждания в рамките на работния ден, при използването на който приетото платежно нареждане се запазва и се въвежда за обработка незабавно след неговото приемане единствено в посочения момент.</t>
        </is>
      </c>
      <c r="J588" t="inlineStr">
        <is>
          <t/>
        </is>
      </c>
      <c r="K588" t="inlineStr">
        <is>
          <t/>
        </is>
      </c>
      <c r="L588" t="inlineStr">
        <is>
          <t/>
        </is>
      </c>
      <c r="M588" t="inlineStr">
        <is>
          <t/>
        </is>
      </c>
      <c r="N588" t="inlineStr">
        <is>
          <t/>
        </is>
      </c>
      <c r="O588" t="inlineStr">
        <is>
          <t/>
        </is>
      </c>
      <c r="P588" t="inlineStr">
        <is>
          <t/>
        </is>
      </c>
      <c r="Q588" t="inlineStr">
        <is>
          <t/>
        </is>
      </c>
      <c r="R588" s="2" t="inlineStr">
        <is>
          <t>Indikator für den frühesten Belastungszeitpunkt</t>
        </is>
      </c>
      <c r="S588" s="2" t="inlineStr">
        <is>
          <t>3</t>
        </is>
      </c>
      <c r="T588" s="2" t="inlineStr">
        <is>
          <t/>
        </is>
      </c>
      <c r="U588" t="inlineStr">
        <is>
          <t/>
        </is>
      </c>
      <c r="V588" s="2" t="inlineStr">
        <is>
          <t>ένδειξη εναρκτήριου χρόνου χρέωσης</t>
        </is>
      </c>
      <c r="W588" s="2" t="inlineStr">
        <is>
          <t>3</t>
        </is>
      </c>
      <c r="X588" s="2" t="inlineStr">
        <is>
          <t/>
        </is>
      </c>
      <c r="Y588" t="inlineStr">
        <is>
          <t/>
        </is>
      </c>
      <c r="Z588" s="2" t="inlineStr">
        <is>
          <t>Earliest Debit Time Indicator</t>
        </is>
      </c>
      <c r="AA588" s="2" t="inlineStr">
        <is>
          <t>3</t>
        </is>
      </c>
      <c r="AB588" s="2" t="inlineStr">
        <is>
          <t/>
        </is>
      </c>
      <c r="AC588" t="inlineStr">
        <is>
          <t/>
        </is>
      </c>
      <c r="AD588" s="2" t="inlineStr">
        <is>
          <t>indicador del momento inicial de adeudo</t>
        </is>
      </c>
      <c r="AE588" s="2" t="inlineStr">
        <is>
          <t>3</t>
        </is>
      </c>
      <c r="AF588" s="2" t="inlineStr">
        <is>
          <t/>
        </is>
      </c>
      <c r="AG588" t="inlineStr">
        <is>
          <t/>
        </is>
      </c>
      <c r="AH588" s="2" t="inlineStr">
        <is>
          <t>varaseima debiteerimise aja määrang</t>
        </is>
      </c>
      <c r="AI588" s="2" t="inlineStr">
        <is>
          <t>3</t>
        </is>
      </c>
      <c r="AJ588" s="2" t="inlineStr">
        <is>
          <t/>
        </is>
      </c>
      <c r="AK588" t="inlineStr">
        <is>
          <t/>
        </is>
      </c>
      <c r="AL588" s="2" t="inlineStr">
        <is>
          <t>aikaisin mahdollinen veloitusaika</t>
        </is>
      </c>
      <c r="AM588" s="2" t="inlineStr">
        <is>
          <t>3</t>
        </is>
      </c>
      <c r="AN588" s="2" t="inlineStr">
        <is>
          <t/>
        </is>
      </c>
      <c r="AO588" t="inlineStr">
        <is>
          <t/>
        </is>
      </c>
      <c r="AP588" s="2" t="inlineStr">
        <is>
          <t>indicateur du premier moment de débit</t>
        </is>
      </c>
      <c r="AQ588" s="2" t="inlineStr">
        <is>
          <t>3</t>
        </is>
      </c>
      <c r="AR588" s="2" t="inlineStr">
        <is>
          <t/>
        </is>
      </c>
      <c r="AS588" t="inlineStr">
        <is>
          <t/>
        </is>
      </c>
      <c r="AT588" s="2" t="inlineStr">
        <is>
          <t>Táscaire maidir leis an Tráth Dochair is Luaithe</t>
        </is>
      </c>
      <c r="AU588" s="2" t="inlineStr">
        <is>
          <t>3</t>
        </is>
      </c>
      <c r="AV588" s="2" t="inlineStr">
        <is>
          <t/>
        </is>
      </c>
      <c r="AW588" t="inlineStr">
        <is>
          <t/>
        </is>
      </c>
      <c r="AX588" t="inlineStr">
        <is>
          <t/>
        </is>
      </c>
      <c r="AY588" t="inlineStr">
        <is>
          <t/>
        </is>
      </c>
      <c r="AZ588" t="inlineStr">
        <is>
          <t/>
        </is>
      </c>
      <c r="BA588" t="inlineStr">
        <is>
          <t/>
        </is>
      </c>
      <c r="BB588" s="2" t="inlineStr">
        <is>
          <t>legkorábbi terhelési időpont</t>
        </is>
      </c>
      <c r="BC588" s="2" t="inlineStr">
        <is>
          <t>4</t>
        </is>
      </c>
      <c r="BD588" s="2" t="inlineStr">
        <is>
          <t/>
        </is>
      </c>
      <c r="BE588" t="inlineStr">
        <is>
          <t/>
        </is>
      </c>
      <c r="BF588" t="inlineStr">
        <is>
          <t/>
        </is>
      </c>
      <c r="BG588" t="inlineStr">
        <is>
          <t/>
        </is>
      </c>
      <c r="BH588" t="inlineStr">
        <is>
          <t/>
        </is>
      </c>
      <c r="BI588" t="inlineStr">
        <is>
          <t/>
        </is>
      </c>
      <c r="BJ588" t="inlineStr">
        <is>
          <t/>
        </is>
      </c>
      <c r="BK588" t="inlineStr">
        <is>
          <t/>
        </is>
      </c>
      <c r="BL588" t="inlineStr">
        <is>
          <t/>
        </is>
      </c>
      <c r="BM588" t="inlineStr">
        <is>
          <t/>
        </is>
      </c>
      <c r="BN588" t="inlineStr">
        <is>
          <t/>
        </is>
      </c>
      <c r="BO588" t="inlineStr">
        <is>
          <t/>
        </is>
      </c>
      <c r="BP588" t="inlineStr">
        <is>
          <t/>
        </is>
      </c>
      <c r="BQ588" t="inlineStr">
        <is>
          <t/>
        </is>
      </c>
      <c r="BR588" t="inlineStr">
        <is>
          <t/>
        </is>
      </c>
      <c r="BS588" t="inlineStr">
        <is>
          <t/>
        </is>
      </c>
      <c r="BT588" t="inlineStr">
        <is>
          <t/>
        </is>
      </c>
      <c r="BU588" t="inlineStr">
        <is>
          <t/>
        </is>
      </c>
      <c r="BV588" t="inlineStr">
        <is>
          <t/>
        </is>
      </c>
      <c r="BW588" t="inlineStr">
        <is>
          <t/>
        </is>
      </c>
      <c r="BX588" t="inlineStr">
        <is>
          <t/>
        </is>
      </c>
      <c r="BY588" t="inlineStr">
        <is>
          <t/>
        </is>
      </c>
      <c r="BZ588" s="2" t="inlineStr">
        <is>
          <t>wskaźnik najwcześniejszego terminu obciążenia</t>
        </is>
      </c>
      <c r="CA588" s="2" t="inlineStr">
        <is>
          <t>3</t>
        </is>
      </c>
      <c r="CB588" s="2" t="inlineStr">
        <is>
          <t/>
        </is>
      </c>
      <c r="CC588" t="inlineStr">
        <is>
          <t/>
        </is>
      </c>
      <c r="CD588" s="2" t="inlineStr">
        <is>
          <t>indicador de termo inicial de débito</t>
        </is>
      </c>
      <c r="CE588" s="2" t="inlineStr">
        <is>
          <t>3</t>
        </is>
      </c>
      <c r="CF588" s="2" t="inlineStr">
        <is>
          <t/>
        </is>
      </c>
      <c r="CG588" t="inlineStr">
        <is>
          <t/>
        </is>
      </c>
      <c r="CH588" t="inlineStr">
        <is>
          <t/>
        </is>
      </c>
      <c r="CI588" t="inlineStr">
        <is>
          <t/>
        </is>
      </c>
      <c r="CJ588" t="inlineStr">
        <is>
          <t/>
        </is>
      </c>
      <c r="CK588" t="inlineStr">
        <is>
          <t/>
        </is>
      </c>
      <c r="CL588" t="inlineStr">
        <is>
          <t/>
        </is>
      </c>
      <c r="CM588" t="inlineStr">
        <is>
          <t/>
        </is>
      </c>
      <c r="CN588" t="inlineStr">
        <is>
          <t/>
        </is>
      </c>
      <c r="CO588" t="inlineStr">
        <is>
          <t/>
        </is>
      </c>
      <c r="CP588" s="2" t="inlineStr">
        <is>
          <t>indikator najzgodnejšega trenutka obremenitve</t>
        </is>
      </c>
      <c r="CQ588" s="2" t="inlineStr">
        <is>
          <t>3</t>
        </is>
      </c>
      <c r="CR588" s="2" t="inlineStr">
        <is>
          <t/>
        </is>
      </c>
      <c r="CS588" t="inlineStr">
        <is>
          <t/>
        </is>
      </c>
      <c r="CT588" t="inlineStr">
        <is>
          <t/>
        </is>
      </c>
      <c r="CU588" t="inlineStr">
        <is>
          <t/>
        </is>
      </c>
      <c r="CV588" t="inlineStr">
        <is>
          <t/>
        </is>
      </c>
      <c r="CW588" t="inlineStr">
        <is>
          <t/>
        </is>
      </c>
    </row>
    <row r="589">
      <c r="A589" s="1" t="str">
        <f>HYPERLINK("https://iate.europa.eu/entry/result/3527125/all", "3527125")</f>
        <v>3527125</v>
      </c>
      <c r="B589" t="inlineStr">
        <is>
          <t>FINANCE</t>
        </is>
      </c>
      <c r="C589" t="inlineStr">
        <is>
          <t>FINANCE|financial institutions and credit|banking</t>
        </is>
      </c>
      <c r="D589" t="inlineStr">
        <is>
          <t>yes</t>
        </is>
      </c>
      <c r="E589" t="inlineStr">
        <is>
          <t/>
        </is>
      </c>
      <c r="F589" s="2" t="inlineStr">
        <is>
          <t>спомагателна система</t>
        </is>
      </c>
      <c r="G589" s="2" t="inlineStr">
        <is>
          <t>3</t>
        </is>
      </c>
      <c r="H589" s="2" t="inlineStr">
        <is>
          <t/>
        </is>
      </c>
      <c r="I589" t="inlineStr">
        <is>
          <t>Система, управлявана от лице, което e установено в Европейското икономическо пространство и е [поднадзорно] на компетентен орган, в която се извършва обмен и/или клиринг на плащания и/или финансови инструменти, докато [уреждането] на възникващите в резултат парични задължения се извършва в TARGET2 в съответствие с Насоки ЕЦБ/2007/2 и двустранните договорености между спомагателнатa система и съответната ЦБ.</t>
        </is>
      </c>
      <c r="J589" t="inlineStr">
        <is>
          <t/>
        </is>
      </c>
      <c r="K589" t="inlineStr">
        <is>
          <t/>
        </is>
      </c>
      <c r="L589" t="inlineStr">
        <is>
          <t/>
        </is>
      </c>
      <c r="M589" t="inlineStr">
        <is>
          <t/>
        </is>
      </c>
      <c r="N589" t="inlineStr">
        <is>
          <t/>
        </is>
      </c>
      <c r="O589" t="inlineStr">
        <is>
          <t/>
        </is>
      </c>
      <c r="P589" t="inlineStr">
        <is>
          <t/>
        </is>
      </c>
      <c r="Q589" t="inlineStr">
        <is>
          <t/>
        </is>
      </c>
      <c r="R589" s="2" t="inlineStr">
        <is>
          <t>Nebensystem</t>
        </is>
      </c>
      <c r="S589" s="2" t="inlineStr">
        <is>
          <t>3</t>
        </is>
      </c>
      <c r="T589" s="2" t="inlineStr">
        <is>
          <t/>
        </is>
      </c>
      <c r="U589" t="inlineStr">
        <is>
          <t>ein der Aufsicht und/oder Überwachung durch eine zuständige Behörde unterliegendes, von einer Stelle mit Sitz oder Zweigstelle im Europäischen Wirtschaftsraum (EWR) betriebenes System, in dem Zahlungen und/oder Finanzinstrumente eingereicht und/oder ausgeführt werden, wobei die daraus resultierenden Zahlungsverpflichtungen gemäß der Leitlinie EZB/2007/2 und einer bilateralen Vereinbarung zwischen dem Nebensystem und der betreffenden Zentralbank über TARGET2 abgewickelt werden</t>
        </is>
      </c>
      <c r="V589" s="2" t="inlineStr">
        <is>
          <t>επικουρικό σύστημα</t>
        </is>
      </c>
      <c r="W589" s="2" t="inlineStr">
        <is>
          <t>3</t>
        </is>
      </c>
      <c r="X589" s="2" t="inlineStr">
        <is>
          <t/>
        </is>
      </c>
      <c r="Y589" t="inlineStr">
        <is>
          <t>σύστημα του οποίου τη διαχείριση ασκεί φορέας που είναι εγκατεστημένος στον ΕΟΧ, το οποίο τελεί υπό την εποπτεία ή/και επίβλεψη αρμόδιας αρχής και στο οποίο ανταλλάσσονται ή/και εκκαθαρίζονται πληρωμές ή/και χρηματοπιστωτικά μέσα, ενώ οι προκύπτουσες χρηματικές υποχρεώσεις διακανονίζονται στο TARGET2 σύμφωνα με την παρούσα κατευθυντήρια γραμμή και τη διμερή συμφωνία μεταξύ του επικουρικού συστήματος και της οικείας ΚΤ του Ευρωσυστήματος</t>
        </is>
      </c>
      <c r="Z589" s="2" t="inlineStr">
        <is>
          <t>ancillary system</t>
        </is>
      </c>
      <c r="AA589" s="2" t="inlineStr">
        <is>
          <t>3</t>
        </is>
      </c>
      <c r="AB589" s="2" t="inlineStr">
        <is>
          <t/>
        </is>
      </c>
      <c r="AC589" t="inlineStr">
        <is>
          <t>system managed by an entity established in the EEA that is subject to supervision and/or oversight by a competent authority, in which payments and/or financial instruments are exchanged and/or cleared while the resulting monetary obligations are settled in TARGET2 in accordance with this Guideline and a bilateral arrangement between the ancillary system and the relevant Eurosystem CB</t>
        </is>
      </c>
      <c r="AD589" s="2" t="inlineStr">
        <is>
          <t>sistema vinculado</t>
        </is>
      </c>
      <c r="AE589" s="2" t="inlineStr">
        <is>
          <t>3</t>
        </is>
      </c>
      <c r="AF589" s="2" t="inlineStr">
        <is>
          <t/>
        </is>
      </c>
      <c r="AG589" t="inlineStr">
        <is>
          <t>Sistema gestionado por una entidad establecida en el Espacio Económico Europeo (EEE) y sujeta a la supervisión o vigilancia de una autoridad competente, en el que se intercambian o compensan pagos o instrumentos financieros, mientras que las obligaciones dinerarias resultantes se liquidan en TARGET2 conforme a lo dispuesto en la Orientación BCE/2007/2 y en la relación jurídica bilateral entre el sistema vinculado y el banco central pertinente.</t>
        </is>
      </c>
      <c r="AH589" s="2" t="inlineStr">
        <is>
          <t>kõrvalsüsteem</t>
        </is>
      </c>
      <c r="AI589" s="2" t="inlineStr">
        <is>
          <t>2</t>
        </is>
      </c>
      <c r="AJ589" s="2" t="inlineStr">
        <is>
          <t/>
        </is>
      </c>
      <c r="AK589" t="inlineStr">
        <is>
          <t/>
        </is>
      </c>
      <c r="AL589" s="2" t="inlineStr">
        <is>
          <t>liitännäisjärjestelmä</t>
        </is>
      </c>
      <c r="AM589" s="2" t="inlineStr">
        <is>
          <t>3</t>
        </is>
      </c>
      <c r="AN589" s="2" t="inlineStr">
        <is>
          <t/>
        </is>
      </c>
      <c r="AO589" t="inlineStr">
        <is>
          <t>järjestelmä, jota hoitaa Euroopan talousalueella perustettu, toimivaltaisen viranomaisen valvoma yhteisö ja jossa maksuja ja/tai rahoitusinstrumentteja vaihdetaan ja/tai selvitetään ja syntyneet rahamääräiset velvoitteet suoritetaan TARGET2-järjestelmässä suuntaviivojen EKP/2007/2 sekä liitännäisjärjestelmän ja asianomaisen eurojärjestelmän keskuspankin kahdenvälisen järjestelyn mukaisesti</t>
        </is>
      </c>
      <c r="AP589" s="2" t="inlineStr">
        <is>
          <t>système exogène</t>
        </is>
      </c>
      <c r="AQ589" s="2" t="inlineStr">
        <is>
          <t>3</t>
        </is>
      </c>
      <c r="AR589" s="2" t="inlineStr">
        <is>
          <t/>
        </is>
      </c>
      <c r="AS589" t="inlineStr">
        <is>
          <t/>
        </is>
      </c>
      <c r="AT589" s="2" t="inlineStr">
        <is>
          <t>córas coimhdeach</t>
        </is>
      </c>
      <c r="AU589" s="2" t="inlineStr">
        <is>
          <t>3</t>
        </is>
      </c>
      <c r="AV589" s="2" t="inlineStr">
        <is>
          <t/>
        </is>
      </c>
      <c r="AW589" t="inlineStr">
        <is>
          <t/>
        </is>
      </c>
      <c r="AX589" t="inlineStr">
        <is>
          <t/>
        </is>
      </c>
      <c r="AY589" t="inlineStr">
        <is>
          <t/>
        </is>
      </c>
      <c r="AZ589" t="inlineStr">
        <is>
          <t/>
        </is>
      </c>
      <c r="BA589" t="inlineStr">
        <is>
          <t/>
        </is>
      </c>
      <c r="BB589" s="2" t="inlineStr">
        <is>
          <t>kapcsolódó rendszer</t>
        </is>
      </c>
      <c r="BC589" s="2" t="inlineStr">
        <is>
          <t>4</t>
        </is>
      </c>
      <c r="BD589" s="2" t="inlineStr">
        <is>
          <t/>
        </is>
      </c>
      <c r="BE589" t="inlineStr">
        <is>
          <t>olyan rendszer, amelyet valamely illetékes hatóság felügyelete és/vagy felvigyázása alá tartozó, az Európai Gazdasági Térség (EGT) területén letelepedett jogalany irányít és megfelel az euróban szolgáltatásokat kínáló infrastruktúrák mindenkori, az EKB honlapján közzétett felvigyázói követelményeinek</t>
        </is>
      </c>
      <c r="BF589" t="inlineStr">
        <is>
          <t/>
        </is>
      </c>
      <c r="BG589" t="inlineStr">
        <is>
          <t/>
        </is>
      </c>
      <c r="BH589" t="inlineStr">
        <is>
          <t/>
        </is>
      </c>
      <c r="BI589" t="inlineStr">
        <is>
          <t/>
        </is>
      </c>
      <c r="BJ589" t="inlineStr">
        <is>
          <t/>
        </is>
      </c>
      <c r="BK589" t="inlineStr">
        <is>
          <t/>
        </is>
      </c>
      <c r="BL589" t="inlineStr">
        <is>
          <t/>
        </is>
      </c>
      <c r="BM589" t="inlineStr">
        <is>
          <t/>
        </is>
      </c>
      <c r="BN589" t="inlineStr">
        <is>
          <t/>
        </is>
      </c>
      <c r="BO589" t="inlineStr">
        <is>
          <t/>
        </is>
      </c>
      <c r="BP589" t="inlineStr">
        <is>
          <t/>
        </is>
      </c>
      <c r="BQ589" t="inlineStr">
        <is>
          <t/>
        </is>
      </c>
      <c r="BR589" t="inlineStr">
        <is>
          <t/>
        </is>
      </c>
      <c r="BS589" t="inlineStr">
        <is>
          <t/>
        </is>
      </c>
      <c r="BT589" t="inlineStr">
        <is>
          <t/>
        </is>
      </c>
      <c r="BU589" t="inlineStr">
        <is>
          <t/>
        </is>
      </c>
      <c r="BV589" t="inlineStr">
        <is>
          <t/>
        </is>
      </c>
      <c r="BW589" t="inlineStr">
        <is>
          <t/>
        </is>
      </c>
      <c r="BX589" t="inlineStr">
        <is>
          <t/>
        </is>
      </c>
      <c r="BY589" t="inlineStr">
        <is>
          <t/>
        </is>
      </c>
      <c r="BZ589" s="2" t="inlineStr">
        <is>
          <t>system zewnętrzny</t>
        </is>
      </c>
      <c r="CA589" s="2" t="inlineStr">
        <is>
          <t>3</t>
        </is>
      </c>
      <c r="CB589" s="2" t="inlineStr">
        <is>
          <t/>
        </is>
      </c>
      <c r="CC589" t="inlineStr">
        <is>
          <t>system zarządzany przez podmiot mający siedzibę w Europejskim Obszarze Gospodarczym (EOG) i podlegający nadzorowi ostrożnościowemu lub systemowemu właściwego organu, spełniający wymogi nadzorcze dotyczące miejsca położenia infrastruktury świadczącej usługi w euro, okresowo nowelizowane i ogłaszane na stronie internetowej EBC,w którym odbywa się obrót płatnościami lub instrumentami finansowymi, względnie rozliczanie takiego obrotu, przy czym rozrachunek powstających w ten sposób zobowiązań pieniężnych następuje w TARGET2, zgodnie z wytycznymi EBC/2007/2 oraz umową dwustronną między danym systemem zewnętrznym a odpowiednim BC</t>
        </is>
      </c>
      <c r="CD589" s="2" t="inlineStr">
        <is>
          <t>sistema periférico|
SP</t>
        </is>
      </c>
      <c r="CE589" s="2" t="inlineStr">
        <is>
          <t>3|
3</t>
        </is>
      </c>
      <c r="CF589" s="2" t="inlineStr">
        <is>
          <t xml:space="preserve">|
</t>
        </is>
      </c>
      <c r="CG589" t="inlineStr">
        <is>
          <t>Sistema gerido por uma entidade estabelecida no Espaço Económico Europeu que esteja sujeita a supervisão e/ou superintendência por uma autoridade competente e no qual sejam trocados e/ou compensados pagamentos e/ou instrumentos financeiros, enquanto que as obrigações pecuniárias emergentes dessas transações são liquidadas no TARGET2 de acordo com o disposto na orientação BCE/2007/2 e num acordo bilateral a celebrar entre o sistema periférico e o banco central do Eurosistema pertinente.</t>
        </is>
      </c>
      <c r="CH589" s="2" t="inlineStr">
        <is>
          <t>sistem auxiliar</t>
        </is>
      </c>
      <c r="CI589" s="2" t="inlineStr">
        <is>
          <t>3</t>
        </is>
      </c>
      <c r="CJ589" s="2" t="inlineStr">
        <is>
          <t/>
        </is>
      </c>
      <c r="CK589" t="inlineStr">
        <is>
          <t>sistem administrat de o entitate stabilită în Spațiul Economic European (SEE) care este supravegheată și/sau monitorizată de o autoritate competentă și care respectă cerințele privind monitorizarea pentru localizarea infrastructurilor care oferă servicii în euro, astfel cum sunt acestea modificate periodic și publicate pe website-ul BCE, în care sunt transmise reciproc și/sau compensate plăți și/sau instrumente financiare, iar obligațiile monetare rezultate sunt decontate în TARGET2 în conformitate cu Orientarea BCE/2012/27 privind sistemul transeuropean automat de transfer rapid cu decontare pe bază brută în timp real (TARGET2) și cu acordul bilateral dintre sistemul auxiliar și banca centrală aferentă</t>
        </is>
      </c>
      <c r="CL589" t="inlineStr">
        <is>
          <t/>
        </is>
      </c>
      <c r="CM589" t="inlineStr">
        <is>
          <t/>
        </is>
      </c>
      <c r="CN589" t="inlineStr">
        <is>
          <t/>
        </is>
      </c>
      <c r="CO589" t="inlineStr">
        <is>
          <t/>
        </is>
      </c>
      <c r="CP589" s="2" t="inlineStr">
        <is>
          <t>podsistem</t>
        </is>
      </c>
      <c r="CQ589" s="2" t="inlineStr">
        <is>
          <t>3</t>
        </is>
      </c>
      <c r="CR589" s="2" t="inlineStr">
        <is>
          <t/>
        </is>
      </c>
      <c r="CS589" t="inlineStr">
        <is>
          <t>sistem, ki ga upravlja subjekt, ki je ustanovljen v Evropskem gospodarskem prostoru (EGP) in je predmet nadzora in/ali pregleda s strani pristojnega organa, in v katerem se izmenjajo in/ali obračunajo plačila in/ali finančni instrumenti, medtem ko se nastale denarne obveznosti poravnajo v sistemu TARGET2 v skladu s Smernico ECB/2007/2 in dvostranskim dogovorom med podsistemom in zadevno centralno banko</t>
        </is>
      </c>
      <c r="CT589" t="inlineStr">
        <is>
          <t/>
        </is>
      </c>
      <c r="CU589" t="inlineStr">
        <is>
          <t/>
        </is>
      </c>
      <c r="CV589" t="inlineStr">
        <is>
          <t/>
        </is>
      </c>
      <c r="CW589" t="inlineStr">
        <is>
          <t/>
        </is>
      </c>
    </row>
    <row r="590">
      <c r="A590" s="1" t="str">
        <f>HYPERLINK("https://iate.europa.eu/entry/result/75107/all", "75107")</f>
        <v>75107</v>
      </c>
      <c r="B590" t="inlineStr">
        <is>
          <t>LAW;FINANCE</t>
        </is>
      </c>
      <c r="C590" t="inlineStr">
        <is>
          <t>LAW|civil law;FINANCE|insurance|insurance</t>
        </is>
      </c>
      <c r="D590" t="inlineStr">
        <is>
          <t>yes</t>
        </is>
      </c>
      <c r="E590" t="inlineStr">
        <is>
          <t/>
        </is>
      </c>
      <c r="F590" t="inlineStr">
        <is>
          <t/>
        </is>
      </c>
      <c r="G590" t="inlineStr">
        <is>
          <t/>
        </is>
      </c>
      <c r="H590" t="inlineStr">
        <is>
          <t/>
        </is>
      </c>
      <c r="I590" t="inlineStr">
        <is>
          <t/>
        </is>
      </c>
      <c r="J590" t="inlineStr">
        <is>
          <t/>
        </is>
      </c>
      <c r="K590" t="inlineStr">
        <is>
          <t/>
        </is>
      </c>
      <c r="L590" t="inlineStr">
        <is>
          <t/>
        </is>
      </c>
      <c r="M590" t="inlineStr">
        <is>
          <t/>
        </is>
      </c>
      <c r="N590" t="inlineStr">
        <is>
          <t/>
        </is>
      </c>
      <c r="O590" t="inlineStr">
        <is>
          <t/>
        </is>
      </c>
      <c r="P590" t="inlineStr">
        <is>
          <t/>
        </is>
      </c>
      <c r="Q590" t="inlineStr">
        <is>
          <t/>
        </is>
      </c>
      <c r="R590" t="inlineStr">
        <is>
          <t/>
        </is>
      </c>
      <c r="S590" t="inlineStr">
        <is>
          <t/>
        </is>
      </c>
      <c r="T590" t="inlineStr">
        <is>
          <t/>
        </is>
      </c>
      <c r="U590" t="inlineStr">
        <is>
          <t/>
        </is>
      </c>
      <c r="V590" s="2" t="inlineStr">
        <is>
          <t>άμεση ζημία</t>
        </is>
      </c>
      <c r="W590" s="2" t="inlineStr">
        <is>
          <t>3</t>
        </is>
      </c>
      <c r="X590" s="2" t="inlineStr">
        <is>
          <t/>
        </is>
      </c>
      <c r="Y590" t="inlineStr">
        <is>
          <t/>
        </is>
      </c>
      <c r="Z590" s="2" t="inlineStr">
        <is>
          <t>direct loss</t>
        </is>
      </c>
      <c r="AA590" s="2" t="inlineStr">
        <is>
          <t>3</t>
        </is>
      </c>
      <c r="AB590" s="2" t="inlineStr">
        <is>
          <t/>
        </is>
      </c>
      <c r="AC590" t="inlineStr">
        <is>
          <t>loss incurred due to direct damage to property, as opposed to time element or other indirect losses</t>
        </is>
      </c>
      <c r="AD590" s="2" t="inlineStr">
        <is>
          <t>pérdida directa</t>
        </is>
      </c>
      <c r="AE590" s="2" t="inlineStr">
        <is>
          <t>3</t>
        </is>
      </c>
      <c r="AF590" s="2" t="inlineStr">
        <is>
          <t/>
        </is>
      </c>
      <c r="AG590" t="inlineStr">
        <is>
          <t>Pérdida causada por un daño directo a una determinada propiedad o bien.</t>
        </is>
      </c>
      <c r="AH590" s="2" t="inlineStr">
        <is>
          <t>otsene kahju</t>
        </is>
      </c>
      <c r="AI590" s="2" t="inlineStr">
        <is>
          <t>3</t>
        </is>
      </c>
      <c r="AJ590" s="2" t="inlineStr">
        <is>
          <t/>
        </is>
      </c>
      <c r="AK590" t="inlineStr">
        <is>
          <t/>
        </is>
      </c>
      <c r="AL590" s="2" t="inlineStr">
        <is>
          <t>välitön vahinko</t>
        </is>
      </c>
      <c r="AM590" s="2" t="inlineStr">
        <is>
          <t>3</t>
        </is>
      </c>
      <c r="AN590" s="2" t="inlineStr">
        <is>
          <t/>
        </is>
      </c>
      <c r="AO590" t="inlineStr">
        <is>
          <t/>
        </is>
      </c>
      <c r="AP590" s="2" t="inlineStr">
        <is>
          <t>perte directe</t>
        </is>
      </c>
      <c r="AQ590" s="2" t="inlineStr">
        <is>
          <t>3</t>
        </is>
      </c>
      <c r="AR590" s="2" t="inlineStr">
        <is>
          <t/>
        </is>
      </c>
      <c r="AS590" t="inlineStr">
        <is>
          <t/>
        </is>
      </c>
      <c r="AT590" s="2" t="inlineStr">
        <is>
          <t>caillteanas díreach</t>
        </is>
      </c>
      <c r="AU590" s="2" t="inlineStr">
        <is>
          <t>3</t>
        </is>
      </c>
      <c r="AV590" s="2" t="inlineStr">
        <is>
          <t/>
        </is>
      </c>
      <c r="AW590" t="inlineStr">
        <is>
          <t/>
        </is>
      </c>
      <c r="AX590" t="inlineStr">
        <is>
          <t/>
        </is>
      </c>
      <c r="AY590" t="inlineStr">
        <is>
          <t/>
        </is>
      </c>
      <c r="AZ590" t="inlineStr">
        <is>
          <t/>
        </is>
      </c>
      <c r="BA590" t="inlineStr">
        <is>
          <t/>
        </is>
      </c>
      <c r="BB590" t="inlineStr">
        <is>
          <t/>
        </is>
      </c>
      <c r="BC590" t="inlineStr">
        <is>
          <t/>
        </is>
      </c>
      <c r="BD590" t="inlineStr">
        <is>
          <t/>
        </is>
      </c>
      <c r="BE590" t="inlineStr">
        <is>
          <t/>
        </is>
      </c>
      <c r="BF590" t="inlineStr">
        <is>
          <t/>
        </is>
      </c>
      <c r="BG590" t="inlineStr">
        <is>
          <t/>
        </is>
      </c>
      <c r="BH590" t="inlineStr">
        <is>
          <t/>
        </is>
      </c>
      <c r="BI590" t="inlineStr">
        <is>
          <t/>
        </is>
      </c>
      <c r="BJ590" t="inlineStr">
        <is>
          <t/>
        </is>
      </c>
      <c r="BK590" t="inlineStr">
        <is>
          <t/>
        </is>
      </c>
      <c r="BL590" t="inlineStr">
        <is>
          <t/>
        </is>
      </c>
      <c r="BM590" t="inlineStr">
        <is>
          <t/>
        </is>
      </c>
      <c r="BN590" t="inlineStr">
        <is>
          <t/>
        </is>
      </c>
      <c r="BO590" t="inlineStr">
        <is>
          <t/>
        </is>
      </c>
      <c r="BP590" t="inlineStr">
        <is>
          <t/>
        </is>
      </c>
      <c r="BQ590" t="inlineStr">
        <is>
          <t/>
        </is>
      </c>
      <c r="BR590" s="2" t="inlineStr">
        <is>
          <t>telf dirett</t>
        </is>
      </c>
      <c r="BS590" s="2" t="inlineStr">
        <is>
          <t>3</t>
        </is>
      </c>
      <c r="BT590" s="2" t="inlineStr">
        <is>
          <t/>
        </is>
      </c>
      <c r="BU590" t="inlineStr">
        <is>
          <t/>
        </is>
      </c>
      <c r="BV590" t="inlineStr">
        <is>
          <t/>
        </is>
      </c>
      <c r="BW590" t="inlineStr">
        <is>
          <t/>
        </is>
      </c>
      <c r="BX590" t="inlineStr">
        <is>
          <t/>
        </is>
      </c>
      <c r="BY590" t="inlineStr">
        <is>
          <t/>
        </is>
      </c>
      <c r="BZ590" t="inlineStr">
        <is>
          <t/>
        </is>
      </c>
      <c r="CA590" t="inlineStr">
        <is>
          <t/>
        </is>
      </c>
      <c r="CB590" t="inlineStr">
        <is>
          <t/>
        </is>
      </c>
      <c r="CC590" t="inlineStr">
        <is>
          <t/>
        </is>
      </c>
      <c r="CD590" s="2" t="inlineStr">
        <is>
          <t>perda direta</t>
        </is>
      </c>
      <c r="CE590" s="2" t="inlineStr">
        <is>
          <t>3</t>
        </is>
      </c>
      <c r="CF590" s="2" t="inlineStr">
        <is>
          <t/>
        </is>
      </c>
      <c r="CG590" t="inlineStr">
        <is>
          <t/>
        </is>
      </c>
      <c r="CH590" t="inlineStr">
        <is>
          <t/>
        </is>
      </c>
      <c r="CI590" t="inlineStr">
        <is>
          <t/>
        </is>
      </c>
      <c r="CJ590" t="inlineStr">
        <is>
          <t/>
        </is>
      </c>
      <c r="CK590" t="inlineStr">
        <is>
          <t/>
        </is>
      </c>
      <c r="CL590" t="inlineStr">
        <is>
          <t/>
        </is>
      </c>
      <c r="CM590" t="inlineStr">
        <is>
          <t/>
        </is>
      </c>
      <c r="CN590" t="inlineStr">
        <is>
          <t/>
        </is>
      </c>
      <c r="CO590" t="inlineStr">
        <is>
          <t/>
        </is>
      </c>
      <c r="CP590" s="2" t="inlineStr">
        <is>
          <t>neposredna škoda</t>
        </is>
      </c>
      <c r="CQ590" s="2" t="inlineStr">
        <is>
          <t>3</t>
        </is>
      </c>
      <c r="CR590" s="2" t="inlineStr">
        <is>
          <t/>
        </is>
      </c>
      <c r="CS590" t="inlineStr">
        <is>
          <t>poškodovanje, uničenje ali izginitev premoženja; 
&lt;br&gt;za podjetja tudi: izplačila iz naslova odgovornosti škod, vključno s pravdnimi stroški, in izplačila zaradi poškodb, bolezni ali smrti delavcev</t>
        </is>
      </c>
      <c r="CT590" t="inlineStr">
        <is>
          <t/>
        </is>
      </c>
      <c r="CU590" t="inlineStr">
        <is>
          <t/>
        </is>
      </c>
      <c r="CV590" t="inlineStr">
        <is>
          <t/>
        </is>
      </c>
      <c r="CW590" t="inlineStr">
        <is>
          <t/>
        </is>
      </c>
    </row>
    <row r="591">
      <c r="A591" s="1" t="str">
        <f>HYPERLINK("https://iate.europa.eu/entry/result/3527155/all", "3527155")</f>
        <v>3527155</v>
      </c>
      <c r="B591" t="inlineStr">
        <is>
          <t>FINANCE;EDUCATION AND COMMUNICATIONS</t>
        </is>
      </c>
      <c r="C591" t="inlineStr">
        <is>
          <t>FINANCE|financial institutions and credit|banking;EDUCATION AND COMMUNICATIONS|information technology and data processing</t>
        </is>
      </c>
      <c r="D591" t="inlineStr">
        <is>
          <t>yes</t>
        </is>
      </c>
      <c r="E591" t="inlineStr">
        <is>
          <t/>
        </is>
      </c>
      <c r="F591" s="2" t="inlineStr">
        <is>
          <t>съобщение, излъчено от модула за информация и контрол</t>
        </is>
      </c>
      <c r="G591" s="2" t="inlineStr">
        <is>
          <t>4</t>
        </is>
      </c>
      <c r="H591" s="2" t="inlineStr">
        <is>
          <t/>
        </is>
      </c>
      <c r="I591" t="inlineStr">
        <is>
          <t>Информация, която чрез модула за информация и контрол [&lt;a href="/entry/result/3528093/all" id="ENTRY_TO_ENTRY_CONVERTER" target="_blank"&gt;IATE:3528093&lt;/a&gt; ] е едновременно достъпна за всички или за определена група участници в TARGET2.</t>
        </is>
      </c>
      <c r="J591" t="inlineStr">
        <is>
          <t/>
        </is>
      </c>
      <c r="K591" t="inlineStr">
        <is>
          <t/>
        </is>
      </c>
      <c r="L591" t="inlineStr">
        <is>
          <t/>
        </is>
      </c>
      <c r="M591" t="inlineStr">
        <is>
          <t/>
        </is>
      </c>
      <c r="N591" t="inlineStr">
        <is>
          <t/>
        </is>
      </c>
      <c r="O591" t="inlineStr">
        <is>
          <t/>
        </is>
      </c>
      <c r="P591" t="inlineStr">
        <is>
          <t/>
        </is>
      </c>
      <c r="Q591" t="inlineStr">
        <is>
          <t/>
        </is>
      </c>
      <c r="R591" s="2" t="inlineStr">
        <is>
          <t>ICM-Nachricht</t>
        </is>
      </c>
      <c r="S591" s="2" t="inlineStr">
        <is>
          <t>3</t>
        </is>
      </c>
      <c r="T591" s="2" t="inlineStr">
        <is>
          <t/>
        </is>
      </c>
      <c r="U591" t="inlineStr">
        <is>
          <t>Informationen, die allen oder bestimmten TARGET2-Teilnehmern über das ICM zeitgleich zur Verfügung gestellt werden</t>
        </is>
      </c>
      <c r="V591" s="2" t="inlineStr">
        <is>
          <t>μήνυμα ευρυεκπομπής ΜΠΕ</t>
        </is>
      </c>
      <c r="W591" s="2" t="inlineStr">
        <is>
          <t>2</t>
        </is>
      </c>
      <c r="X591" s="2" t="inlineStr">
        <is>
          <t/>
        </is>
      </c>
      <c r="Y591" t="inlineStr">
        <is>
          <t>πληροφορίες που διατίθενται ταυτόχρονα σε όλους τους συμμετέχοντες στο TARGET2 ή σε επιλεγμένη ομάδα αυτών μέσω της ΜΠΕ</t>
        </is>
      </c>
      <c r="Z591" s="2" t="inlineStr">
        <is>
          <t>ICM broadcast message|
Information and Control Module</t>
        </is>
      </c>
      <c r="AA591" s="2" t="inlineStr">
        <is>
          <t>3|
1</t>
        </is>
      </c>
      <c r="AB591" s="2" t="inlineStr">
        <is>
          <t xml:space="preserve">|
</t>
        </is>
      </c>
      <c r="AC591" t="inlineStr">
        <is>
          <t>information made simultaneously available to all or a selected group of TARGET2 participants via the Information and Control Module (ICM)</t>
        </is>
      </c>
      <c r="AD591" s="2" t="inlineStr">
        <is>
          <t>anuncio del MIC</t>
        </is>
      </c>
      <c r="AE591" s="2" t="inlineStr">
        <is>
          <t>3</t>
        </is>
      </c>
      <c r="AF591" s="2" t="inlineStr">
        <is>
          <t/>
        </is>
      </c>
      <c r="AG591" t="inlineStr">
        <is>
          <t>Información difundida por el MIC simultáneamente a todos los participantes de TARGET2 o a un grupo determinado de ellos.</t>
        </is>
      </c>
      <c r="AH591" s="2" t="inlineStr">
        <is>
          <t>ICM teade</t>
        </is>
      </c>
      <c r="AI591" s="2" t="inlineStr">
        <is>
          <t>3</t>
        </is>
      </c>
      <c r="AJ591" s="2" t="inlineStr">
        <is>
          <t/>
        </is>
      </c>
      <c r="AK591" t="inlineStr">
        <is>
          <t>teave, mis edastatakse teabe- ja kontrollimooduli (ICM) kaudu samaaegselt kõigile või valitud rühmale TARGET2 osalejatele</t>
        </is>
      </c>
      <c r="AL591" s="2" t="inlineStr">
        <is>
          <t>ICM:n viesti</t>
        </is>
      </c>
      <c r="AM591" s="2" t="inlineStr">
        <is>
          <t>3</t>
        </is>
      </c>
      <c r="AN591" s="2" t="inlineStr">
        <is>
          <t/>
        </is>
      </c>
      <c r="AO591" t="inlineStr">
        <is>
          <t>tiedot, jotka saatetaan tieto- ja kontrollimoduulin (ICM) välityksellä samanaikaisesti kaikkien TARGET2-osallistujien tai tietyn osallistujaryhmän saataville</t>
        </is>
      </c>
      <c r="AP591" s="2" t="inlineStr">
        <is>
          <t>message diffusé par le MIC</t>
        </is>
      </c>
      <c r="AQ591" s="2" t="inlineStr">
        <is>
          <t>3</t>
        </is>
      </c>
      <c r="AR591" s="2" t="inlineStr">
        <is>
          <t/>
        </is>
      </c>
      <c r="AS591" t="inlineStr">
        <is>
          <t/>
        </is>
      </c>
      <c r="AT591" s="2" t="inlineStr">
        <is>
          <t>teachtaireacht chraolta ICM</t>
        </is>
      </c>
      <c r="AU591" s="2" t="inlineStr">
        <is>
          <t>3</t>
        </is>
      </c>
      <c r="AV591" s="2" t="inlineStr">
        <is>
          <t/>
        </is>
      </c>
      <c r="AW591" t="inlineStr">
        <is>
          <t/>
        </is>
      </c>
      <c r="AX591" t="inlineStr">
        <is>
          <t/>
        </is>
      </c>
      <c r="AY591" t="inlineStr">
        <is>
          <t/>
        </is>
      </c>
      <c r="AZ591" t="inlineStr">
        <is>
          <t/>
        </is>
      </c>
      <c r="BA591" t="inlineStr">
        <is>
          <t/>
        </is>
      </c>
      <c r="BB591" s="2" t="inlineStr">
        <is>
          <t>mindenkinek szóló ICM-üzenet</t>
        </is>
      </c>
      <c r="BC591" s="2" t="inlineStr">
        <is>
          <t>4</t>
        </is>
      </c>
      <c r="BD591" s="2" t="inlineStr">
        <is>
          <t/>
        </is>
      </c>
      <c r="BE591" t="inlineStr">
        <is>
          <t>az ICM-en keresztül valamennyi TARGET2-résztvevőnek vagy azok egy kiválasztott csoportjának egyidejűleg elküldött információ</t>
        </is>
      </c>
      <c r="BF591" t="inlineStr">
        <is>
          <t/>
        </is>
      </c>
      <c r="BG591" t="inlineStr">
        <is>
          <t/>
        </is>
      </c>
      <c r="BH591" t="inlineStr">
        <is>
          <t/>
        </is>
      </c>
      <c r="BI591" t="inlineStr">
        <is>
          <t/>
        </is>
      </c>
      <c r="BJ591" s="2" t="inlineStr">
        <is>
          <t>IKM transliacinis pranešimas</t>
        </is>
      </c>
      <c r="BK591" s="2" t="inlineStr">
        <is>
          <t>3</t>
        </is>
      </c>
      <c r="BL591" s="2" t="inlineStr">
        <is>
          <t/>
        </is>
      </c>
      <c r="BM591" t="inlineStr">
        <is>
          <t/>
        </is>
      </c>
      <c r="BN591" t="inlineStr">
        <is>
          <t/>
        </is>
      </c>
      <c r="BO591" t="inlineStr">
        <is>
          <t/>
        </is>
      </c>
      <c r="BP591" t="inlineStr">
        <is>
          <t/>
        </is>
      </c>
      <c r="BQ591" t="inlineStr">
        <is>
          <t/>
        </is>
      </c>
      <c r="BR591" t="inlineStr">
        <is>
          <t/>
        </is>
      </c>
      <c r="BS591" t="inlineStr">
        <is>
          <t/>
        </is>
      </c>
      <c r="BT591" t="inlineStr">
        <is>
          <t/>
        </is>
      </c>
      <c r="BU591" t="inlineStr">
        <is>
          <t/>
        </is>
      </c>
      <c r="BV591" t="inlineStr">
        <is>
          <t/>
        </is>
      </c>
      <c r="BW591" t="inlineStr">
        <is>
          <t/>
        </is>
      </c>
      <c r="BX591" t="inlineStr">
        <is>
          <t/>
        </is>
      </c>
      <c r="BY591" t="inlineStr">
        <is>
          <t/>
        </is>
      </c>
      <c r="BZ591" s="2" t="inlineStr">
        <is>
          <t>komunikat ICM</t>
        </is>
      </c>
      <c r="CA591" s="2" t="inlineStr">
        <is>
          <t>3</t>
        </is>
      </c>
      <c r="CB591" s="2" t="inlineStr">
        <is>
          <t/>
        </is>
      </c>
      <c r="CC591" t="inlineStr">
        <is>
          <t>informacja jednocześnie dostępna dla wszystkich lub wybranych grup uczestników TARGET2 poprzez ICM</t>
        </is>
      </c>
      <c r="CD591" s="2" t="inlineStr">
        <is>
          <t>mensagem de difusão geral do MIC</t>
        </is>
      </c>
      <c r="CE591" s="2" t="inlineStr">
        <is>
          <t>3</t>
        </is>
      </c>
      <c r="CF591" s="2" t="inlineStr">
        <is>
          <t/>
        </is>
      </c>
      <c r="CG591" t="inlineStr">
        <is>
          <t>Informação disponibilizada simultaneamente via MIC a todos ou a um grupo selecionado de participantes no TARGET2.</t>
        </is>
      </c>
      <c r="CH591" t="inlineStr">
        <is>
          <t/>
        </is>
      </c>
      <c r="CI591" t="inlineStr">
        <is>
          <t/>
        </is>
      </c>
      <c r="CJ591" t="inlineStr">
        <is>
          <t/>
        </is>
      </c>
      <c r="CK591" t="inlineStr">
        <is>
          <t/>
        </is>
      </c>
      <c r="CL591" t="inlineStr">
        <is>
          <t/>
        </is>
      </c>
      <c r="CM591" t="inlineStr">
        <is>
          <t/>
        </is>
      </c>
      <c r="CN591" t="inlineStr">
        <is>
          <t/>
        </is>
      </c>
      <c r="CO591" t="inlineStr">
        <is>
          <t/>
        </is>
      </c>
      <c r="CP591" s="2" t="inlineStr">
        <is>
          <t>ICM oddajno sporočilo</t>
        </is>
      </c>
      <c r="CQ591" s="2" t="inlineStr">
        <is>
          <t>3</t>
        </is>
      </c>
      <c r="CR591" s="2" t="inlineStr">
        <is>
          <t/>
        </is>
      </c>
      <c r="CS591" t="inlineStr">
        <is>
          <t>informacije, ki so preko informacijskega in kontrolnega modula (ICM) istočasno dane na voljo vsem udeležencem ali izbrani skupini udeležencev v sistemu TARGET2</t>
        </is>
      </c>
      <c r="CT591" t="inlineStr">
        <is>
          <t/>
        </is>
      </c>
      <c r="CU591" t="inlineStr">
        <is>
          <t/>
        </is>
      </c>
      <c r="CV591" t="inlineStr">
        <is>
          <t/>
        </is>
      </c>
      <c r="CW591" t="inlineStr">
        <is>
          <t/>
        </is>
      </c>
    </row>
    <row r="592">
      <c r="A592" s="1" t="str">
        <f>HYPERLINK("https://iate.europa.eu/entry/result/3521046/all", "3521046")</f>
        <v>3521046</v>
      </c>
      <c r="B592" t="inlineStr">
        <is>
          <t>FINANCE</t>
        </is>
      </c>
      <c r="C592" t="inlineStr">
        <is>
          <t>FINANCE</t>
        </is>
      </c>
      <c r="D592" t="inlineStr">
        <is>
          <t>yes</t>
        </is>
      </c>
      <c r="E592" t="inlineStr">
        <is>
          <t/>
        </is>
      </c>
      <c r="F592" s="2" t="inlineStr">
        <is>
          <t>централна банка от Евросистемата</t>
        </is>
      </c>
      <c r="G592" s="2" t="inlineStr">
        <is>
          <t>3</t>
        </is>
      </c>
      <c r="H592" s="2" t="inlineStr">
        <is>
          <t/>
        </is>
      </c>
      <c r="I592" t="inlineStr">
        <is>
          <t>НЦБ от еврозоната или ЕЦБ, в зависимост от конкретния случай.</t>
        </is>
      </c>
      <c r="J592" s="2" t="inlineStr">
        <is>
          <t>centrální banka Eurosystému</t>
        </is>
      </c>
      <c r="K592" s="2" t="inlineStr">
        <is>
          <t>3</t>
        </is>
      </c>
      <c r="L592" s="2" t="inlineStr">
        <is>
          <t/>
        </is>
      </c>
      <c r="M592" t="inlineStr">
        <is>
          <t>národní centrální banka eurozóny, případně ECB</t>
        </is>
      </c>
      <c r="N592" s="2" t="inlineStr">
        <is>
          <t>centralbank i Eurosystemet|
centralbank inden for Eurosystemet</t>
        </is>
      </c>
      <c r="O592" s="2" t="inlineStr">
        <is>
          <t>4|
4</t>
        </is>
      </c>
      <c r="P592" s="2" t="inlineStr">
        <is>
          <t xml:space="preserve">|
</t>
        </is>
      </c>
      <c r="Q592" t="inlineStr">
        <is>
          <t>alt efter omstændighederne en national centralbank inden for euroområdet eller Den Europæiske Centralbank (ECB)</t>
        </is>
      </c>
      <c r="R592" s="2" t="inlineStr">
        <is>
          <t>Zentralbank des Eurosystems</t>
        </is>
      </c>
      <c r="S592" s="2" t="inlineStr">
        <is>
          <t>3</t>
        </is>
      </c>
      <c r="T592" s="2" t="inlineStr">
        <is>
          <t/>
        </is>
      </c>
      <c r="U592" t="inlineStr">
        <is>
          <t>eine nationale Zentralbank des Euro-Währungsgebiets oder die EZB</t>
        </is>
      </c>
      <c r="V592" s="2" t="inlineStr">
        <is>
          <t>κεντρική τράπεζα του Ευρωσυστήματος</t>
        </is>
      </c>
      <c r="W592" s="2" t="inlineStr">
        <is>
          <t>3</t>
        </is>
      </c>
      <c r="X592" s="2" t="inlineStr">
        <is>
          <t/>
        </is>
      </c>
      <c r="Y592" t="inlineStr">
        <is>
          <t>ΕθνΚΤ της ζώνης του ευρώ ή η ΕΚΤ, κατά περίπτωση</t>
        </is>
      </c>
      <c r="Z592" s="2" t="inlineStr">
        <is>
          <t>Eurosystem central bank</t>
        </is>
      </c>
      <c r="AA592" s="2" t="inlineStr">
        <is>
          <t>3</t>
        </is>
      </c>
      <c r="AB592" s="2" t="inlineStr">
        <is>
          <t/>
        </is>
      </c>
      <c r="AC592" t="inlineStr">
        <is>
          <t>either a euro area national central bank (NCB) or the European Central Bank (ECB), as the case may be</t>
        </is>
      </c>
      <c r="AD592" s="2" t="inlineStr">
        <is>
          <t>banco central del Eurosistema</t>
        </is>
      </c>
      <c r="AE592" s="2" t="inlineStr">
        <is>
          <t>3</t>
        </is>
      </c>
      <c r="AF592" s="2" t="inlineStr">
        <is>
          <t/>
        </is>
      </c>
      <c r="AG592" t="inlineStr">
        <is>
          <t>Banco Central Europeo o Banco Central Nacional de un Estado miembro que ha adoptado el euro.</t>
        </is>
      </c>
      <c r="AH592" s="2" t="inlineStr">
        <is>
          <t>eurosüsteemi keskpank</t>
        </is>
      </c>
      <c r="AI592" s="2" t="inlineStr">
        <is>
          <t>3</t>
        </is>
      </c>
      <c r="AJ592" s="2" t="inlineStr">
        <is>
          <t/>
        </is>
      </c>
      <c r="AK592" t="inlineStr">
        <is>
          <t>Euroopa Keskpank või euro kasutusele võtnud Euroopa Liidu liikmesriigi rahvuslik keskpank</t>
        </is>
      </c>
      <c r="AL592" s="2" t="inlineStr">
        <is>
          <t>eurojärjestelmän keskuspankki</t>
        </is>
      </c>
      <c r="AM592" s="2" t="inlineStr">
        <is>
          <t>3</t>
        </is>
      </c>
      <c r="AN592" s="2" t="inlineStr">
        <is>
          <t/>
        </is>
      </c>
      <c r="AO592" t="inlineStr">
        <is>
          <t>euron käyttöön ottanut kansallinen keskuspankki tai Euroopan keskuspankki</t>
        </is>
      </c>
      <c r="AP592" s="2" t="inlineStr">
        <is>
          <t>banque centrale de l’Eurosystème</t>
        </is>
      </c>
      <c r="AQ592" s="2" t="inlineStr">
        <is>
          <t>3</t>
        </is>
      </c>
      <c r="AR592" s="2" t="inlineStr">
        <is>
          <t/>
        </is>
      </c>
      <c r="AS592" t="inlineStr">
        <is>
          <t>banque centrale nationale (BCN) de la zone euro ou Banque centrale européenne (BCE), selon le cas</t>
        </is>
      </c>
      <c r="AT592" s="2" t="inlineStr">
        <is>
          <t>banc ceannais an Eurochórais</t>
        </is>
      </c>
      <c r="AU592" s="2" t="inlineStr">
        <is>
          <t>3</t>
        </is>
      </c>
      <c r="AV592" s="2" t="inlineStr">
        <is>
          <t/>
        </is>
      </c>
      <c r="AW592" t="inlineStr">
        <is>
          <t/>
        </is>
      </c>
      <c r="AX592" t="inlineStr">
        <is>
          <t/>
        </is>
      </c>
      <c r="AY592" t="inlineStr">
        <is>
          <t/>
        </is>
      </c>
      <c r="AZ592" t="inlineStr">
        <is>
          <t/>
        </is>
      </c>
      <c r="BA592" t="inlineStr">
        <is>
          <t/>
        </is>
      </c>
      <c r="BB592" s="2" t="inlineStr">
        <is>
          <t>eurórendszerbeli központi bank</t>
        </is>
      </c>
      <c r="BC592" s="2" t="inlineStr">
        <is>
          <t>4</t>
        </is>
      </c>
      <c r="BD592" s="2" t="inlineStr">
        <is>
          <t/>
        </is>
      </c>
      <c r="BE592" t="inlineStr">
        <is>
          <t>az Európai Központi Bank vagy valamely, eurót használó tagállam központi bankja</t>
        </is>
      </c>
      <c r="BF592" s="2" t="inlineStr">
        <is>
          <t>banca centrale dell’Eurosistema</t>
        </is>
      </c>
      <c r="BG592" s="2" t="inlineStr">
        <is>
          <t>3</t>
        </is>
      </c>
      <c r="BH592" s="2" t="inlineStr">
        <is>
          <t/>
        </is>
      </c>
      <c r="BI592" t="inlineStr">
        <is>
          <t>una banca centrale nazionale (BCN) di uno Stato membro la cui moneta è l’euro o la Banca centrale europea (BCE), a seconda del caso</t>
        </is>
      </c>
      <c r="BJ592" s="2" t="inlineStr">
        <is>
          <t>Eurosistemos centrinis bankas</t>
        </is>
      </c>
      <c r="BK592" s="2" t="inlineStr">
        <is>
          <t>3</t>
        </is>
      </c>
      <c r="BL592" s="2" t="inlineStr">
        <is>
          <t/>
        </is>
      </c>
      <c r="BM592" t="inlineStr">
        <is>
          <t>valstybės narės, kurios valiuta yra euro, nacionalinis centrinis bankas, įskaitant paslaugą teikiantį centrinį banką, arba Europos Centrinis Bankas</t>
        </is>
      </c>
      <c r="BN592" s="2" t="inlineStr">
        <is>
          <t>Eurosistēmas centrālā banka</t>
        </is>
      </c>
      <c r="BO592" s="2" t="inlineStr">
        <is>
          <t>3</t>
        </is>
      </c>
      <c r="BP592" s="2" t="inlineStr">
        <is>
          <t/>
        </is>
      </c>
      <c r="BQ592" t="inlineStr">
        <is>
          <t>atkarībā no situācijas vai nu euro zonas dalībvalsts nacionālā centrālā banka vai Eiropas Centrāla Banka</t>
        </is>
      </c>
      <c r="BR592" s="2" t="inlineStr">
        <is>
          <t>bank ċentrali tal-Eurosistema</t>
        </is>
      </c>
      <c r="BS592" s="2" t="inlineStr">
        <is>
          <t>3</t>
        </is>
      </c>
      <c r="BT592" s="2" t="inlineStr">
        <is>
          <t/>
        </is>
      </c>
      <c r="BU592" t="inlineStr">
        <is>
          <t>jew Bank Ċentrali Nazzjonali (BĊN) taż-żona euro jew il-Bank Ċentrali Ewropew (BĊE), skont il-każ</t>
        </is>
      </c>
      <c r="BV592" s="2" t="inlineStr">
        <is>
          <t>centrale bank van het Eurosysteem</t>
        </is>
      </c>
      <c r="BW592" s="2" t="inlineStr">
        <is>
          <t>3</t>
        </is>
      </c>
      <c r="BX592" s="2" t="inlineStr">
        <is>
          <t/>
        </is>
      </c>
      <c r="BY592" t="inlineStr">
        <is>
          <t>hetzij een nationale centrale bank van het eurogebied of de Europese Centrale Bank (ECB), al naar het geval</t>
        </is>
      </c>
      <c r="BZ592" s="2" t="inlineStr">
        <is>
          <t>bank centralny Eurosystemu</t>
        </is>
      </c>
      <c r="CA592" s="2" t="inlineStr">
        <is>
          <t>3</t>
        </is>
      </c>
      <c r="CB592" s="2" t="inlineStr">
        <is>
          <t/>
        </is>
      </c>
      <c r="CC592" t="inlineStr">
        <is>
          <t>krajowy bank centralny (KBC) strefy euro lub Europejski Bank Centralny (EBC)</t>
        </is>
      </c>
      <c r="CD592" s="2" t="inlineStr">
        <is>
          <t>banco central do Eurosistema|
BC do Eurosistema</t>
        </is>
      </c>
      <c r="CE592" s="2" t="inlineStr">
        <is>
          <t>3|
3</t>
        </is>
      </c>
      <c r="CF592" s="2" t="inlineStr">
        <is>
          <t xml:space="preserve">|
</t>
        </is>
      </c>
      <c r="CG592" t="inlineStr">
        <is>
          <t>Banco Central Europeu ou banco central nacional participante.</t>
        </is>
      </c>
      <c r="CH592" s="2" t="inlineStr">
        <is>
          <t>bancă centrală din Eurosistem</t>
        </is>
      </c>
      <c r="CI592" s="2" t="inlineStr">
        <is>
          <t>3</t>
        </is>
      </c>
      <c r="CJ592" s="2" t="inlineStr">
        <is>
          <t/>
        </is>
      </c>
      <c r="CK592" t="inlineStr">
        <is>
          <t>o bancă centrală națională din zona euro sau Banca Centrală Europeană</t>
        </is>
      </c>
      <c r="CL592" s="2" t="inlineStr">
        <is>
          <t>centrálna banka Eurosystému</t>
        </is>
      </c>
      <c r="CM592" s="2" t="inlineStr">
        <is>
          <t>3</t>
        </is>
      </c>
      <c r="CN592" s="2" t="inlineStr">
        <is>
          <t/>
        </is>
      </c>
      <c r="CO592" t="inlineStr">
        <is>
          <t>buď národná centrálna banka eurozóny alebo Európska centrálna banka (ECB)</t>
        </is>
      </c>
      <c r="CP592" s="2" t="inlineStr">
        <is>
          <t>centralna banka Eurosistema</t>
        </is>
      </c>
      <c r="CQ592" s="2" t="inlineStr">
        <is>
          <t>3</t>
        </is>
      </c>
      <c r="CR592" s="2" t="inlineStr">
        <is>
          <t/>
        </is>
      </c>
      <c r="CS592" t="inlineStr">
        <is>
          <t>bodisi nacionalna centralna banka euroobmočja bodisi Evropska centralna banka, odvisno od primera</t>
        </is>
      </c>
      <c r="CT592" s="2" t="inlineStr">
        <is>
          <t>centralbank i Eurosystemet</t>
        </is>
      </c>
      <c r="CU592" s="2" t="inlineStr">
        <is>
          <t>2</t>
        </is>
      </c>
      <c r="CV592" s="2" t="inlineStr">
        <is>
          <t/>
        </is>
      </c>
      <c r="CW592" t="inlineStr">
        <is>
          <t>beroende på omständigheterna antingen en nationell centralbank i euroområdet eller ECB</t>
        </is>
      </c>
    </row>
    <row r="593">
      <c r="A593" s="1" t="str">
        <f>HYPERLINK("https://iate.europa.eu/entry/result/3528096/all", "3528096")</f>
        <v>3528096</v>
      </c>
      <c r="B593" t="inlineStr">
        <is>
          <t>FINANCE;EDUCATION AND COMMUNICATIONS</t>
        </is>
      </c>
      <c r="C593" t="inlineStr">
        <is>
          <t>FINANCE|financial institutions and credit|banking;EDUCATION AND COMMUNICATIONS|information technology and data processing</t>
        </is>
      </c>
      <c r="D593" t="inlineStr">
        <is>
          <t>yes</t>
        </is>
      </c>
      <c r="E593" t="inlineStr">
        <is>
          <t/>
        </is>
      </c>
      <c r="F593" s="2" t="inlineStr">
        <is>
          <t>многоадресен достъп</t>
        </is>
      </c>
      <c r="G593" s="2" t="inlineStr">
        <is>
          <t>4</t>
        </is>
      </c>
      <c r="H593" s="2" t="inlineStr">
        <is>
          <t/>
        </is>
      </c>
      <c r="I593" t="inlineStr">
        <is>
          <t>Възможност, посредством която клонове или кредитни институции, установени в ЕИП, могат да имат достъп до съответния системен компонент на TARGET2, като подават платежни нареждания и/или получават плащания директно към/от системния компонент на TARGET2.</t>
        </is>
      </c>
      <c r="J593" t="inlineStr">
        <is>
          <t/>
        </is>
      </c>
      <c r="K593" t="inlineStr">
        <is>
          <t/>
        </is>
      </c>
      <c r="L593" t="inlineStr">
        <is>
          <t/>
        </is>
      </c>
      <c r="M593" t="inlineStr">
        <is>
          <t/>
        </is>
      </c>
      <c r="N593" t="inlineStr">
        <is>
          <t/>
        </is>
      </c>
      <c r="O593" t="inlineStr">
        <is>
          <t/>
        </is>
      </c>
      <c r="P593" t="inlineStr">
        <is>
          <t/>
        </is>
      </c>
      <c r="Q593" t="inlineStr">
        <is>
          <t/>
        </is>
      </c>
      <c r="R593" s="2" t="inlineStr">
        <is>
          <t>Multi-Adressaten-Zugang</t>
        </is>
      </c>
      <c r="S593" s="2" t="inlineStr">
        <is>
          <t>3</t>
        </is>
      </c>
      <c r="T593" s="2" t="inlineStr">
        <is>
          <t/>
        </is>
      </c>
      <c r="U593" t="inlineStr">
        <is>
          <t>die Art des Zugangs zu einem TARGET2-Komponenten-System, über die im EWR ansässige Zweigstellen oder Kreditinstitute Zahlungsaufträge unmittelbar über das TARGET2-Komponenten-System einreichen und/oder Zahlungen empfangen können</t>
        </is>
      </c>
      <c r="V593" s="2" t="inlineStr">
        <is>
          <t>πρόσβαση πολλαπλών αποδεκτών</t>
        </is>
      </c>
      <c r="W593" s="2" t="inlineStr">
        <is>
          <t>2</t>
        </is>
      </c>
      <c r="X593" s="2" t="inlineStr">
        <is>
          <t/>
        </is>
      </c>
      <c r="Y593" t="inlineStr">
        <is>
          <t>διευκόλυνση βάσει της οποίας υποκαταστήματα ή πιστωτικά ιδρύματα που είναι εγκατεστημένα στον ΕΟΧ μπορούν να έχουν πρόσβαση στην οικεία συνιστώσα του TARGET2 υποβάλλοντας εντολές πληρωμής ή/και λαμβάνοντας πληρωμές απευθείας προς και από τη συγκεκριμένη συνιστώσα του TARGET2· η διευκόλυνση αυτή εξουσιοδοτεί τους εν λόγω οργανισμούς να υποβάλλουν τις εντολές πληρωμής τους μέσω του λογαριασμού ΜΠ του άμεσου συμμετέχοντα χωρίς τη συμμετοχή του τελευταίου</t>
        </is>
      </c>
      <c r="Z593" s="2" t="inlineStr">
        <is>
          <t>multi-addressee access</t>
        </is>
      </c>
      <c r="AA593" s="2" t="inlineStr">
        <is>
          <t>3</t>
        </is>
      </c>
      <c r="AB593" s="2" t="inlineStr">
        <is>
          <t/>
        </is>
      </c>
      <c r="AC593" t="inlineStr">
        <is>
          <t>facility by which branches or credit institutions established in the EEA can access the relevant TARGET2 component system by submitting payment orders and/or receiving payments directly to and from the TARGET2 component system; this facility authorises these entities to submit their payment orders through the direct participant's PM account without that participant's involvement</t>
        </is>
      </c>
      <c r="AD593" s="2" t="inlineStr">
        <is>
          <t>acceso de cuenta múltiple</t>
        </is>
      </c>
      <c r="AE593" s="2" t="inlineStr">
        <is>
          <t>3</t>
        </is>
      </c>
      <c r="AF593" s="2" t="inlineStr">
        <is>
          <t/>
        </is>
      </c>
      <c r="AG593" t="inlineStr">
        <is>
          <t>Facilidad por la que las sucursales de entidades de crédito o las entidades de crédito establecidas en el EEE pueden acceder al sistema integrante de TARGET2 correspondiente presentándole órdenes de pago directamente o recibiendo de él pagos directamente; esta facilidad autoriza a esas entidades a cursar sus órdenes de pago cuya liquidación de realiza en la cuenta del módulo de pagos de un participante directo sin la intervención de este</t>
        </is>
      </c>
      <c r="AH593" s="2" t="inlineStr">
        <is>
          <t>ühine juurdepääs</t>
        </is>
      </c>
      <c r="AI593" s="2" t="inlineStr">
        <is>
          <t>3</t>
        </is>
      </c>
      <c r="AJ593" s="2" t="inlineStr">
        <is>
          <t/>
        </is>
      </c>
      <c r="AK593" t="inlineStr">
        <is>
          <t>Tehniline lahendus, mille abil on EMPs asutatud filiaalidel või krediidiasutustel juurdepääs TARGET2 osasüsteemile, esitades sinna otse maksejuhiseid ja/või saades sealt otse makseid. Lahenduse kohaselt võivad need üksused esitada oma maksejuhiseid otseosaleja maksemooduli kaudu ilma selle otseosaleja sekkumiseta.</t>
        </is>
      </c>
      <c r="AL593" s="2" t="inlineStr">
        <is>
          <t>monitavoitettava tili</t>
        </is>
      </c>
      <c r="AM593" s="2" t="inlineStr">
        <is>
          <t>3</t>
        </is>
      </c>
      <c r="AN593" s="2" t="inlineStr">
        <is>
          <t/>
        </is>
      </c>
      <c r="AO593" t="inlineStr">
        <is>
          <t>toiminto, jonka avulla ETA:ssa perustetut sivukonttorit tai luottolaitokset voivat käyttää asianomaista TARGET2-osajärjestelmää lähettämällä maksumääräyksiä siihen suoraan ja/tai vastaanottamaan siitä suoraan maksuja; tämän toiminnon avulla näillä yhteisöillä on lupa lähettää maksumääräyksiä suoran osallistujan PM-tilin kautta ilman kyseisen osallistujan toimenpiteitä</t>
        </is>
      </c>
      <c r="AP593" s="2" t="inlineStr">
        <is>
          <t>accès multidestinataire</t>
        </is>
      </c>
      <c r="AQ593" s="2" t="inlineStr">
        <is>
          <t>3</t>
        </is>
      </c>
      <c r="AR593" s="2" t="inlineStr">
        <is>
          <t/>
        </is>
      </c>
      <c r="AS593" t="inlineStr">
        <is>
          <t>la facilité par laquelle les succursales ou les établissements de crédit établis dans l'EEE peuvent avoir accès au système composant de TARGET2 pertinent en présentant directement des ordres de paiement à ce système et/ou en en recevant directement des paiements; cette facilité permet à ces entités de présenter leurs ordres de paiement par le compte MP du participant direct sans intervention de ce participant</t>
        </is>
      </c>
      <c r="AT593" s="2" t="inlineStr">
        <is>
          <t>rochtain ilseolaithe</t>
        </is>
      </c>
      <c r="AU593" s="2" t="inlineStr">
        <is>
          <t>3</t>
        </is>
      </c>
      <c r="AV593" s="2" t="inlineStr">
        <is>
          <t/>
        </is>
      </c>
      <c r="AW593" t="inlineStr">
        <is>
          <t/>
        </is>
      </c>
      <c r="AX593" t="inlineStr">
        <is>
          <t/>
        </is>
      </c>
      <c r="AY593" t="inlineStr">
        <is>
          <t/>
        </is>
      </c>
      <c r="AZ593" t="inlineStr">
        <is>
          <t/>
        </is>
      </c>
      <c r="BA593" t="inlineStr">
        <is>
          <t/>
        </is>
      </c>
      <c r="BB593" s="2" t="inlineStr">
        <is>
          <t>több címzett általi hozzáférés</t>
        </is>
      </c>
      <c r="BC593" s="2" t="inlineStr">
        <is>
          <t>4</t>
        </is>
      </c>
      <c r="BD593" s="2" t="inlineStr">
        <is>
          <t/>
        </is>
      </c>
      <c r="BE593" t="inlineStr">
        <is>
          <t>az a lehetőség, aminek révén az EGT-ben letelepedett fióktelepek vagy hitelintézetek hozzáférhetnek a megfelelő TARGET2 tagrendszerhez; ez azt is lehetővé teszi, hogy e jogalanyok fizetési megbízásaikat a közvetlen résztvevő PM-számláján keresztül nyújtsák be, az adott résztvevő bevonása nélkül</t>
        </is>
      </c>
      <c r="BF593" t="inlineStr">
        <is>
          <t/>
        </is>
      </c>
      <c r="BG593" t="inlineStr">
        <is>
          <t/>
        </is>
      </c>
      <c r="BH593" t="inlineStr">
        <is>
          <t/>
        </is>
      </c>
      <c r="BI593" t="inlineStr">
        <is>
          <t/>
        </is>
      </c>
      <c r="BJ593" t="inlineStr">
        <is>
          <t/>
        </is>
      </c>
      <c r="BK593" t="inlineStr">
        <is>
          <t/>
        </is>
      </c>
      <c r="BL593" t="inlineStr">
        <is>
          <t/>
        </is>
      </c>
      <c r="BM593" t="inlineStr">
        <is>
          <t/>
        </is>
      </c>
      <c r="BN593" t="inlineStr">
        <is>
          <t/>
        </is>
      </c>
      <c r="BO593" t="inlineStr">
        <is>
          <t/>
        </is>
      </c>
      <c r="BP593" t="inlineStr">
        <is>
          <t/>
        </is>
      </c>
      <c r="BQ593" t="inlineStr">
        <is>
          <t/>
        </is>
      </c>
      <c r="BR593" s="2" t="inlineStr">
        <is>
          <t>aċċess multidestinatarju</t>
        </is>
      </c>
      <c r="BS593" s="2" t="inlineStr">
        <is>
          <t>3</t>
        </is>
      </c>
      <c r="BT593" s="2" t="inlineStr">
        <is>
          <t/>
        </is>
      </c>
      <c r="BU593" t="inlineStr">
        <is>
          <t>il-faċilità li permezz tagħha fergħat jew istituzzjonijiet ta' kreditu stabbiliti fiż-Żona Ekonomika Ewropea jistgħu jkollhom aċċess għas-sistema komponent tat-TARGET2 rilevanti billi jibagħtu ordnijiet ta' ħlas u/jew jirċievu ħlasijiet direttament mingħand u lis-sistema komponent tat-TARGET2; din il-faċilità tawtorizza lil dawn l-entitajiet biex jibagħtu l-ordnijiet ta' ħlas tagħhom permezz tal-kont tal-modulu tal-ħlasijiet tal-parteċipant dirett mingħajr l-involviment ta' dan il-parteċipant</t>
        </is>
      </c>
      <c r="BV593" t="inlineStr">
        <is>
          <t/>
        </is>
      </c>
      <c r="BW593" t="inlineStr">
        <is>
          <t/>
        </is>
      </c>
      <c r="BX593" t="inlineStr">
        <is>
          <t/>
        </is>
      </c>
      <c r="BY593" t="inlineStr">
        <is>
          <t/>
        </is>
      </c>
      <c r="BZ593" s="2" t="inlineStr">
        <is>
          <t>dostęp wieloadresowy</t>
        </is>
      </c>
      <c r="CA593" s="2" t="inlineStr">
        <is>
          <t>3</t>
        </is>
      </c>
      <c r="CB593" s="2" t="inlineStr">
        <is>
          <t/>
        </is>
      </c>
      <c r="CC593" t="inlineStr">
        <is>
          <t>rozwiązanie zapewniające oddziałom lub instytucjom kredytowym mającym siedzibę w EOG dostęp do odpowiedniego systemu będącego komponentem TARGET2 poprzez składanie zleceń płatniczych bądź otrzymywanie płatności bezpośrednio w takim systemie będącym komponentem TARGET2; w ramach takiego rozwiązania wskazane podmioty są upoważnione do składania zleceń płatniczych za pośrednictwem rachunku w PM uczestnika bezpośredniego bez jego udziału</t>
        </is>
      </c>
      <c r="CD593" s="2" t="inlineStr">
        <is>
          <t>acesso para múltiplos destinatários</t>
        </is>
      </c>
      <c r="CE593" s="2" t="inlineStr">
        <is>
          <t>3</t>
        </is>
      </c>
      <c r="CF593" s="2" t="inlineStr">
        <is>
          <t/>
        </is>
      </c>
      <c r="CG593" t="inlineStr">
        <is>
          <t>Meio pelo qual as sucursais ou as instituições de crédito estabelecidas no EEE podem aceder ao sistema componente do TARGET2 relevante, submetendo ordens de pagamento e/ou recebendo pagamentos diretamente por via deste.</t>
        </is>
      </c>
      <c r="CH593" s="2" t="inlineStr">
        <is>
          <t>acces multiadresant</t>
        </is>
      </c>
      <c r="CI593" s="2" t="inlineStr">
        <is>
          <t>3</t>
        </is>
      </c>
      <c r="CJ593" s="2" t="inlineStr">
        <is>
          <t/>
        </is>
      </c>
      <c r="CK593" t="inlineStr">
        <is>
          <t>facilitate prin care sucursalele sau instituțiile de credit stabilite în Spațiul Economic European (SEE) pot accesa sistemul component al TARGET2 relevant prin inițierea ordinele - de plată direct către și/sau primirea plăților direct de la sistemul component al TARGET2</t>
        </is>
      </c>
      <c r="CL593" t="inlineStr">
        <is>
          <t/>
        </is>
      </c>
      <c r="CM593" t="inlineStr">
        <is>
          <t/>
        </is>
      </c>
      <c r="CN593" t="inlineStr">
        <is>
          <t/>
        </is>
      </c>
      <c r="CO593" t="inlineStr">
        <is>
          <t/>
        </is>
      </c>
      <c r="CP593" s="2" t="inlineStr">
        <is>
          <t>dostop za več naslovnikov</t>
        </is>
      </c>
      <c r="CQ593" s="2" t="inlineStr">
        <is>
          <t>3</t>
        </is>
      </c>
      <c r="CR593" s="2" t="inlineStr">
        <is>
          <t/>
        </is>
      </c>
      <c r="CS593" t="inlineStr">
        <is>
          <t>sredstvo, preko katerega lahko podružnice ali kreditne institucije, ustanovljene v EGP, dostopijo do ustrezne komponente sistema TARGET2, tako da neposredno predložijo plačilne naloge v komponento sistema TARGET2 in/ali prejmejo plačila iz nje; to sredstvo tem subjektom omogoča, da njihove plačilne naloge predložijo preko PM računa neposrednega udeleženca brez udeležbe tega udeleženca</t>
        </is>
      </c>
      <c r="CT593" t="inlineStr">
        <is>
          <t/>
        </is>
      </c>
      <c r="CU593" t="inlineStr">
        <is>
          <t/>
        </is>
      </c>
      <c r="CV593" t="inlineStr">
        <is>
          <t/>
        </is>
      </c>
      <c r="CW593" t="inlineStr">
        <is>
          <t/>
        </is>
      </c>
    </row>
    <row r="594">
      <c r="A594" s="1" t="str">
        <f>HYPERLINK("https://iate.europa.eu/entry/result/3528088/all", "3528088")</f>
        <v>3528088</v>
      </c>
      <c r="B594" t="inlineStr">
        <is>
          <t>LAW;FINANCE</t>
        </is>
      </c>
      <c r="C594" t="inlineStr">
        <is>
          <t>LAW;FINANCE|monetary economics</t>
        </is>
      </c>
      <c r="D594" t="inlineStr">
        <is>
          <t>yes</t>
        </is>
      </c>
      <c r="E594" t="inlineStr">
        <is>
          <t/>
        </is>
      </c>
      <c r="F594" s="2" t="inlineStr">
        <is>
          <t>становище за правоспособност</t>
        </is>
      </c>
      <c r="G594" s="2" t="inlineStr">
        <is>
          <t>3</t>
        </is>
      </c>
      <c r="H594" s="2" t="inlineStr">
        <is>
          <t/>
        </is>
      </c>
      <c r="I594" t="inlineStr">
        <is>
          <t>Становище относно конкретен участник, което съдържа оценка наспособността [му] да поема и изпълнява задължения по Хармонизираните условия [&lt;a href="/entry/result/3527120/all" id="ENTRY_TO_ENTRY_CONVERTER" target="_blank"&gt;IATE:3527120&lt;/a&gt; ].</t>
        </is>
      </c>
      <c r="J594" t="inlineStr">
        <is>
          <t/>
        </is>
      </c>
      <c r="K594" t="inlineStr">
        <is>
          <t/>
        </is>
      </c>
      <c r="L594" t="inlineStr">
        <is>
          <t/>
        </is>
      </c>
      <c r="M594" t="inlineStr">
        <is>
          <t/>
        </is>
      </c>
      <c r="N594" t="inlineStr">
        <is>
          <t/>
        </is>
      </c>
      <c r="O594" t="inlineStr">
        <is>
          <t/>
        </is>
      </c>
      <c r="P594" t="inlineStr">
        <is>
          <t/>
        </is>
      </c>
      <c r="Q594" t="inlineStr">
        <is>
          <t/>
        </is>
      </c>
      <c r="R594" s="2" t="inlineStr">
        <is>
          <t>Rechtsfähigkeitsgutachten</t>
        </is>
      </c>
      <c r="S594" s="2" t="inlineStr">
        <is>
          <t>3</t>
        </is>
      </c>
      <c r="T594" s="2" t="inlineStr">
        <is>
          <t/>
        </is>
      </c>
      <c r="U594" t="inlineStr">
        <is>
          <t/>
        </is>
      </c>
      <c r="V594" s="2" t="inlineStr">
        <is>
          <t>γνωμοδότηση σχετικά με την ικανότητα και καταλληλότητα συμμετέχοντα</t>
        </is>
      </c>
      <c r="W594" s="2" t="inlineStr">
        <is>
          <t>3</t>
        </is>
      </c>
      <c r="X594" s="2" t="inlineStr">
        <is>
          <t/>
        </is>
      </c>
      <c r="Y594" t="inlineStr">
        <is>
          <t>γνωμοδότηση που αφορά συγκεκριμένο συμμετέχοντα και περιέχει αξιολόγηση της νομικής του ικανότητας να προσχωρήσει στους παρόντες όρους και να εκπληρώνει τις υποχρεώσεις που απορρέουν από αυτούς</t>
        </is>
      </c>
      <c r="Z594" s="2" t="inlineStr">
        <is>
          <t>capacity opinion</t>
        </is>
      </c>
      <c r="AA594" s="2" t="inlineStr">
        <is>
          <t>3</t>
        </is>
      </c>
      <c r="AB594" s="2" t="inlineStr">
        <is>
          <t/>
        </is>
      </c>
      <c r="AC594" t="inlineStr">
        <is>
          <t>participant-specific opinion that contains an assessment of a participant's legal capacity to enter into and carry out its obligations under the Harmonised Conditions for Participation in TARGET2</t>
        </is>
      </c>
      <c r="AD594" s="2" t="inlineStr">
        <is>
          <t>dictamen jurídico de capacidad</t>
        </is>
      </c>
      <c r="AE594" s="2" t="inlineStr">
        <is>
          <t>3</t>
        </is>
      </c>
      <c r="AF594" s="2" t="inlineStr">
        <is>
          <t/>
        </is>
      </c>
      <c r="AG594" t="inlineStr">
        <is>
          <t>Dictamen jurídico sobre un participante determinado que incluye la evaluación de su capacidad jurídica para asumir y cumplir sus obligaciones conforme a las Condiciones.</t>
        </is>
      </c>
      <c r="AH594" s="2" t="inlineStr">
        <is>
          <t>õigusvõime hinnang</t>
        </is>
      </c>
      <c r="AI594" s="2" t="inlineStr">
        <is>
          <t>3</t>
        </is>
      </c>
      <c r="AJ594" s="2" t="inlineStr">
        <is>
          <t/>
        </is>
      </c>
      <c r="AK594" t="inlineStr">
        <is>
          <t>arvamus osaleja õigusvõime kohta võtta ja täita ühtsetest tingimustest tulenevaid kohustusi</t>
        </is>
      </c>
      <c r="AL594" s="2" t="inlineStr">
        <is>
          <t>kelpoisuuslausunto</t>
        </is>
      </c>
      <c r="AM594" s="2" t="inlineStr">
        <is>
          <t>3</t>
        </is>
      </c>
      <c r="AN594" s="2" t="inlineStr">
        <is>
          <t/>
        </is>
      </c>
      <c r="AO594" t="inlineStr">
        <is>
          <t>osallistujakohtainen lausunto, johon sisältyy arviointi osallistujan oikeudellisesta kelpoisuudesta tulla velvoitetuksi ja täyttää velvoitteensa TARGET2-järjestelmään osallistumista koskevien yhdenmukaistettujen sääntöjen mukaisesti</t>
        </is>
      </c>
      <c r="AP594" s="2" t="inlineStr">
        <is>
          <t>avis relatif à la capacité</t>
        </is>
      </c>
      <c r="AQ594" s="2" t="inlineStr">
        <is>
          <t>3</t>
        </is>
      </c>
      <c r="AR594" s="2" t="inlineStr">
        <is>
          <t/>
        </is>
      </c>
      <c r="AS594" t="inlineStr">
        <is>
          <t>un avis spécifique à un participant contenant une évaluation de sa capacité juridique à contracter et à exécuter ses obligations en vertu des présentes conditions</t>
        </is>
      </c>
      <c r="AT594" s="2" t="inlineStr">
        <is>
          <t>tuairim maidir le hinniúlacht</t>
        </is>
      </c>
      <c r="AU594" s="2" t="inlineStr">
        <is>
          <t>3</t>
        </is>
      </c>
      <c r="AV594" s="2" t="inlineStr">
        <is>
          <t/>
        </is>
      </c>
      <c r="AW594" t="inlineStr">
        <is>
          <t/>
        </is>
      </c>
      <c r="AX594" t="inlineStr">
        <is>
          <t/>
        </is>
      </c>
      <c r="AY594" t="inlineStr">
        <is>
          <t/>
        </is>
      </c>
      <c r="AZ594" t="inlineStr">
        <is>
          <t/>
        </is>
      </c>
      <c r="BA594" t="inlineStr">
        <is>
          <t/>
        </is>
      </c>
      <c r="BB594" s="2" t="inlineStr">
        <is>
          <t>jogképességre vonatkozó vélemény</t>
        </is>
      </c>
      <c r="BC594" s="2" t="inlineStr">
        <is>
          <t>4</t>
        </is>
      </c>
      <c r="BD594" s="2" t="inlineStr">
        <is>
          <t/>
        </is>
      </c>
      <c r="BE594" t="inlineStr">
        <is>
          <t>a résztvevő arra vonatkozó nyilatkozata, hogy képes kötelezettségeket vállalni és teljesíteni a TARGET2-ben való részvételre vonatkozó feltételek alapján</t>
        </is>
      </c>
      <c r="BF594" t="inlineStr">
        <is>
          <t/>
        </is>
      </c>
      <c r="BG594" t="inlineStr">
        <is>
          <t/>
        </is>
      </c>
      <c r="BH594" t="inlineStr">
        <is>
          <t/>
        </is>
      </c>
      <c r="BI594" t="inlineStr">
        <is>
          <t/>
        </is>
      </c>
      <c r="BJ594" t="inlineStr">
        <is>
          <t/>
        </is>
      </c>
      <c r="BK594" t="inlineStr">
        <is>
          <t/>
        </is>
      </c>
      <c r="BL594" t="inlineStr">
        <is>
          <t/>
        </is>
      </c>
      <c r="BM594" t="inlineStr">
        <is>
          <t/>
        </is>
      </c>
      <c r="BN594" t="inlineStr">
        <is>
          <t/>
        </is>
      </c>
      <c r="BO594" t="inlineStr">
        <is>
          <t/>
        </is>
      </c>
      <c r="BP594" t="inlineStr">
        <is>
          <t/>
        </is>
      </c>
      <c r="BQ594" t="inlineStr">
        <is>
          <t/>
        </is>
      </c>
      <c r="BR594" t="inlineStr">
        <is>
          <t/>
        </is>
      </c>
      <c r="BS594" t="inlineStr">
        <is>
          <t/>
        </is>
      </c>
      <c r="BT594" t="inlineStr">
        <is>
          <t/>
        </is>
      </c>
      <c r="BU594" t="inlineStr">
        <is>
          <t/>
        </is>
      </c>
      <c r="BV594" t="inlineStr">
        <is>
          <t/>
        </is>
      </c>
      <c r="BW594" t="inlineStr">
        <is>
          <t/>
        </is>
      </c>
      <c r="BX594" t="inlineStr">
        <is>
          <t/>
        </is>
      </c>
      <c r="BY594" t="inlineStr">
        <is>
          <t/>
        </is>
      </c>
      <c r="BZ594" s="2" t="inlineStr">
        <is>
          <t>opinia o zdolności</t>
        </is>
      </c>
      <c r="CA594" s="2" t="inlineStr">
        <is>
          <t>3</t>
        </is>
      </c>
      <c r="CB594" s="2" t="inlineStr">
        <is>
          <t/>
        </is>
      </c>
      <c r="CC594" t="inlineStr">
        <is>
          <t>opinia dotycząca danego uczestnika, zawierająca ocenę jego zdolności prawnej do podejmowania i wykonywania zobowiązań wynikających z umowy</t>
        </is>
      </c>
      <c r="CD594" s="2" t="inlineStr">
        <is>
          <t>parecer referente à capacidade jurídica</t>
        </is>
      </c>
      <c r="CE594" s="2" t="inlineStr">
        <is>
          <t>3</t>
        </is>
      </c>
      <c r="CF594" s="2" t="inlineStr">
        <is>
          <t/>
        </is>
      </c>
      <c r="CG594" t="inlineStr">
        <is>
          <t>Parecer relativo a um participante específico contendo uma avaliação da sua capacidade jurídica para assumir e cumprir as obrigações para ele decorrentes das condições harmonizadas de participação no TARGET2.</t>
        </is>
      </c>
      <c r="CH594" s="2" t="inlineStr">
        <is>
          <t>opinie juridică privind capacitatea</t>
        </is>
      </c>
      <c r="CI594" s="2" t="inlineStr">
        <is>
          <t>3</t>
        </is>
      </c>
      <c r="CJ594" s="2" t="inlineStr">
        <is>
          <t/>
        </is>
      </c>
      <c r="CK594" t="inlineStr">
        <is>
          <t>opinie juridică specifică unui participant, care conține o evaluare a capacității juridice a participantului de a-și asuma și de a-și îndeplini obligațiile prevăzute de prezentele reguli</t>
        </is>
      </c>
      <c r="CL594" t="inlineStr">
        <is>
          <t/>
        </is>
      </c>
      <c r="CM594" t="inlineStr">
        <is>
          <t/>
        </is>
      </c>
      <c r="CN594" t="inlineStr">
        <is>
          <t/>
        </is>
      </c>
      <c r="CO594" t="inlineStr">
        <is>
          <t/>
        </is>
      </c>
      <c r="CP594" s="2" t="inlineStr">
        <is>
          <t>mnenje o sposobnosti</t>
        </is>
      </c>
      <c r="CQ594" s="2" t="inlineStr">
        <is>
          <t>3</t>
        </is>
      </c>
      <c r="CR594" s="2" t="inlineStr">
        <is>
          <t/>
        </is>
      </c>
      <c r="CS594" t="inlineStr">
        <is>
          <t>mnenje, ki se nanaša posebej na udeleženca in vsebuje oceno njegove pravne sposobnosti, da prevzame in izpolnjuje obveznosti po teh pogojih</t>
        </is>
      </c>
      <c r="CT594" t="inlineStr">
        <is>
          <t/>
        </is>
      </c>
      <c r="CU594" t="inlineStr">
        <is>
          <t/>
        </is>
      </c>
      <c r="CV594" t="inlineStr">
        <is>
          <t/>
        </is>
      </c>
      <c r="CW594" t="inlineStr">
        <is>
          <t/>
        </is>
      </c>
    </row>
    <row r="595">
      <c r="A595" s="1" t="str">
        <f>HYPERLINK("https://iate.europa.eu/entry/result/3528114/all", "3528114")</f>
        <v>3528114</v>
      </c>
      <c r="B595" t="inlineStr">
        <is>
          <t>FINANCE</t>
        </is>
      </c>
      <c r="C595" t="inlineStr">
        <is>
          <t>FINANCE|financial institutions and credit|banking</t>
        </is>
      </c>
      <c r="D595" t="inlineStr">
        <is>
          <t>yes</t>
        </is>
      </c>
      <c r="E595" t="inlineStr">
        <is>
          <t/>
        </is>
      </c>
      <c r="F595" s="2" t="inlineStr">
        <is>
          <t>затворена потребителска група на TARGET2</t>
        </is>
      </c>
      <c r="G595" s="2" t="inlineStr">
        <is>
          <t>4</t>
        </is>
      </c>
      <c r="H595" s="2" t="inlineStr">
        <is>
          <t/>
        </is>
      </c>
      <c r="I595" t="inlineStr">
        <is>
          <t>Подгрупа от клиенти на доставчика на мрежови услуги, групирани според целта, с която използват съответните [негови] услуги и продукти при достъпа си до платежния модул [&lt;a href="/entry/result/3528031/all" id="ENTRY_TO_ENTRY_CONVERTER" target="_blank"&gt;IATE:3528031&lt;/a&gt; ].</t>
        </is>
      </c>
      <c r="J595" t="inlineStr">
        <is>
          <t/>
        </is>
      </c>
      <c r="K595" t="inlineStr">
        <is>
          <t/>
        </is>
      </c>
      <c r="L595" t="inlineStr">
        <is>
          <t/>
        </is>
      </c>
      <c r="M595" t="inlineStr">
        <is>
          <t/>
        </is>
      </c>
      <c r="N595" t="inlineStr">
        <is>
          <t/>
        </is>
      </c>
      <c r="O595" t="inlineStr">
        <is>
          <t/>
        </is>
      </c>
      <c r="P595" t="inlineStr">
        <is>
          <t/>
        </is>
      </c>
      <c r="Q595" t="inlineStr">
        <is>
          <t/>
        </is>
      </c>
      <c r="R595" s="2" t="inlineStr">
        <is>
          <t>TARGET2 CUG</t>
        </is>
      </c>
      <c r="S595" s="2" t="inlineStr">
        <is>
          <t>3</t>
        </is>
      </c>
      <c r="T595" s="2" t="inlineStr">
        <is>
          <t/>
        </is>
      </c>
      <c r="U595" t="inlineStr">
        <is>
          <t>spezielle Kundengruppe des Netzwerkdienstleisters für den Zugang zum PM, zur Nutzung der betreffenden Dienste und Produkte des Netzwerkdienstleisters</t>
        </is>
      </c>
      <c r="V595" s="2" t="inlineStr">
        <is>
          <t>ομάδα TARGET2 CUG</t>
        </is>
      </c>
      <c r="W595" s="2" t="inlineStr">
        <is>
          <t>2</t>
        </is>
      </c>
      <c r="X595" s="2" t="inlineStr">
        <is>
          <t/>
        </is>
      </c>
      <c r="Y595" t="inlineStr">
        <is>
          <t>υποσύνολο πελατών του παροχέα υπηρεσιών δικτύου, οι οποίοι ομαδοποιούνται για τους σκοπούς της χρήσης των σχετικών υπηρεσιών και προϊόντων του παροχέα υπηρεσιών δικτύου κατά την πρόσβασή τους στη ΜΠ</t>
        </is>
      </c>
      <c r="Z595" s="2" t="inlineStr">
        <is>
          <t>TARGET2 CUG|
TARGET2 Closed User Group|
TARGET2 Closed Users Group</t>
        </is>
      </c>
      <c r="AA595" s="2" t="inlineStr">
        <is>
          <t>3|
3|
1</t>
        </is>
      </c>
      <c r="AB595" s="2" t="inlineStr">
        <is>
          <t xml:space="preserve">|
|
</t>
        </is>
      </c>
      <c r="AC595" t="inlineStr">
        <is>
          <t>subset of a network service provider's customers grouped for the purpose of their use of the relevant services and products of the network service provider when accessing a TARGET2 payments module (PM)</t>
        </is>
      </c>
      <c r="AD595" s="2" t="inlineStr">
        <is>
          <t>TARGET2 CUG (grupo cerrado de usuarios)</t>
        </is>
      </c>
      <c r="AE595" s="2" t="inlineStr">
        <is>
          <t>3</t>
        </is>
      </c>
      <c r="AF595" s="2" t="inlineStr">
        <is>
          <t/>
        </is>
      </c>
      <c r="AG595" t="inlineStr">
        <is>
          <t>Subconjunto formado por los clientes del proveedor del servicio de red agrupados para utilizar los servicios y productos pertinentes del proveedor del servicio de red al acceder al módulo de pagos.</t>
        </is>
      </c>
      <c r="AH595" s="2" t="inlineStr">
        <is>
          <t>TARGET2 CUG</t>
        </is>
      </c>
      <c r="AI595" s="2" t="inlineStr">
        <is>
          <t>3</t>
        </is>
      </c>
      <c r="AJ595" s="2" t="inlineStr">
        <is>
          <t/>
        </is>
      </c>
      <c r="AK595" t="inlineStr">
        <is>
          <t>võrguteenuse osutaja klientide rühmad, mis on jaotatud nende poolt seoses maksemooduli juurdepääsuga kasutatavate võrguteenuse osutaja asjakohaste teenuste ja toodete eesmärkide kaupa</t>
        </is>
      </c>
      <c r="AL595" s="2" t="inlineStr">
        <is>
          <t>TARGET2-järjestelmän CUG-käyttäjäryhmä</t>
        </is>
      </c>
      <c r="AM595" s="2" t="inlineStr">
        <is>
          <t>3</t>
        </is>
      </c>
      <c r="AN595" s="2" t="inlineStr">
        <is>
          <t/>
        </is>
      </c>
      <c r="AO595" t="inlineStr">
        <is>
          <t>verkkopalvelun tarjoajan asiakkaista muodostettu osaryhmä, jonka osalta ryhmittelyperusteena on verkkopalvelujen tarjoajan maksumoduulin (PM) käyttöä varten tarkoitetut palvelut ja tuotteet</t>
        </is>
      </c>
      <c r="AP595" s="2" t="inlineStr">
        <is>
          <t>cercle d'utilisateurs du gestionnaire de service réseau TARGET2</t>
        </is>
      </c>
      <c r="AQ595" s="2" t="inlineStr">
        <is>
          <t>3</t>
        </is>
      </c>
      <c r="AR595" s="2" t="inlineStr">
        <is>
          <t/>
        </is>
      </c>
      <c r="AS595" t="inlineStr">
        <is>
          <t>un regroupement de clients du prestataire de service réseau aux fins de l'utilisation des services et des produits du prestataire de service réseau dans le cadre de leur accès au MP</t>
        </is>
      </c>
      <c r="AT595" s="2" t="inlineStr">
        <is>
          <t>Grúpa Iata Úsáideoirí TARGET2</t>
        </is>
      </c>
      <c r="AU595" s="2" t="inlineStr">
        <is>
          <t>3</t>
        </is>
      </c>
      <c r="AV595" s="2" t="inlineStr">
        <is>
          <t/>
        </is>
      </c>
      <c r="AW595" t="inlineStr">
        <is>
          <t/>
        </is>
      </c>
      <c r="AX595" t="inlineStr">
        <is>
          <t/>
        </is>
      </c>
      <c r="AY595" t="inlineStr">
        <is>
          <t/>
        </is>
      </c>
      <c r="AZ595" t="inlineStr">
        <is>
          <t/>
        </is>
      </c>
      <c r="BA595" t="inlineStr">
        <is>
          <t/>
        </is>
      </c>
      <c r="BB595" s="2" t="inlineStr">
        <is>
          <t>TARGET2 CUG</t>
        </is>
      </c>
      <c r="BC595" s="2" t="inlineStr">
        <is>
          <t>4</t>
        </is>
      </c>
      <c r="BD595" s="2" t="inlineStr">
        <is>
          <t/>
        </is>
      </c>
      <c r="BE595" t="inlineStr">
        <is>
          <t>valamely hálózati szolgáltató [ &lt;a href="/entry/result/1483431/all" id="ENTRY_TO_ENTRY_CONVERTER" target="_blank"&gt;IATE:1483431&lt;/a&gt; ] zárt csoportot alkotó ügyfelei, akik az adott hálózati szolgáltató szolgáltatásait és termékeit veszik igénybe a Target2 fizetési moduljának [ &lt;a href="/entry/result/3528031/all" id="ENTRY_TO_ENTRY_CONVERTER" target="_blank"&gt;IATE:3528031&lt;/a&gt; ] használatakor</t>
        </is>
      </c>
      <c r="BF595" t="inlineStr">
        <is>
          <t/>
        </is>
      </c>
      <c r="BG595" t="inlineStr">
        <is>
          <t/>
        </is>
      </c>
      <c r="BH595" t="inlineStr">
        <is>
          <t/>
        </is>
      </c>
      <c r="BI595" t="inlineStr">
        <is>
          <t/>
        </is>
      </c>
      <c r="BJ595" t="inlineStr">
        <is>
          <t/>
        </is>
      </c>
      <c r="BK595" t="inlineStr">
        <is>
          <t/>
        </is>
      </c>
      <c r="BL595" t="inlineStr">
        <is>
          <t/>
        </is>
      </c>
      <c r="BM595" t="inlineStr">
        <is>
          <t/>
        </is>
      </c>
      <c r="BN595" t="inlineStr">
        <is>
          <t/>
        </is>
      </c>
      <c r="BO595" t="inlineStr">
        <is>
          <t/>
        </is>
      </c>
      <c r="BP595" t="inlineStr">
        <is>
          <t/>
        </is>
      </c>
      <c r="BQ595" t="inlineStr">
        <is>
          <t/>
        </is>
      </c>
      <c r="BR595" s="2" t="inlineStr">
        <is>
          <t>TARGET2 CUG|
Grupp Esklużiv ta’ Utenti TARGET2</t>
        </is>
      </c>
      <c r="BS595" s="2" t="inlineStr">
        <is>
          <t>3|
3</t>
        </is>
      </c>
      <c r="BT595" s="2" t="inlineStr">
        <is>
          <t xml:space="preserve">|
</t>
        </is>
      </c>
      <c r="BU595" t="inlineStr">
        <is>
          <t>subsett ta' klijenti tal-fornitur tas-servizz tan-network miġburin flimkien għall-iskop tal-użu li huma jagħmlu mis-servizzi rilevanti u mill-prodotti tal-fornitur tas-servizz tan-network meta jaċċessaw il-modulu tal-ħlasijiet</t>
        </is>
      </c>
      <c r="BV595" t="inlineStr">
        <is>
          <t/>
        </is>
      </c>
      <c r="BW595" t="inlineStr">
        <is>
          <t/>
        </is>
      </c>
      <c r="BX595" t="inlineStr">
        <is>
          <t/>
        </is>
      </c>
      <c r="BY595" t="inlineStr">
        <is>
          <t/>
        </is>
      </c>
      <c r="BZ595" s="2" t="inlineStr">
        <is>
          <t>zamknięta grupa użytkowników TARGET2|
TARGET2 CUG</t>
        </is>
      </c>
      <c r="CA595" s="2" t="inlineStr">
        <is>
          <t>3|
3</t>
        </is>
      </c>
      <c r="CB595" s="2" t="inlineStr">
        <is>
          <t xml:space="preserve">|
</t>
        </is>
      </c>
      <c r="CC595" t="inlineStr">
        <is>
          <t>grupa klientów dostawcy usług sieciowych wyodrębniona ze względu na używanie przez nich odpowiednich usług i produktów dostawcy usług sieciowych w związku z uzyskiwaniem przez nich dostępu do rachunku w PM</t>
        </is>
      </c>
      <c r="CD595" s="2" t="inlineStr">
        <is>
          <t>TARGET2 CUG</t>
        </is>
      </c>
      <c r="CE595" s="2" t="inlineStr">
        <is>
          <t>3</t>
        </is>
      </c>
      <c r="CF595" s="2" t="inlineStr">
        <is>
          <t/>
        </is>
      </c>
      <c r="CG595" t="inlineStr">
        <is>
          <t>Subconjunto dos clientes do fornecedor do serviço de rede agrupados para efeitos de utilização dos serviços e produtos do fornecedor do serviço de rede relevantes ao acederem ao módulo de pagamentos.</t>
        </is>
      </c>
      <c r="CH595" s="2" t="inlineStr">
        <is>
          <t>TARGET2 CUG</t>
        </is>
      </c>
      <c r="CI595" s="2" t="inlineStr">
        <is>
          <t>3</t>
        </is>
      </c>
      <c r="CJ595" s="2" t="inlineStr">
        <is>
          <t/>
        </is>
      </c>
      <c r="CK595" t="inlineStr">
        <is>
          <t>subgrup de clienți ai furnizorului de servicii de rețea TARGET2 grupați în scopul utilizării de către aceștia a serviciilor și a produselor relevante ale furnizorului de servicii de rețea TARGET2 atunci când accesează PM 
&lt;sup&gt;1&lt;/sup&gt;</t>
        </is>
      </c>
      <c r="CL595" t="inlineStr">
        <is>
          <t/>
        </is>
      </c>
      <c r="CM595" t="inlineStr">
        <is>
          <t/>
        </is>
      </c>
      <c r="CN595" t="inlineStr">
        <is>
          <t/>
        </is>
      </c>
      <c r="CO595" t="inlineStr">
        <is>
          <t/>
        </is>
      </c>
      <c r="CP595" t="inlineStr">
        <is>
          <t/>
        </is>
      </c>
      <c r="CQ595" t="inlineStr">
        <is>
          <t/>
        </is>
      </c>
      <c r="CR595" t="inlineStr">
        <is>
          <t/>
        </is>
      </c>
      <c r="CS595" t="inlineStr">
        <is>
          <t/>
        </is>
      </c>
      <c r="CT595" t="inlineStr">
        <is>
          <t/>
        </is>
      </c>
      <c r="CU595" t="inlineStr">
        <is>
          <t/>
        </is>
      </c>
      <c r="CV595" t="inlineStr">
        <is>
          <t/>
        </is>
      </c>
      <c r="CW595" t="inlineStr">
        <is>
          <t/>
        </is>
      </c>
    </row>
    <row r="596">
      <c r="A596" s="1" t="str">
        <f>HYPERLINK("https://iate.europa.eu/entry/result/3528125/all", "3528125")</f>
        <v>3528125</v>
      </c>
      <c r="B596" t="inlineStr">
        <is>
          <t>FINANCE;EDUCATION AND COMMUNICATIONS</t>
        </is>
      </c>
      <c r="C596" t="inlineStr">
        <is>
          <t>FINANCE|financial institutions and credit|banking;EDUCATION AND COMMUNICATIONS|information technology and data processing</t>
        </is>
      </c>
      <c r="D596" t="inlineStr">
        <is>
          <t>yes</t>
        </is>
      </c>
      <c r="E596" t="inlineStr">
        <is>
          <t/>
        </is>
      </c>
      <c r="F596" s="2" t="inlineStr">
        <is>
          <t>техническа неизправност на TARGET2</t>
        </is>
      </c>
      <c r="G596" s="2" t="inlineStr">
        <is>
          <t>4</t>
        </is>
      </c>
      <c r="H596" s="2" t="inlineStr">
        <is>
          <t/>
        </is>
      </c>
      <c r="I596" t="inlineStr">
        <is>
          <t>Всяка трудност, дефект или повреда в техническата инфраструктура и/или компютърните системи, използвани от ЦБ, участваща в TARGET2, или всяко друго събитие, което прави невъзможно изпълнението и завършването в рамките на същия ден на обработката на плащания в TARGET2 или през миграционния период – на плащания от национални СБСРВ, които все още не са мигрирали към TARGET2 и обратно.</t>
        </is>
      </c>
      <c r="J596" t="inlineStr">
        <is>
          <t/>
        </is>
      </c>
      <c r="K596" t="inlineStr">
        <is>
          <t/>
        </is>
      </c>
      <c r="L596" t="inlineStr">
        <is>
          <t/>
        </is>
      </c>
      <c r="M596" t="inlineStr">
        <is>
          <t/>
        </is>
      </c>
      <c r="N596" t="inlineStr">
        <is>
          <t/>
        </is>
      </c>
      <c r="O596" t="inlineStr">
        <is>
          <t/>
        </is>
      </c>
      <c r="P596" t="inlineStr">
        <is>
          <t/>
        </is>
      </c>
      <c r="Q596" t="inlineStr">
        <is>
          <t/>
        </is>
      </c>
      <c r="R596" t="inlineStr">
        <is>
          <t/>
        </is>
      </c>
      <c r="S596" t="inlineStr">
        <is>
          <t/>
        </is>
      </c>
      <c r="T596" t="inlineStr">
        <is>
          <t/>
        </is>
      </c>
      <c r="U596" t="inlineStr">
        <is>
          <t/>
        </is>
      </c>
      <c r="V596" s="2" t="inlineStr">
        <is>
          <t>τεχνική δυσλειτουργία του TARGET2</t>
        </is>
      </c>
      <c r="W596" s="2" t="inlineStr">
        <is>
          <t>2</t>
        </is>
      </c>
      <c r="X596" s="2" t="inlineStr">
        <is>
          <t/>
        </is>
      </c>
      <c r="Y596" t="inlineStr">
        <is>
          <t>κάθε δυσχέρεια, ελάττωμα ή βλάβη της τεχνικής υποδομής ή/και των συστημάτων ηλεκτρονικών υπολογιστών που χρησιμοποιεί το TARGET2-[αναφορά ΚΤ/χώρας] ή κάθε άλλο γεγονός που καθιστά αδύνατη την αυθημερόν εκτέλεση και ολοκλήρωση της επεξεργασίας πληρωμών στο TARGET2-[αναφορά ΚΤ/χώρας] ή –κατά τη διάρκεια της περιόδου μετάπτωσης– πληρωμών από εθνικά συστήματα ΣΔΣΧ, των οποίων δεν έχει πραγματοποιηθεί η μετάπτωση, προς το TARGET2 και αντίστροφα</t>
        </is>
      </c>
      <c r="Z596" s="2" t="inlineStr">
        <is>
          <t>technical malfunction of TARGET2</t>
        </is>
      </c>
      <c r="AA596" s="2" t="inlineStr">
        <is>
          <t>3</t>
        </is>
      </c>
      <c r="AB596" s="2" t="inlineStr">
        <is>
          <t/>
        </is>
      </c>
      <c r="AC596" t="inlineStr">
        <is>
          <t>any difficulty, defect or failure in the technical infrastructure and/or the computer systems used by a TARGET2 central bank or any other event that makes it impossible to execute and complete the same-day processing of payments in TARGET2 or, during the migration period, payments from national real-time gross settlement (RTGS) systems that have not yet migrated to TARGET2 and vice versa</t>
        </is>
      </c>
      <c r="AD596" t="inlineStr">
        <is>
          <t/>
        </is>
      </c>
      <c r="AE596" t="inlineStr">
        <is>
          <t/>
        </is>
      </c>
      <c r="AF596" t="inlineStr">
        <is>
          <t/>
        </is>
      </c>
      <c r="AG596" t="inlineStr">
        <is>
          <t/>
        </is>
      </c>
      <c r="AH596" s="2" t="inlineStr">
        <is>
          <t>TARGET2 talitlushäire</t>
        </is>
      </c>
      <c r="AI596" s="2" t="inlineStr">
        <is>
          <t>3</t>
        </is>
      </c>
      <c r="AJ596" s="2" t="inlineStr">
        <is>
          <t/>
        </is>
      </c>
      <c r="AK596" t="inlineStr">
        <is>
          <t>mis tahes raskused, vead või rikked riigi keskpanga TARGET2-süsteemi poolt kasutatavas tehnilises infrastruktuuris ja/või arvutisüsteemides või mis tahes muud ilmingud, mis välistavad riigi keskpanga TARGET2 maksejuhiste töötlemise ja täitmise</t>
        </is>
      </c>
      <c r="AL596" s="2" t="inlineStr">
        <is>
          <t>TARGET2-järjestelmän tekninen toimintahäiriö</t>
        </is>
      </c>
      <c r="AM596" s="2" t="inlineStr">
        <is>
          <t>3</t>
        </is>
      </c>
      <c r="AN596" s="2" t="inlineStr">
        <is>
          <t/>
        </is>
      </c>
      <c r="AO596" t="inlineStr">
        <is>
          <t>vaikeus, puute tai vika TARGET2-osajärjestelmän teknisessä infrastruktuurissa ja/tai tietokonejärjestelmissä taikka mikä tahansa muu tapahtuma, jonka johdosta maksumääräysten käsittely ja kirjaaminen samana päivänä TARGET2-osajärjestelmässä on mahdotonta</t>
        </is>
      </c>
      <c r="AP596" s="2" t="inlineStr">
        <is>
          <t>dysfonctionnement technique de TARGET2</t>
        </is>
      </c>
      <c r="AQ596" s="2" t="inlineStr">
        <is>
          <t>3</t>
        </is>
      </c>
      <c r="AR596" s="2" t="inlineStr">
        <is>
          <t/>
        </is>
      </c>
      <c r="AS596" t="inlineStr">
        <is>
          <t>toute difficulté, tout défaut ou toute défaillance de l'infrastructure technique et/ou des systèmes informatiques utilisés par TARGET2 [insérer une référence à la BC ou au pays], ou tout autre événement qui rend impossible l'exécution et l'achèvement le même jour du traitement des paiements dans TARGET2 [insérer une référence à la BC ou au pays] ou, pendant la période de migration, des paiements provenant des systèmes RBTR nationaux qui n'ont pas encore migré vers TARGET2 et vice versa</t>
        </is>
      </c>
      <c r="AT596" s="2" t="inlineStr">
        <is>
          <t>mífheidhm theicniúil TARGET2</t>
        </is>
      </c>
      <c r="AU596" s="2" t="inlineStr">
        <is>
          <t>3</t>
        </is>
      </c>
      <c r="AV596" s="2" t="inlineStr">
        <is>
          <t/>
        </is>
      </c>
      <c r="AW596" t="inlineStr">
        <is>
          <t/>
        </is>
      </c>
      <c r="AX596" t="inlineStr">
        <is>
          <t/>
        </is>
      </c>
      <c r="AY596" t="inlineStr">
        <is>
          <t/>
        </is>
      </c>
      <c r="AZ596" t="inlineStr">
        <is>
          <t/>
        </is>
      </c>
      <c r="BA596" t="inlineStr">
        <is>
          <t/>
        </is>
      </c>
      <c r="BB596" s="2" t="inlineStr">
        <is>
          <t>TARGET2 műszaki üzemzavara</t>
        </is>
      </c>
      <c r="BC596" s="2" t="inlineStr">
        <is>
          <t>4</t>
        </is>
      </c>
      <c r="BD596" s="2" t="inlineStr">
        <is>
          <t/>
        </is>
      </c>
      <c r="BE596" t="inlineStr">
        <is>
          <t>a központi bank által használt technikai infrastruktúrában és/vagy számítógépes rendszerben jelentkező minden olyan nehézség, hiányosság vagy meghibásodás, illetve bármely más esemény, amely lehetetlenné teszi a TARGET2-n belüli fizetések végrehajtását és aznapi feldolgozásuk befejezését</t>
        </is>
      </c>
      <c r="BF596" t="inlineStr">
        <is>
          <t/>
        </is>
      </c>
      <c r="BG596" t="inlineStr">
        <is>
          <t/>
        </is>
      </c>
      <c r="BH596" t="inlineStr">
        <is>
          <t/>
        </is>
      </c>
      <c r="BI596" t="inlineStr">
        <is>
          <t/>
        </is>
      </c>
      <c r="BJ596" t="inlineStr">
        <is>
          <t/>
        </is>
      </c>
      <c r="BK596" t="inlineStr">
        <is>
          <t/>
        </is>
      </c>
      <c r="BL596" t="inlineStr">
        <is>
          <t/>
        </is>
      </c>
      <c r="BM596" t="inlineStr">
        <is>
          <t/>
        </is>
      </c>
      <c r="BN596" t="inlineStr">
        <is>
          <t/>
        </is>
      </c>
      <c r="BO596" t="inlineStr">
        <is>
          <t/>
        </is>
      </c>
      <c r="BP596" t="inlineStr">
        <is>
          <t/>
        </is>
      </c>
      <c r="BQ596" t="inlineStr">
        <is>
          <t/>
        </is>
      </c>
      <c r="BR596" s="2" t="inlineStr">
        <is>
          <t>ħsara teknika tat-TARGET2</t>
        </is>
      </c>
      <c r="BS596" s="2" t="inlineStr">
        <is>
          <t>3</t>
        </is>
      </c>
      <c r="BT596" s="2" t="inlineStr">
        <is>
          <t/>
        </is>
      </c>
      <c r="BU596" t="inlineStr">
        <is>
          <t>kull diffikulta, difett jew ħsara fl-istruttura teknika u/jew fis-sistemi tal-kompjuter użati mit-TARGET2, jew kull każ ieħor li jagħmel l-eżekuzzjoni u t-tkomplija tal-ipproċessar fl-istess jum tal-ħlasijiet fit-TARGET2 impossibbli jew, matul il-perjodu ta' migrazzjoni, il-ħlasijiet minn sistemi RTGS nazzjonali li ma jkunux għadhom emigraw għat-TARGET2 u viċi versa</t>
        </is>
      </c>
      <c r="BV596" t="inlineStr">
        <is>
          <t/>
        </is>
      </c>
      <c r="BW596" t="inlineStr">
        <is>
          <t/>
        </is>
      </c>
      <c r="BX596" t="inlineStr">
        <is>
          <t/>
        </is>
      </c>
      <c r="BY596" t="inlineStr">
        <is>
          <t/>
        </is>
      </c>
      <c r="BZ596" s="2" t="inlineStr">
        <is>
          <t>techniczna niesprawność TARGET2</t>
        </is>
      </c>
      <c r="CA596" s="2" t="inlineStr">
        <is>
          <t>3</t>
        </is>
      </c>
      <c r="CB596" s="2" t="inlineStr">
        <is>
          <t/>
        </is>
      </c>
      <c r="CC596" t="inlineStr">
        <is>
          <t>jakiekolwiek trudności, awarie bądź błędy w funkcjonowaniu infrastruktury technicznej lub systemów komputerowych używanych przez TARGET2-NBP lub jakiekolwiek inne zdarzenie powodujące niemożliwość wykonania i zakończenia w tym samym dniu przetwarzania płatności w systemie TARGET2- NBP</t>
        </is>
      </c>
      <c r="CD596" s="2" t="inlineStr">
        <is>
          <t>avaria do TARGET2</t>
        </is>
      </c>
      <c r="CE596" s="2" t="inlineStr">
        <is>
          <t>3</t>
        </is>
      </c>
      <c r="CF596" s="2" t="inlineStr">
        <is>
          <t/>
        </is>
      </c>
      <c r="CG596" t="inlineStr">
        <is>
          <t>Dificuldades, defeitos ou falhas da infraestrutura técnica e/ou dos sistemas informáticos utilizados pelo TARGET2-[BC/país] ou qualquer outra ocorrência que torne impossível a execução e finalização, dentro do mesmo dia, do processamento das ordens de pagamento no TARGET2-[BC/país] ou, durante o período de migração, de pagamentos de SLBTR nacionais que ainda não tenham migrado para o TARGET2, e vice-versa.</t>
        </is>
      </c>
      <c r="CH596" s="2" t="inlineStr">
        <is>
          <t>disfuncționalitate tehnică a TARGET2</t>
        </is>
      </c>
      <c r="CI596" s="2" t="inlineStr">
        <is>
          <t>3</t>
        </is>
      </c>
      <c r="CJ596" s="2" t="inlineStr">
        <is>
          <t/>
        </is>
      </c>
      <c r="CK596" t="inlineStr">
        <is>
          <t>orice dificultate, defecțiune sau întrerupere în funcționare a infrastructurii tehnice și/sau a sistemelor informatice utilizate de TARGET2 sau orice alt eveniment care face imposibilă executarea și finalizarea procesării în aceeași zi a plăților în TARGET2</t>
        </is>
      </c>
      <c r="CL596" t="inlineStr">
        <is>
          <t/>
        </is>
      </c>
      <c r="CM596" t="inlineStr">
        <is>
          <t/>
        </is>
      </c>
      <c r="CN596" t="inlineStr">
        <is>
          <t/>
        </is>
      </c>
      <c r="CO596" t="inlineStr">
        <is>
          <t/>
        </is>
      </c>
      <c r="CP596" s="2" t="inlineStr">
        <is>
          <t>tehnična motnja v delovanju sistema TARGET2</t>
        </is>
      </c>
      <c r="CQ596" s="2" t="inlineStr">
        <is>
          <t>3</t>
        </is>
      </c>
      <c r="CR596" s="2" t="inlineStr">
        <is>
          <t/>
        </is>
      </c>
      <c r="CS596" t="inlineStr">
        <is>
          <t>katera koli težava, okvara ali izpad tehnične infrastrukture in/ali računalniških sistemov, ki jih uporablja sistem TARGET2-[vstaviti sklic na CB/državo], ali kateri koli drug dogodek, zaradi katerega je nemogoče izvršiti in v istem dnevu zaključiti obdelavo plačil v sistemu TARGET2-[vstaviti sklic na CB/državo] ali, v obdobju migracije, plačil iz nacionalnih sistemov BPRČ, ki še niso migrirali na sistem TARGET2, in obratno</t>
        </is>
      </c>
      <c r="CT596" t="inlineStr">
        <is>
          <t/>
        </is>
      </c>
      <c r="CU596" t="inlineStr">
        <is>
          <t/>
        </is>
      </c>
      <c r="CV596" t="inlineStr">
        <is>
          <t/>
        </is>
      </c>
      <c r="CW596" t="inlineStr">
        <is>
          <t/>
        </is>
      </c>
    </row>
    <row r="597">
      <c r="A597" s="1" t="str">
        <f>HYPERLINK("https://iate.europa.eu/entry/result/3528082/all", "3528082")</f>
        <v>3528082</v>
      </c>
      <c r="B597" t="inlineStr">
        <is>
          <t>FINANCE</t>
        </is>
      </c>
      <c r="C597" t="inlineStr">
        <is>
          <t>FINANCE</t>
        </is>
      </c>
      <c r="D597" t="inlineStr">
        <is>
          <t>yes</t>
        </is>
      </c>
      <c r="E597" t="inlineStr">
        <is>
          <t/>
        </is>
      </c>
      <c r="F597" s="2" t="inlineStr">
        <is>
          <t>AL-режим|
режим за агрегирана ликвидност</t>
        </is>
      </c>
      <c r="G597" s="2" t="inlineStr">
        <is>
          <t>3|
3</t>
        </is>
      </c>
      <c r="H597" s="2" t="inlineStr">
        <is>
          <t xml:space="preserve">|
</t>
        </is>
      </c>
      <c r="I597" t="inlineStr">
        <is>
          <t>Агрегиране на ликвидността [ &lt;a href="/entry/result/3528084/all" id="ENTRY_TO_ENTRY_CONVERTER" target="_blank"&gt;IATE:3528084&lt;/a&gt; ] по сметки в платежния модул [ &lt;a href="/entry/result/3527121/all" id="ENTRY_TO_ENTRY_CONVERTER" target="_blank"&gt;IATE:3527121&lt;/a&gt; ].</t>
        </is>
      </c>
      <c r="J597" t="inlineStr">
        <is>
          <t/>
        </is>
      </c>
      <c r="K597" t="inlineStr">
        <is>
          <t/>
        </is>
      </c>
      <c r="L597" t="inlineStr">
        <is>
          <t/>
        </is>
      </c>
      <c r="M597" t="inlineStr">
        <is>
          <t/>
        </is>
      </c>
      <c r="N597" t="inlineStr">
        <is>
          <t/>
        </is>
      </c>
      <c r="O597" t="inlineStr">
        <is>
          <t/>
        </is>
      </c>
      <c r="P597" t="inlineStr">
        <is>
          <t/>
        </is>
      </c>
      <c r="Q597" t="inlineStr">
        <is>
          <t/>
        </is>
      </c>
      <c r="R597" s="2" t="inlineStr">
        <is>
          <t>AL-Verfahren</t>
        </is>
      </c>
      <c r="S597" s="2" t="inlineStr">
        <is>
          <t>3</t>
        </is>
      </c>
      <c r="T597" s="2" t="inlineStr">
        <is>
          <t/>
        </is>
      </c>
      <c r="U597" t="inlineStr">
        <is>
          <t/>
        </is>
      </c>
      <c r="V597" s="2" t="inlineStr">
        <is>
          <t>λειτουργία ΣΡ</t>
        </is>
      </c>
      <c r="W597" s="2" t="inlineStr">
        <is>
          <t>2</t>
        </is>
      </c>
      <c r="X597" s="2" t="inlineStr">
        <is>
          <t/>
        </is>
      </c>
      <c r="Y597" t="inlineStr">
        <is>
          <t>η συγκέντρωση της διαθέσιμης ρευστότητας στους λογαριασμούς ΜΠ</t>
        </is>
      </c>
      <c r="Z597" s="2" t="inlineStr">
        <is>
          <t>AL mode|
aggregated liquidity mode</t>
        </is>
      </c>
      <c r="AA597" s="2" t="inlineStr">
        <is>
          <t>3|
3</t>
        </is>
      </c>
      <c r="AB597" s="2" t="inlineStr">
        <is>
          <t xml:space="preserve">|
</t>
        </is>
      </c>
      <c r="AC597" t="inlineStr">
        <is>
          <t>aggregation of available liquidity on Payments Module (PM) accounts</t>
        </is>
      </c>
      <c r="AD597" s="2" t="inlineStr">
        <is>
          <t>agregación de liquidez|
AL</t>
        </is>
      </c>
      <c r="AE597" s="2" t="inlineStr">
        <is>
          <t>3|
3</t>
        </is>
      </c>
      <c r="AF597" s="2" t="inlineStr">
        <is>
          <t xml:space="preserve">|
</t>
        </is>
      </c>
      <c r="AG597" t="inlineStr">
        <is>
          <t/>
        </is>
      </c>
      <c r="AH597" s="2" t="inlineStr">
        <is>
          <t>AL režiim|
agregeeritud likviidsuse režiim</t>
        </is>
      </c>
      <c r="AI597" s="2" t="inlineStr">
        <is>
          <t>3|
3</t>
        </is>
      </c>
      <c r="AJ597" s="2" t="inlineStr">
        <is>
          <t xml:space="preserve">|
</t>
        </is>
      </c>
      <c r="AK597" t="inlineStr">
        <is>
          <t>maksemooduli kontojääkide agregeerimise režiim</t>
        </is>
      </c>
      <c r="AL597" s="2" t="inlineStr">
        <is>
          <t>AL-toimintatapa|
yhdistetyn likviditeetin toimintatapa</t>
        </is>
      </c>
      <c r="AM597" s="2" t="inlineStr">
        <is>
          <t>3|
3</t>
        </is>
      </c>
      <c r="AN597" s="2" t="inlineStr">
        <is>
          <t xml:space="preserve">|
</t>
        </is>
      </c>
      <c r="AO597" t="inlineStr">
        <is>
          <t>PM-tileillä käytettävissä olevan likviditeetin yhdistäminen</t>
        </is>
      </c>
      <c r="AP597" s="2" t="inlineStr">
        <is>
          <t>mode CL</t>
        </is>
      </c>
      <c r="AQ597" s="2" t="inlineStr">
        <is>
          <t>3</t>
        </is>
      </c>
      <c r="AR597" s="2" t="inlineStr">
        <is>
          <t/>
        </is>
      </c>
      <c r="AS597" t="inlineStr">
        <is>
          <t>mode selon lequel la liquidité disponible sur les comptes MP est envisagée globalement</t>
        </is>
      </c>
      <c r="AT597" s="2" t="inlineStr">
        <is>
          <t>mód leachtachta comhiomláine</t>
        </is>
      </c>
      <c r="AU597" s="2" t="inlineStr">
        <is>
          <t>3</t>
        </is>
      </c>
      <c r="AV597" s="2" t="inlineStr">
        <is>
          <t/>
        </is>
      </c>
      <c r="AW597" t="inlineStr">
        <is>
          <t/>
        </is>
      </c>
      <c r="AX597" t="inlineStr">
        <is>
          <t/>
        </is>
      </c>
      <c r="AY597" t="inlineStr">
        <is>
          <t/>
        </is>
      </c>
      <c r="AZ597" t="inlineStr">
        <is>
          <t/>
        </is>
      </c>
      <c r="BA597" t="inlineStr">
        <is>
          <t/>
        </is>
      </c>
      <c r="BB597" s="2" t="inlineStr">
        <is>
          <t>csoportos likviditáskezelési mód|
AL-üzemmód</t>
        </is>
      </c>
      <c r="BC597" s="2" t="inlineStr">
        <is>
          <t>4|
4</t>
        </is>
      </c>
      <c r="BD597" s="2" t="inlineStr">
        <is>
          <t xml:space="preserve">|
</t>
        </is>
      </c>
      <c r="BE597" t="inlineStr">
        <is>
          <t/>
        </is>
      </c>
      <c r="BF597" t="inlineStr">
        <is>
          <t/>
        </is>
      </c>
      <c r="BG597" t="inlineStr">
        <is>
          <t/>
        </is>
      </c>
      <c r="BH597" t="inlineStr">
        <is>
          <t/>
        </is>
      </c>
      <c r="BI597" t="inlineStr">
        <is>
          <t/>
        </is>
      </c>
      <c r="BJ597" s="2" t="inlineStr">
        <is>
          <t>jungtinio likvidumo režimas</t>
        </is>
      </c>
      <c r="BK597" s="2" t="inlineStr">
        <is>
          <t>3</t>
        </is>
      </c>
      <c r="BL597" s="2" t="inlineStr">
        <is>
          <t/>
        </is>
      </c>
      <c r="BM597" t="inlineStr">
        <is>
          <t/>
        </is>
      </c>
      <c r="BN597" t="inlineStr">
        <is>
          <t/>
        </is>
      </c>
      <c r="BO597" t="inlineStr">
        <is>
          <t/>
        </is>
      </c>
      <c r="BP597" t="inlineStr">
        <is>
          <t/>
        </is>
      </c>
      <c r="BQ597" t="inlineStr">
        <is>
          <t/>
        </is>
      </c>
      <c r="BR597" t="inlineStr">
        <is>
          <t/>
        </is>
      </c>
      <c r="BS597" t="inlineStr">
        <is>
          <t/>
        </is>
      </c>
      <c r="BT597" t="inlineStr">
        <is>
          <t/>
        </is>
      </c>
      <c r="BU597" t="inlineStr">
        <is>
          <t/>
        </is>
      </c>
      <c r="BV597" t="inlineStr">
        <is>
          <t/>
        </is>
      </c>
      <c r="BW597" t="inlineStr">
        <is>
          <t/>
        </is>
      </c>
      <c r="BX597" t="inlineStr">
        <is>
          <t/>
        </is>
      </c>
      <c r="BY597" t="inlineStr">
        <is>
          <t/>
        </is>
      </c>
      <c r="BZ597" s="2" t="inlineStr">
        <is>
          <t>tryb AL|
tryb grupowanej płynności</t>
        </is>
      </c>
      <c r="CA597" s="2" t="inlineStr">
        <is>
          <t>3|
3</t>
        </is>
      </c>
      <c r="CB597" s="2" t="inlineStr">
        <is>
          <t xml:space="preserve">|
</t>
        </is>
      </c>
      <c r="CC597" t="inlineStr">
        <is>
          <t>grupowanie dostępnej płynności na rachunkach w PM</t>
        </is>
      </c>
      <c r="CD597" s="2" t="inlineStr">
        <is>
          <t>serviço de liquidez agregada|
serviço LA</t>
        </is>
      </c>
      <c r="CE597" s="2" t="inlineStr">
        <is>
          <t>3|
3</t>
        </is>
      </c>
      <c r="CF597" s="2" t="inlineStr">
        <is>
          <t xml:space="preserve">|
</t>
        </is>
      </c>
      <c r="CG597" t="inlineStr">
        <is>
          <t/>
        </is>
      </c>
      <c r="CH597" t="inlineStr">
        <is>
          <t/>
        </is>
      </c>
      <c r="CI597" t="inlineStr">
        <is>
          <t/>
        </is>
      </c>
      <c r="CJ597" t="inlineStr">
        <is>
          <t/>
        </is>
      </c>
      <c r="CK597" t="inlineStr">
        <is>
          <t/>
        </is>
      </c>
      <c r="CL597" t="inlineStr">
        <is>
          <t/>
        </is>
      </c>
      <c r="CM597" t="inlineStr">
        <is>
          <t/>
        </is>
      </c>
      <c r="CN597" t="inlineStr">
        <is>
          <t/>
        </is>
      </c>
      <c r="CO597" t="inlineStr">
        <is>
          <t/>
        </is>
      </c>
      <c r="CP597" s="2" t="inlineStr">
        <is>
          <t>način skupne likvidnosti|
način AL</t>
        </is>
      </c>
      <c r="CQ597" s="2" t="inlineStr">
        <is>
          <t>3|
3</t>
        </is>
      </c>
      <c r="CR597" s="2" t="inlineStr">
        <is>
          <t xml:space="preserve">|
</t>
        </is>
      </c>
      <c r="CS597" t="inlineStr">
        <is>
          <t>združitev razpoložljive likvidnosti na PM računih (plačilni modul)</t>
        </is>
      </c>
      <c r="CT597" t="inlineStr">
        <is>
          <t/>
        </is>
      </c>
      <c r="CU597" t="inlineStr">
        <is>
          <t/>
        </is>
      </c>
      <c r="CV597" t="inlineStr">
        <is>
          <t/>
        </is>
      </c>
      <c r="CW597" t="inlineStr">
        <is>
          <t/>
        </is>
      </c>
    </row>
    <row r="598">
      <c r="A598" s="1" t="str">
        <f>HYPERLINK("https://iate.europa.eu/entry/result/3528079/all", "3528079")</f>
        <v>3528079</v>
      </c>
      <c r="B598" t="inlineStr">
        <is>
          <t>FINANCE</t>
        </is>
      </c>
      <c r="C598" t="inlineStr">
        <is>
          <t>FINANCE|financial institutions and credit|banking</t>
        </is>
      </c>
      <c r="D598" t="inlineStr">
        <is>
          <t>yes</t>
        </is>
      </c>
      <c r="E598" t="inlineStr">
        <is>
          <t/>
        </is>
      </c>
      <c r="F598" s="2" t="inlineStr">
        <is>
          <t>мениджър на AL-група</t>
        </is>
      </c>
      <c r="G598" s="2" t="inlineStr">
        <is>
          <t>3</t>
        </is>
      </c>
      <c r="H598" s="2" t="inlineStr">
        <is>
          <t/>
        </is>
      </c>
      <c r="I598" t="inlineStr">
        <is>
          <t>Член на AL-група [ &lt;a href="/entry/result/3528080/all" id="ENTRY_TO_ENTRY_CONVERTER" target="_blank"&gt;IATE:3528080&lt;/a&gt; ], назначен от останалите членове на AL-групата да управлява наличната ликвидност [ &lt;a href="/entry/result/3528084/all" id="ENTRY_TO_ENTRY_CONVERTER" target="_blank"&gt;IATE:3528084&lt;/a&gt; ] в AL-групата през работния ден.</t>
        </is>
      </c>
      <c r="J598" t="inlineStr">
        <is>
          <t/>
        </is>
      </c>
      <c r="K598" t="inlineStr">
        <is>
          <t/>
        </is>
      </c>
      <c r="L598" t="inlineStr">
        <is>
          <t/>
        </is>
      </c>
      <c r="M598" t="inlineStr">
        <is>
          <t/>
        </is>
      </c>
      <c r="N598" t="inlineStr">
        <is>
          <t/>
        </is>
      </c>
      <c r="O598" t="inlineStr">
        <is>
          <t/>
        </is>
      </c>
      <c r="P598" t="inlineStr">
        <is>
          <t/>
        </is>
      </c>
      <c r="Q598" t="inlineStr">
        <is>
          <t/>
        </is>
      </c>
      <c r="R598" s="2" t="inlineStr">
        <is>
          <t>Leiter der AL-Gruppe</t>
        </is>
      </c>
      <c r="S598" s="2" t="inlineStr">
        <is>
          <t>3</t>
        </is>
      </c>
      <c r="T598" s="2" t="inlineStr">
        <is>
          <t/>
        </is>
      </c>
      <c r="U598" t="inlineStr">
        <is>
          <t/>
        </is>
      </c>
      <c r="V598" s="2" t="inlineStr">
        <is>
          <t>διαχειριστής ομίλου ΣΡ</t>
        </is>
      </c>
      <c r="W598" s="2" t="inlineStr">
        <is>
          <t>3</t>
        </is>
      </c>
      <c r="X598" s="2" t="inlineStr">
        <is>
          <t/>
        </is>
      </c>
      <c r="Y598" t="inlineStr">
        <is>
          <t>το μέλος ενός ομίλου ΣΡ το οποίο ορίζεται από τα υπόλοιπα μέλη τουομίλου ΣΡ για να διαχειρίζεται τη διαθέσιμη ρευστότητα στον όμιλο ΣΡ κατά τη διάρκεια της εργάσιμης ημέρας</t>
        </is>
      </c>
      <c r="Z598" s="2" t="inlineStr">
        <is>
          <t>AL group manager|
Aggregated Liquidity</t>
        </is>
      </c>
      <c r="AA598" s="2" t="inlineStr">
        <is>
          <t>3|
1</t>
        </is>
      </c>
      <c r="AB598" s="2" t="inlineStr">
        <is>
          <t xml:space="preserve">|
</t>
        </is>
      </c>
      <c r="AC598" t="inlineStr">
        <is>
          <t>Aggregated Liquidity (AL) group member appointed by the other AL group members to manage available liquidity within the AL group during the business day</t>
        </is>
      </c>
      <c r="AD598" s="2" t="inlineStr">
        <is>
          <t>gestor del grupo AL.</t>
        </is>
      </c>
      <c r="AE598" s="2" t="inlineStr">
        <is>
          <t>3</t>
        </is>
      </c>
      <c r="AF598" s="2" t="inlineStr">
        <is>
          <t/>
        </is>
      </c>
      <c r="AG598" t="inlineStr">
        <is>
          <t/>
        </is>
      </c>
      <c r="AH598" s="2" t="inlineStr">
        <is>
          <t>AL rühma haldur</t>
        </is>
      </c>
      <c r="AI598" s="2" t="inlineStr">
        <is>
          <t>3</t>
        </is>
      </c>
      <c r="AJ598" s="2" t="inlineStr">
        <is>
          <t/>
        </is>
      </c>
      <c r="AK598" t="inlineStr">
        <is>
          <t>AL rühma liige, kelle teised AL rühma liikmed on määranud juhtima AL rühma tööpäevasisest vaba likviidsust</t>
        </is>
      </c>
      <c r="AL598" s="2" t="inlineStr">
        <is>
          <t>AL-ryhmän päällikkö</t>
        </is>
      </c>
      <c r="AM598" s="2" t="inlineStr">
        <is>
          <t>3</t>
        </is>
      </c>
      <c r="AN598" s="2" t="inlineStr">
        <is>
          <t/>
        </is>
      </c>
      <c r="AO598" t="inlineStr">
        <is>
          <t>AL-ryhmän jäsen, jonka muut AL-ryhmän jäsenet ovat nimittäneet hallinnoimaan AL-ryhmän sisällä käytettävissä olevaa likviditeettiä pankkipäivän aikana</t>
        </is>
      </c>
      <c r="AP598" s="2" t="inlineStr">
        <is>
          <t>gestionnaire du groupe CL</t>
        </is>
      </c>
      <c r="AQ598" s="2" t="inlineStr">
        <is>
          <t>3</t>
        </is>
      </c>
      <c r="AR598" s="2" t="inlineStr">
        <is>
          <t/>
        </is>
      </c>
      <c r="AS598" t="inlineStr">
        <is>
          <t>un adhérent du groupe CL désigné par les autres adhérents du groupe CL afin de gérer la liquidité disponible au sein du groupe CL tout au long de la journée (jour ouvrable)</t>
        </is>
      </c>
      <c r="AT598" t="inlineStr">
        <is>
          <t/>
        </is>
      </c>
      <c r="AU598" t="inlineStr">
        <is>
          <t/>
        </is>
      </c>
      <c r="AV598" t="inlineStr">
        <is>
          <t/>
        </is>
      </c>
      <c r="AW598" t="inlineStr">
        <is>
          <t/>
        </is>
      </c>
      <c r="AX598" t="inlineStr">
        <is>
          <t/>
        </is>
      </c>
      <c r="AY598" t="inlineStr">
        <is>
          <t/>
        </is>
      </c>
      <c r="AZ598" t="inlineStr">
        <is>
          <t/>
        </is>
      </c>
      <c r="BA598" t="inlineStr">
        <is>
          <t/>
        </is>
      </c>
      <c r="BB598" s="2" t="inlineStr">
        <is>
          <t>AL-számlamenedzser</t>
        </is>
      </c>
      <c r="BC598" s="2" t="inlineStr">
        <is>
          <t>4</t>
        </is>
      </c>
      <c r="BD598" s="2" t="inlineStr">
        <is>
          <t/>
        </is>
      </c>
      <c r="BE598" t="inlineStr">
        <is>
          <t>az AL-csoporttagok [ &lt;a href="/entry/result/3528080/all" id="ENTRY_TO_ENTRY_CONVERTER" target="_blank"&gt;IATE:3528080&lt;/a&gt; ] által kijelölt AL-csoporttag, aki az AL-csoporton [ &lt;a href="/entry/result/3528067/all" id="ENTRY_TO_ENTRY_CONVERTER" target="_blank"&gt;IATE:3528067&lt;/a&gt; ] belül az üzleti nap során rendelkezésre álló likviditást kezeli</t>
        </is>
      </c>
      <c r="BF598" t="inlineStr">
        <is>
          <t/>
        </is>
      </c>
      <c r="BG598" t="inlineStr">
        <is>
          <t/>
        </is>
      </c>
      <c r="BH598" t="inlineStr">
        <is>
          <t/>
        </is>
      </c>
      <c r="BI598" t="inlineStr">
        <is>
          <t/>
        </is>
      </c>
      <c r="BJ598" s="2" t="inlineStr">
        <is>
          <t>jungtinio likvidumo grupės valdytojas</t>
        </is>
      </c>
      <c r="BK598" s="2" t="inlineStr">
        <is>
          <t>3</t>
        </is>
      </c>
      <c r="BL598" s="2" t="inlineStr">
        <is>
          <t/>
        </is>
      </c>
      <c r="BM598" t="inlineStr">
        <is>
          <t/>
        </is>
      </c>
      <c r="BN598" t="inlineStr">
        <is>
          <t/>
        </is>
      </c>
      <c r="BO598" t="inlineStr">
        <is>
          <t/>
        </is>
      </c>
      <c r="BP598" t="inlineStr">
        <is>
          <t/>
        </is>
      </c>
      <c r="BQ598" t="inlineStr">
        <is>
          <t/>
        </is>
      </c>
      <c r="BR598" t="inlineStr">
        <is>
          <t/>
        </is>
      </c>
      <c r="BS598" t="inlineStr">
        <is>
          <t/>
        </is>
      </c>
      <c r="BT598" t="inlineStr">
        <is>
          <t/>
        </is>
      </c>
      <c r="BU598" t="inlineStr">
        <is>
          <t/>
        </is>
      </c>
      <c r="BV598" t="inlineStr">
        <is>
          <t/>
        </is>
      </c>
      <c r="BW598" t="inlineStr">
        <is>
          <t/>
        </is>
      </c>
      <c r="BX598" t="inlineStr">
        <is>
          <t/>
        </is>
      </c>
      <c r="BY598" t="inlineStr">
        <is>
          <t/>
        </is>
      </c>
      <c r="BZ598" s="2" t="inlineStr">
        <is>
          <t>menedżer grupy AL</t>
        </is>
      </c>
      <c r="CA598" s="2" t="inlineStr">
        <is>
          <t>3</t>
        </is>
      </c>
      <c r="CB598" s="2" t="inlineStr">
        <is>
          <t/>
        </is>
      </c>
      <c r="CC598" t="inlineStr">
        <is>
          <t>członek grupy AL wyznaczony przez pozostałych członków grupy AL w celu zarządzania dostępną płynnością w ramach grupy AL w ciągu dnia operacyjnego</t>
        </is>
      </c>
      <c r="CD598" s="2" t="inlineStr">
        <is>
          <t>gestor de grupo LA</t>
        </is>
      </c>
      <c r="CE598" s="2" t="inlineStr">
        <is>
          <t>3</t>
        </is>
      </c>
      <c r="CF598" s="2" t="inlineStr">
        <is>
          <t/>
        </is>
      </c>
      <c r="CG598" t="inlineStr">
        <is>
          <t>Membro do grupo LA nomeado pelos restantes membros do grupo LA para gerir a liquidez disponível no seio do grupo durante o dia útil.</t>
        </is>
      </c>
      <c r="CH598" t="inlineStr">
        <is>
          <t/>
        </is>
      </c>
      <c r="CI598" t="inlineStr">
        <is>
          <t/>
        </is>
      </c>
      <c r="CJ598" t="inlineStr">
        <is>
          <t/>
        </is>
      </c>
      <c r="CK598" t="inlineStr">
        <is>
          <t/>
        </is>
      </c>
      <c r="CL598" t="inlineStr">
        <is>
          <t/>
        </is>
      </c>
      <c r="CM598" t="inlineStr">
        <is>
          <t/>
        </is>
      </c>
      <c r="CN598" t="inlineStr">
        <is>
          <t/>
        </is>
      </c>
      <c r="CO598" t="inlineStr">
        <is>
          <t/>
        </is>
      </c>
      <c r="CP598" t="inlineStr">
        <is>
          <t/>
        </is>
      </c>
      <c r="CQ598" t="inlineStr">
        <is>
          <t/>
        </is>
      </c>
      <c r="CR598" t="inlineStr">
        <is>
          <t/>
        </is>
      </c>
      <c r="CS598" t="inlineStr">
        <is>
          <t/>
        </is>
      </c>
      <c r="CT598" t="inlineStr">
        <is>
          <t/>
        </is>
      </c>
      <c r="CU598" t="inlineStr">
        <is>
          <t/>
        </is>
      </c>
      <c r="CV598" t="inlineStr">
        <is>
          <t/>
        </is>
      </c>
      <c r="CW598" t="inlineStr">
        <is>
          <t/>
        </is>
      </c>
    </row>
    <row r="599">
      <c r="A599" s="1" t="str">
        <f>HYPERLINK("https://iate.europa.eu/entry/result/3536819/all", "3536819")</f>
        <v>3536819</v>
      </c>
      <c r="B599" t="inlineStr">
        <is>
          <t>FINANCE</t>
        </is>
      </c>
      <c r="C599" t="inlineStr">
        <is>
          <t>FINANCE|financial institutions and credit|banking</t>
        </is>
      </c>
      <c r="D599" t="inlineStr">
        <is>
          <t>yes</t>
        </is>
      </c>
      <c r="E599" t="inlineStr">
        <is>
          <t/>
        </is>
      </c>
      <c r="F599" t="inlineStr">
        <is>
          <t/>
        </is>
      </c>
      <c r="G599" t="inlineStr">
        <is>
          <t/>
        </is>
      </c>
      <c r="H599" t="inlineStr">
        <is>
          <t/>
        </is>
      </c>
      <c r="I599" t="inlineStr">
        <is>
          <t/>
        </is>
      </c>
      <c r="J599" t="inlineStr">
        <is>
          <t/>
        </is>
      </c>
      <c r="K599" t="inlineStr">
        <is>
          <t/>
        </is>
      </c>
      <c r="L599" t="inlineStr">
        <is>
          <t/>
        </is>
      </c>
      <c r="M599" t="inlineStr">
        <is>
          <t/>
        </is>
      </c>
      <c r="N599" t="inlineStr">
        <is>
          <t/>
        </is>
      </c>
      <c r="O599" t="inlineStr">
        <is>
          <t/>
        </is>
      </c>
      <c r="P599" t="inlineStr">
        <is>
          <t/>
        </is>
      </c>
      <c r="Q599" t="inlineStr">
        <is>
          <t/>
        </is>
      </c>
      <c r="R599" s="2" t="inlineStr">
        <is>
          <t>normaler Zahlungsauftrag</t>
        </is>
      </c>
      <c r="S599" s="2" t="inlineStr">
        <is>
          <t>3</t>
        </is>
      </c>
      <c r="T599" s="2" t="inlineStr">
        <is>
          <t/>
        </is>
      </c>
      <c r="U599" t="inlineStr">
        <is>
          <t/>
        </is>
      </c>
      <c r="V599" s="2" t="inlineStr">
        <is>
          <t>κανονική εντολή πληρωμής</t>
        </is>
      </c>
      <c r="W599" s="2" t="inlineStr">
        <is>
          <t>3</t>
        </is>
      </c>
      <c r="X599" s="2" t="inlineStr">
        <is>
          <t/>
        </is>
      </c>
      <c r="Y599" t="inlineStr">
        <is>
          <t/>
        </is>
      </c>
      <c r="Z599" s="2" t="inlineStr">
        <is>
          <t>normal payment order</t>
        </is>
      </c>
      <c r="AA599" s="2" t="inlineStr">
        <is>
          <t>3</t>
        </is>
      </c>
      <c r="AB599" s="2" t="inlineStr">
        <is>
          <t/>
        </is>
      </c>
      <c r="AC599" t="inlineStr">
        <is>
          <t/>
        </is>
      </c>
      <c r="AD599" s="2" t="inlineStr">
        <is>
          <t>orden de pago normal</t>
        </is>
      </c>
      <c r="AE599" s="2" t="inlineStr">
        <is>
          <t>3</t>
        </is>
      </c>
      <c r="AF599" s="2" t="inlineStr">
        <is>
          <t/>
        </is>
      </c>
      <c r="AG599" t="inlineStr">
        <is>
          <t/>
        </is>
      </c>
      <c r="AH599" s="2" t="inlineStr">
        <is>
          <t>tavaline maksejuhis</t>
        </is>
      </c>
      <c r="AI599" s="2" t="inlineStr">
        <is>
          <t>3</t>
        </is>
      </c>
      <c r="AJ599" s="2" t="inlineStr">
        <is>
          <t/>
        </is>
      </c>
      <c r="AK599" t="inlineStr">
        <is>
          <t/>
        </is>
      </c>
      <c r="AL599" s="2" t="inlineStr">
        <is>
          <t>tavanomainen maksumääräys</t>
        </is>
      </c>
      <c r="AM599" s="2" t="inlineStr">
        <is>
          <t>3</t>
        </is>
      </c>
      <c r="AN599" s="2" t="inlineStr">
        <is>
          <t/>
        </is>
      </c>
      <c r="AO599" t="inlineStr">
        <is>
          <t/>
        </is>
      </c>
      <c r="AP599" t="inlineStr">
        <is>
          <t/>
        </is>
      </c>
      <c r="AQ599" t="inlineStr">
        <is>
          <t/>
        </is>
      </c>
      <c r="AR599" t="inlineStr">
        <is>
          <t/>
        </is>
      </c>
      <c r="AS599" t="inlineStr">
        <is>
          <t/>
        </is>
      </c>
      <c r="AT599" s="2" t="inlineStr">
        <is>
          <t>gnáthordú íocaíochta</t>
        </is>
      </c>
      <c r="AU599" s="2" t="inlineStr">
        <is>
          <t>3</t>
        </is>
      </c>
      <c r="AV599" s="2" t="inlineStr">
        <is>
          <t/>
        </is>
      </c>
      <c r="AW599" t="inlineStr">
        <is>
          <t/>
        </is>
      </c>
      <c r="AX599" t="inlineStr">
        <is>
          <t/>
        </is>
      </c>
      <c r="AY599" t="inlineStr">
        <is>
          <t/>
        </is>
      </c>
      <c r="AZ599" t="inlineStr">
        <is>
          <t/>
        </is>
      </c>
      <c r="BA599" t="inlineStr">
        <is>
          <t/>
        </is>
      </c>
      <c r="BB599" s="2" t="inlineStr">
        <is>
          <t>normál fizetési megbízás</t>
        </is>
      </c>
      <c r="BC599" s="2" t="inlineStr">
        <is>
          <t>4</t>
        </is>
      </c>
      <c r="BD599" s="2" t="inlineStr">
        <is>
          <t/>
        </is>
      </c>
      <c r="BE599" t="inlineStr">
        <is>
          <t/>
        </is>
      </c>
      <c r="BF599" t="inlineStr">
        <is>
          <t/>
        </is>
      </c>
      <c r="BG599" t="inlineStr">
        <is>
          <t/>
        </is>
      </c>
      <c r="BH599" t="inlineStr">
        <is>
          <t/>
        </is>
      </c>
      <c r="BI599" t="inlineStr">
        <is>
          <t/>
        </is>
      </c>
      <c r="BJ599" t="inlineStr">
        <is>
          <t/>
        </is>
      </c>
      <c r="BK599" t="inlineStr">
        <is>
          <t/>
        </is>
      </c>
      <c r="BL599" t="inlineStr">
        <is>
          <t/>
        </is>
      </c>
      <c r="BM599" t="inlineStr">
        <is>
          <t/>
        </is>
      </c>
      <c r="BN599" t="inlineStr">
        <is>
          <t/>
        </is>
      </c>
      <c r="BO599" t="inlineStr">
        <is>
          <t/>
        </is>
      </c>
      <c r="BP599" t="inlineStr">
        <is>
          <t/>
        </is>
      </c>
      <c r="BQ599" t="inlineStr">
        <is>
          <t/>
        </is>
      </c>
      <c r="BR599" s="2" t="inlineStr">
        <is>
          <t>ordni ta’ ħlas normali</t>
        </is>
      </c>
      <c r="BS599" s="2" t="inlineStr">
        <is>
          <t>3</t>
        </is>
      </c>
      <c r="BT599" s="2" t="inlineStr">
        <is>
          <t/>
        </is>
      </c>
      <c r="BU599" t="inlineStr">
        <is>
          <t/>
        </is>
      </c>
      <c r="BV599" t="inlineStr">
        <is>
          <t/>
        </is>
      </c>
      <c r="BW599" t="inlineStr">
        <is>
          <t/>
        </is>
      </c>
      <c r="BX599" t="inlineStr">
        <is>
          <t/>
        </is>
      </c>
      <c r="BY599" t="inlineStr">
        <is>
          <t/>
        </is>
      </c>
      <c r="BZ599" s="2" t="inlineStr">
        <is>
          <t>zwykłe zlecenie płatnicze</t>
        </is>
      </c>
      <c r="CA599" s="2" t="inlineStr">
        <is>
          <t>3</t>
        </is>
      </c>
      <c r="CB599" s="2" t="inlineStr">
        <is>
          <t/>
        </is>
      </c>
      <c r="CC599" t="inlineStr">
        <is>
          <t/>
        </is>
      </c>
      <c r="CD599" s="2" t="inlineStr">
        <is>
          <t>ordem de pagamento normal</t>
        </is>
      </c>
      <c r="CE599" s="2" t="inlineStr">
        <is>
          <t>3</t>
        </is>
      </c>
      <c r="CF599" s="2" t="inlineStr">
        <is>
          <t/>
        </is>
      </c>
      <c r="CG599" t="inlineStr">
        <is>
          <t/>
        </is>
      </c>
      <c r="CH599" t="inlineStr">
        <is>
          <t/>
        </is>
      </c>
      <c r="CI599" t="inlineStr">
        <is>
          <t/>
        </is>
      </c>
      <c r="CJ599" t="inlineStr">
        <is>
          <t/>
        </is>
      </c>
      <c r="CK599" t="inlineStr">
        <is>
          <t/>
        </is>
      </c>
      <c r="CL599" t="inlineStr">
        <is>
          <t/>
        </is>
      </c>
      <c r="CM599" t="inlineStr">
        <is>
          <t/>
        </is>
      </c>
      <c r="CN599" t="inlineStr">
        <is>
          <t/>
        </is>
      </c>
      <c r="CO599" t="inlineStr">
        <is>
          <t/>
        </is>
      </c>
      <c r="CP599" s="2" t="inlineStr">
        <is>
          <t>normalni plačilni nalog</t>
        </is>
      </c>
      <c r="CQ599" s="2" t="inlineStr">
        <is>
          <t>3</t>
        </is>
      </c>
      <c r="CR599" s="2" t="inlineStr">
        <is>
          <t/>
        </is>
      </c>
      <c r="CS599" t="inlineStr">
        <is>
          <t/>
        </is>
      </c>
      <c r="CT599" t="inlineStr">
        <is>
          <t/>
        </is>
      </c>
      <c r="CU599" t="inlineStr">
        <is>
          <t/>
        </is>
      </c>
      <c r="CV599" t="inlineStr">
        <is>
          <t/>
        </is>
      </c>
      <c r="CW599" t="inlineStr">
        <is>
          <t/>
        </is>
      </c>
    </row>
    <row r="600">
      <c r="A600" s="1" t="str">
        <f>HYPERLINK("https://iate.europa.eu/entry/result/3537898/all", "3537898")</f>
        <v>3537898</v>
      </c>
      <c r="B600" t="inlineStr">
        <is>
          <t>FINANCE</t>
        </is>
      </c>
      <c r="C600" t="inlineStr">
        <is>
          <t>FINANCE|financial institutions and credit</t>
        </is>
      </c>
      <c r="D600" t="inlineStr">
        <is>
          <t>yes</t>
        </is>
      </c>
      <c r="E600" t="inlineStr">
        <is>
          <t/>
        </is>
      </c>
      <c r="F600" s="2" t="inlineStr">
        <is>
          <t>многостранен лимит</t>
        </is>
      </c>
      <c r="G600" s="2" t="inlineStr">
        <is>
          <t>3</t>
        </is>
      </c>
      <c r="H600" s="2" t="inlineStr">
        <is>
          <t/>
        </is>
      </c>
      <c r="I600" t="inlineStr">
        <is>
          <t>Инструкция от участник към ЦБ да не извършва сетълмент на прието платежно нареждане, акосумата от неговите изходящи нормални платежни нареждания към всички сметки в платежния модул на участници вTARGET2, спрямо които не е зададен двустранен лимит, намалена със сумата на всички входящи спешни и нормалниплащания от такива сметки в платежния модул, би [го] превишила.</t>
        </is>
      </c>
      <c r="J600" t="inlineStr">
        <is>
          <t/>
        </is>
      </c>
      <c r="K600" t="inlineStr">
        <is>
          <t/>
        </is>
      </c>
      <c r="L600" t="inlineStr">
        <is>
          <t/>
        </is>
      </c>
      <c r="M600" t="inlineStr">
        <is>
          <t/>
        </is>
      </c>
      <c r="N600" t="inlineStr">
        <is>
          <t/>
        </is>
      </c>
      <c r="O600" t="inlineStr">
        <is>
          <t/>
        </is>
      </c>
      <c r="P600" t="inlineStr">
        <is>
          <t/>
        </is>
      </c>
      <c r="Q600" t="inlineStr">
        <is>
          <t/>
        </is>
      </c>
      <c r="R600" s="2" t="inlineStr">
        <is>
          <t>multilaterales Limit</t>
        </is>
      </c>
      <c r="S600" s="2" t="inlineStr">
        <is>
          <t>3</t>
        </is>
      </c>
      <c r="T600" s="2" t="inlineStr">
        <is>
          <t/>
        </is>
      </c>
      <c r="U600" t="inlineStr">
        <is>
          <t/>
        </is>
      </c>
      <c r="V600" s="2" t="inlineStr">
        <is>
          <t>πολυμερές όριο</t>
        </is>
      </c>
      <c r="W600" s="2" t="inlineStr">
        <is>
          <t>3</t>
        </is>
      </c>
      <c r="X600" s="2" t="inlineStr">
        <is>
          <t/>
        </is>
      </c>
      <c r="Y600" t="inlineStr">
        <is>
          <t/>
        </is>
      </c>
      <c r="Z600" s="2" t="inlineStr">
        <is>
          <t>multilateral limit</t>
        </is>
      </c>
      <c r="AA600" s="2" t="inlineStr">
        <is>
          <t>3</t>
        </is>
      </c>
      <c r="AB600" s="2" t="inlineStr">
        <is>
          <t/>
        </is>
      </c>
      <c r="AC600" t="inlineStr">
        <is>
          <t>maximum transaction amount value applied to, or by, a participant to a set of counterparties</t>
        </is>
      </c>
      <c r="AD600" s="2" t="inlineStr">
        <is>
          <t>límite multilateral</t>
        </is>
      </c>
      <c r="AE600" s="2" t="inlineStr">
        <is>
          <t>3</t>
        </is>
      </c>
      <c r="AF600" s="2" t="inlineStr">
        <is>
          <t/>
        </is>
      </c>
      <c r="AG600" t="inlineStr">
        <is>
          <t/>
        </is>
      </c>
      <c r="AH600" s="2" t="inlineStr">
        <is>
          <t>mitmepoolne limiit</t>
        </is>
      </c>
      <c r="AI600" s="2" t="inlineStr">
        <is>
          <t>2</t>
        </is>
      </c>
      <c r="AJ600" s="2" t="inlineStr">
        <is>
          <t/>
        </is>
      </c>
      <c r="AK600" t="inlineStr">
        <is>
          <t/>
        </is>
      </c>
      <c r="AL600" s="2" t="inlineStr">
        <is>
          <t>monenvälinen rajoitus</t>
        </is>
      </c>
      <c r="AM600" s="2" t="inlineStr">
        <is>
          <t>3</t>
        </is>
      </c>
      <c r="AN600" s="2" t="inlineStr">
        <is>
          <t/>
        </is>
      </c>
      <c r="AO600" t="inlineStr">
        <is>
          <t/>
        </is>
      </c>
      <c r="AP600" t="inlineStr">
        <is>
          <t/>
        </is>
      </c>
      <c r="AQ600" t="inlineStr">
        <is>
          <t/>
        </is>
      </c>
      <c r="AR600" t="inlineStr">
        <is>
          <t/>
        </is>
      </c>
      <c r="AS600" t="inlineStr">
        <is>
          <t/>
        </is>
      </c>
      <c r="AT600" s="2" t="inlineStr">
        <is>
          <t>teorainn iltaobhach</t>
        </is>
      </c>
      <c r="AU600" s="2" t="inlineStr">
        <is>
          <t>3</t>
        </is>
      </c>
      <c r="AV600" s="2" t="inlineStr">
        <is>
          <t/>
        </is>
      </c>
      <c r="AW600" t="inlineStr">
        <is>
          <t/>
        </is>
      </c>
      <c r="AX600" t="inlineStr">
        <is>
          <t/>
        </is>
      </c>
      <c r="AY600" t="inlineStr">
        <is>
          <t/>
        </is>
      </c>
      <c r="AZ600" t="inlineStr">
        <is>
          <t/>
        </is>
      </c>
      <c r="BA600" t="inlineStr">
        <is>
          <t/>
        </is>
      </c>
      <c r="BB600" s="2" t="inlineStr">
        <is>
          <t>többoldalú limit</t>
        </is>
      </c>
      <c r="BC600" s="2" t="inlineStr">
        <is>
          <t>4</t>
        </is>
      </c>
      <c r="BD600" s="2" t="inlineStr">
        <is>
          <t/>
        </is>
      </c>
      <c r="BE600" t="inlineStr">
        <is>
          <t/>
        </is>
      </c>
      <c r="BF600" t="inlineStr">
        <is>
          <t/>
        </is>
      </c>
      <c r="BG600" t="inlineStr">
        <is>
          <t/>
        </is>
      </c>
      <c r="BH600" t="inlineStr">
        <is>
          <t/>
        </is>
      </c>
      <c r="BI600" t="inlineStr">
        <is>
          <t/>
        </is>
      </c>
      <c r="BJ600" t="inlineStr">
        <is>
          <t/>
        </is>
      </c>
      <c r="BK600" t="inlineStr">
        <is>
          <t/>
        </is>
      </c>
      <c r="BL600" t="inlineStr">
        <is>
          <t/>
        </is>
      </c>
      <c r="BM600" t="inlineStr">
        <is>
          <t/>
        </is>
      </c>
      <c r="BN600" t="inlineStr">
        <is>
          <t/>
        </is>
      </c>
      <c r="BO600" t="inlineStr">
        <is>
          <t/>
        </is>
      </c>
      <c r="BP600" t="inlineStr">
        <is>
          <t/>
        </is>
      </c>
      <c r="BQ600" t="inlineStr">
        <is>
          <t/>
        </is>
      </c>
      <c r="BR600" s="2" t="inlineStr">
        <is>
          <t>limitu multilaterali</t>
        </is>
      </c>
      <c r="BS600" s="2" t="inlineStr">
        <is>
          <t>3</t>
        </is>
      </c>
      <c r="BT600" s="2" t="inlineStr">
        <is>
          <t/>
        </is>
      </c>
      <c r="BU600" t="inlineStr">
        <is>
          <t/>
        </is>
      </c>
      <c r="BV600" t="inlineStr">
        <is>
          <t/>
        </is>
      </c>
      <c r="BW600" t="inlineStr">
        <is>
          <t/>
        </is>
      </c>
      <c r="BX600" t="inlineStr">
        <is>
          <t/>
        </is>
      </c>
      <c r="BY600" t="inlineStr">
        <is>
          <t/>
        </is>
      </c>
      <c r="BZ600" s="2" t="inlineStr">
        <is>
          <t>limit wielostronny</t>
        </is>
      </c>
      <c r="CA600" s="2" t="inlineStr">
        <is>
          <t>3</t>
        </is>
      </c>
      <c r="CB600" s="2" t="inlineStr">
        <is>
          <t/>
        </is>
      </c>
      <c r="CC600" t="inlineStr">
        <is>
          <t/>
        </is>
      </c>
      <c r="CD600" s="2" t="inlineStr">
        <is>
          <t>limite multilateral</t>
        </is>
      </c>
      <c r="CE600" s="2" t="inlineStr">
        <is>
          <t>3</t>
        </is>
      </c>
      <c r="CF600" s="2" t="inlineStr">
        <is>
          <t/>
        </is>
      </c>
      <c r="CG600" t="inlineStr">
        <is>
          <t/>
        </is>
      </c>
      <c r="CH600" t="inlineStr">
        <is>
          <t/>
        </is>
      </c>
      <c r="CI600" t="inlineStr">
        <is>
          <t/>
        </is>
      </c>
      <c r="CJ600" t="inlineStr">
        <is>
          <t/>
        </is>
      </c>
      <c r="CK600" t="inlineStr">
        <is>
          <t/>
        </is>
      </c>
      <c r="CL600" t="inlineStr">
        <is>
          <t/>
        </is>
      </c>
      <c r="CM600" t="inlineStr">
        <is>
          <t/>
        </is>
      </c>
      <c r="CN600" t="inlineStr">
        <is>
          <t/>
        </is>
      </c>
      <c r="CO600" t="inlineStr">
        <is>
          <t/>
        </is>
      </c>
      <c r="CP600" s="2" t="inlineStr">
        <is>
          <t>večstranski limit</t>
        </is>
      </c>
      <c r="CQ600" s="2" t="inlineStr">
        <is>
          <t>3</t>
        </is>
      </c>
      <c r="CR600" s="2" t="inlineStr">
        <is>
          <t/>
        </is>
      </c>
      <c r="CS600" t="inlineStr">
        <is>
          <t/>
        </is>
      </c>
      <c r="CT600" t="inlineStr">
        <is>
          <t/>
        </is>
      </c>
      <c r="CU600" t="inlineStr">
        <is>
          <t/>
        </is>
      </c>
      <c r="CV600" t="inlineStr">
        <is>
          <t/>
        </is>
      </c>
      <c r="CW600" t="inlineStr">
        <is>
          <t/>
        </is>
      </c>
    </row>
    <row r="601">
      <c r="A601" s="1" t="str">
        <f>HYPERLINK("https://iate.europa.eu/entry/result/3537895/all", "3537895")</f>
        <v>3537895</v>
      </c>
      <c r="B601" t="inlineStr">
        <is>
          <t>FINANCE</t>
        </is>
      </c>
      <c r="C601" t="inlineStr">
        <is>
          <t>FINANCE</t>
        </is>
      </c>
      <c r="D601" t="inlineStr">
        <is>
          <t>yes</t>
        </is>
      </c>
      <c r="E601" t="inlineStr">
        <is>
          <t/>
        </is>
      </c>
      <c r="F601" s="2" t="inlineStr">
        <is>
          <t>извънредно прекратяване</t>
        </is>
      </c>
      <c r="G601" s="2" t="inlineStr">
        <is>
          <t>3</t>
        </is>
      </c>
      <c r="H601" s="2" t="inlineStr">
        <is>
          <t/>
        </is>
      </c>
      <c r="I601" t="inlineStr">
        <is>
          <t>В контекста на TARGET2 - прекратяване участието в TARGET2 при настъпването на описани в долупосочения източник (Приложение II, чл. 34) събития.</t>
        </is>
      </c>
      <c r="J601" t="inlineStr">
        <is>
          <t/>
        </is>
      </c>
      <c r="K601" t="inlineStr">
        <is>
          <t/>
        </is>
      </c>
      <c r="L601" t="inlineStr">
        <is>
          <t/>
        </is>
      </c>
      <c r="M601" t="inlineStr">
        <is>
          <t/>
        </is>
      </c>
      <c r="N601" t="inlineStr">
        <is>
          <t/>
        </is>
      </c>
      <c r="O601" t="inlineStr">
        <is>
          <t/>
        </is>
      </c>
      <c r="P601" t="inlineStr">
        <is>
          <t/>
        </is>
      </c>
      <c r="Q601" t="inlineStr">
        <is>
          <t/>
        </is>
      </c>
      <c r="R601" s="2" t="inlineStr">
        <is>
          <t>außerordentliche Beendigung</t>
        </is>
      </c>
      <c r="S601" s="2" t="inlineStr">
        <is>
          <t>3</t>
        </is>
      </c>
      <c r="T601" s="2" t="inlineStr">
        <is>
          <t/>
        </is>
      </c>
      <c r="U601" t="inlineStr">
        <is>
          <t/>
        </is>
      </c>
      <c r="V601" s="2" t="inlineStr">
        <is>
          <t>έκτακτη λήξη</t>
        </is>
      </c>
      <c r="W601" s="2" t="inlineStr">
        <is>
          <t>3</t>
        </is>
      </c>
      <c r="X601" s="2" t="inlineStr">
        <is>
          <t/>
        </is>
      </c>
      <c r="Y601" t="inlineStr">
        <is>
          <t/>
        </is>
      </c>
      <c r="Z601" s="2" t="inlineStr">
        <is>
          <t>extraordinary termination</t>
        </is>
      </c>
      <c r="AA601" s="2" t="inlineStr">
        <is>
          <t>3</t>
        </is>
      </c>
      <c r="AB601" s="2" t="inlineStr">
        <is>
          <t/>
        </is>
      </c>
      <c r="AC601" t="inlineStr">
        <is>
          <t/>
        </is>
      </c>
      <c r="AD601" s="2" t="inlineStr">
        <is>
          <t>terminación extraordinaria</t>
        </is>
      </c>
      <c r="AE601" s="2" t="inlineStr">
        <is>
          <t>3</t>
        </is>
      </c>
      <c r="AF601" s="2" t="inlineStr">
        <is>
          <t/>
        </is>
      </c>
      <c r="AG601" t="inlineStr">
        <is>
          <t/>
        </is>
      </c>
      <c r="AH601" s="2" t="inlineStr">
        <is>
          <t>erakorraline lõpetamine</t>
        </is>
      </c>
      <c r="AI601" s="2" t="inlineStr">
        <is>
          <t>3</t>
        </is>
      </c>
      <c r="AJ601" s="2" t="inlineStr">
        <is>
          <t/>
        </is>
      </c>
      <c r="AK601" t="inlineStr">
        <is>
          <t/>
        </is>
      </c>
      <c r="AL601" s="2" t="inlineStr">
        <is>
          <t>osallistumisen irtisanominen ilman irtisanomisaikaa</t>
        </is>
      </c>
      <c r="AM601" s="2" t="inlineStr">
        <is>
          <t>3</t>
        </is>
      </c>
      <c r="AN601" s="2" t="inlineStr">
        <is>
          <t/>
        </is>
      </c>
      <c r="AO601" t="inlineStr">
        <is>
          <t/>
        </is>
      </c>
      <c r="AP601" t="inlineStr">
        <is>
          <t/>
        </is>
      </c>
      <c r="AQ601" t="inlineStr">
        <is>
          <t/>
        </is>
      </c>
      <c r="AR601" t="inlineStr">
        <is>
          <t/>
        </is>
      </c>
      <c r="AS601" t="inlineStr">
        <is>
          <t/>
        </is>
      </c>
      <c r="AT601" s="2" t="inlineStr">
        <is>
          <t>foirceannadh urghnách</t>
        </is>
      </c>
      <c r="AU601" s="2" t="inlineStr">
        <is>
          <t>3</t>
        </is>
      </c>
      <c r="AV601" s="2" t="inlineStr">
        <is>
          <t/>
        </is>
      </c>
      <c r="AW601" t="inlineStr">
        <is>
          <t/>
        </is>
      </c>
      <c r="AX601" t="inlineStr">
        <is>
          <t/>
        </is>
      </c>
      <c r="AY601" t="inlineStr">
        <is>
          <t/>
        </is>
      </c>
      <c r="AZ601" t="inlineStr">
        <is>
          <t/>
        </is>
      </c>
      <c r="BA601" t="inlineStr">
        <is>
          <t/>
        </is>
      </c>
      <c r="BB601" s="2" t="inlineStr">
        <is>
          <t>rendkívüli megszűnés</t>
        </is>
      </c>
      <c r="BC601" s="2" t="inlineStr">
        <is>
          <t>3</t>
        </is>
      </c>
      <c r="BD601" s="2" t="inlineStr">
        <is>
          <t/>
        </is>
      </c>
      <c r="BE601" t="inlineStr">
        <is>
          <t/>
        </is>
      </c>
      <c r="BF601" t="inlineStr">
        <is>
          <t/>
        </is>
      </c>
      <c r="BG601" t="inlineStr">
        <is>
          <t/>
        </is>
      </c>
      <c r="BH601" t="inlineStr">
        <is>
          <t/>
        </is>
      </c>
      <c r="BI601" t="inlineStr">
        <is>
          <t/>
        </is>
      </c>
      <c r="BJ601" t="inlineStr">
        <is>
          <t/>
        </is>
      </c>
      <c r="BK601" t="inlineStr">
        <is>
          <t/>
        </is>
      </c>
      <c r="BL601" t="inlineStr">
        <is>
          <t/>
        </is>
      </c>
      <c r="BM601" t="inlineStr">
        <is>
          <t/>
        </is>
      </c>
      <c r="BN601" t="inlineStr">
        <is>
          <t/>
        </is>
      </c>
      <c r="BO601" t="inlineStr">
        <is>
          <t/>
        </is>
      </c>
      <c r="BP601" t="inlineStr">
        <is>
          <t/>
        </is>
      </c>
      <c r="BQ601" t="inlineStr">
        <is>
          <t/>
        </is>
      </c>
      <c r="BR601" t="inlineStr">
        <is>
          <t/>
        </is>
      </c>
      <c r="BS601" t="inlineStr">
        <is>
          <t/>
        </is>
      </c>
      <c r="BT601" t="inlineStr">
        <is>
          <t/>
        </is>
      </c>
      <c r="BU601" t="inlineStr">
        <is>
          <t/>
        </is>
      </c>
      <c r="BV601" t="inlineStr">
        <is>
          <t/>
        </is>
      </c>
      <c r="BW601" t="inlineStr">
        <is>
          <t/>
        </is>
      </c>
      <c r="BX601" t="inlineStr">
        <is>
          <t/>
        </is>
      </c>
      <c r="BY601" t="inlineStr">
        <is>
          <t/>
        </is>
      </c>
      <c r="BZ601" s="2" t="inlineStr">
        <is>
          <t>nadzwyczajne wypowiedzenie</t>
        </is>
      </c>
      <c r="CA601" s="2" t="inlineStr">
        <is>
          <t>3</t>
        </is>
      </c>
      <c r="CB601" s="2" t="inlineStr">
        <is>
          <t/>
        </is>
      </c>
      <c r="CC601" t="inlineStr">
        <is>
          <t/>
        </is>
      </c>
      <c r="CD601" s="2" t="inlineStr">
        <is>
          <t>cancelamento extraordinário</t>
        </is>
      </c>
      <c r="CE601" s="2" t="inlineStr">
        <is>
          <t>3</t>
        </is>
      </c>
      <c r="CF601" s="2" t="inlineStr">
        <is>
          <t/>
        </is>
      </c>
      <c r="CG601" t="inlineStr">
        <is>
          <t/>
        </is>
      </c>
      <c r="CH601" t="inlineStr">
        <is>
          <t/>
        </is>
      </c>
      <c r="CI601" t="inlineStr">
        <is>
          <t/>
        </is>
      </c>
      <c r="CJ601" t="inlineStr">
        <is>
          <t/>
        </is>
      </c>
      <c r="CK601" t="inlineStr">
        <is>
          <t/>
        </is>
      </c>
      <c r="CL601" t="inlineStr">
        <is>
          <t/>
        </is>
      </c>
      <c r="CM601" t="inlineStr">
        <is>
          <t/>
        </is>
      </c>
      <c r="CN601" t="inlineStr">
        <is>
          <t/>
        </is>
      </c>
      <c r="CO601" t="inlineStr">
        <is>
          <t/>
        </is>
      </c>
      <c r="CP601" s="2" t="inlineStr">
        <is>
          <t>izredna trajna izključitev</t>
        </is>
      </c>
      <c r="CQ601" s="2" t="inlineStr">
        <is>
          <t>3</t>
        </is>
      </c>
      <c r="CR601" s="2" t="inlineStr">
        <is>
          <t/>
        </is>
      </c>
      <c r="CS601" t="inlineStr">
        <is>
          <t/>
        </is>
      </c>
      <c r="CT601" t="inlineStr">
        <is>
          <t/>
        </is>
      </c>
      <c r="CU601" t="inlineStr">
        <is>
          <t/>
        </is>
      </c>
      <c r="CV601" t="inlineStr">
        <is>
          <t/>
        </is>
      </c>
      <c r="CW601" t="inlineStr">
        <is>
          <t/>
        </is>
      </c>
    </row>
    <row r="602">
      <c r="A602" s="1" t="str">
        <f>HYPERLINK("https://iate.europa.eu/entry/result/1557405/all", "1557405")</f>
        <v>1557405</v>
      </c>
      <c r="B602" t="inlineStr">
        <is>
          <t>TRADE;FINANCE</t>
        </is>
      </c>
      <c r="C602" t="inlineStr">
        <is>
          <t>TRADE|marketing|commercial transaction;FINANCE|financing and investment</t>
        </is>
      </c>
      <c r="D602" t="inlineStr">
        <is>
          <t>yes</t>
        </is>
      </c>
      <c r="E602" t="inlineStr">
        <is>
          <t/>
        </is>
      </c>
      <c r="F602" s="2" t="inlineStr">
        <is>
          <t>превод на средства</t>
        </is>
      </c>
      <c r="G602" s="2" t="inlineStr">
        <is>
          <t>3</t>
        </is>
      </c>
      <c r="H602" s="2" t="inlineStr">
        <is>
          <t/>
        </is>
      </c>
      <c r="I602" t="inlineStr">
        <is>
          <t>всяка трансакция, поне част от която се извършва по електронен път от името на платец чрез доставчик на платежни услуги, за да може получателят да получи паричните средства чрез доставчик на платежни услуги, независимо дали платецът и получателят са едно и също лице и независимо дали доставчикът на платежни услуги на платеца и този на получателя са едно и също лице, включително: а) кредитен превод, б) директен дебит, в) наличен паричен превод, г) превод, извършен чрез платежна карта, инструмент за електронни пари, мобилен телефон или каквото и да е друго цифрово или информационно-технологично устройство с подобни характеристики</t>
        </is>
      </c>
      <c r="J602" s="2" t="inlineStr">
        <is>
          <t>převod peněžních prostředků</t>
        </is>
      </c>
      <c r="K602" s="2" t="inlineStr">
        <is>
          <t>3</t>
        </is>
      </c>
      <c r="L602" s="2" t="inlineStr">
        <is>
          <t/>
        </is>
      </c>
      <c r="M602" t="inlineStr">
        <is>
          <t>jakákoli transakce uskutečněná alespoň zčásti elektronicky jménem plátce prostřednictvím poskytovatele platebních služeb s cílem zpřístupnit peněžní prostředky prostřednictvím poskytovatele platebních služeb příjemci bez ohledu na to, zda je plátce a příjemce jedna a tatáž osoba, a bez ohledu na to, zda je poskytovatel platebních služeb plátce totožný s poskytovatelem platebních služeb příjemce</t>
        </is>
      </c>
      <c r="N602" s="2" t="inlineStr">
        <is>
          <t>overførsel af midler|
pengeoverførsel</t>
        </is>
      </c>
      <c r="O602" s="2" t="inlineStr">
        <is>
          <t>3|
3</t>
        </is>
      </c>
      <c r="P602" s="2" t="inlineStr">
        <is>
          <t xml:space="preserve">|
</t>
        </is>
      </c>
      <c r="Q602" t="inlineStr">
        <is>
          <t/>
        </is>
      </c>
      <c r="R602" s="2" t="inlineStr">
        <is>
          <t>Geldtransfer</t>
        </is>
      </c>
      <c r="S602" s="2" t="inlineStr">
        <is>
          <t>3</t>
        </is>
      </c>
      <c r="T602" s="2" t="inlineStr">
        <is>
          <t/>
        </is>
      </c>
      <c r="U602" t="inlineStr">
        <is>
          <t>jede Transaktion, die im Auftrag eines Auftraggebers zumindest teilweise auf elektronischem Wege über einen Zahlungsdienstleister mit dem Ziel durchgeführt wird, einem Begünstigten über einen Zahlungsdienstleister einen Geldbetrag zur Verfügung zu stellen, unabhängig davon, ob es sich bei Auftraggeber und Begünstigtem um dieselbe Person handelt, und unabhängig davon, ob es sich beim Zahlungsdienstleister des Auftraggebers und dem Zahlungsdienstleister des Begünstigen um ein und denselben handelt</t>
        </is>
      </c>
      <c r="V602" s="2" t="inlineStr">
        <is>
          <t>μεταφορά χρηματικών ποσών</t>
        </is>
      </c>
      <c r="W602" s="2" t="inlineStr">
        <is>
          <t>3</t>
        </is>
      </c>
      <c r="X602" s="2" t="inlineStr">
        <is>
          <t/>
        </is>
      </c>
      <c r="Y602" t="inlineStr">
        <is>
          <t>οποιαδήποτε συναλλαγή εκτελείται τουλάχιστον εν μέρει ηλεκτρονικά για λογαριασμό ενός πληρωτή μέσω ενός παρόχου υπηρεσιών πληρωμών με σκοπό να τεθεί χρηματικό ποσό στη διάθεση κάποιου δικαιούχου μέσω παρόχου υπηρεσιών πληρωμών, ασχέτως εάν &lt;a href="https://iate.europa.eu/entry/result/1557064/en-el" target="_blank"&gt;μεταβιβάζουσα οντότητα&lt;/a&gt; και &lt;a href="https://iate.europa.eu/entry/result/1556855/en-el" target="_blank"&gt;δικαιούχος πληρωμής&lt;/a&gt; είναι ένα και το αυτό πρόσωπο και ασχέτως εάν ο πάροχος υπηρεσιών πληρωμών του πληρωτή και αυτός του δικαιούχου είναι ο ίδιος</t>
        </is>
      </c>
      <c r="Z602" s="2" t="inlineStr">
        <is>
          <t>transfer of funds|
funds transfer</t>
        </is>
      </c>
      <c r="AA602" s="2" t="inlineStr">
        <is>
          <t>3|
3</t>
        </is>
      </c>
      <c r="AB602" s="2" t="inlineStr">
        <is>
          <t xml:space="preserve">|
</t>
        </is>
      </c>
      <c r="AC602" t="inlineStr">
        <is>
          <t>complete movement (usually electronic) of funds between an &lt;a href="https://iate.europa.eu/entry/result/1557064" target="_blank"&gt;originator&lt;/a&gt; and a &lt;a href="https://iate.europa.eu/entry/result/1556855" target="_blank"&gt;beneficiary&lt;/a&gt;</t>
        </is>
      </c>
      <c r="AD602" s="2" t="inlineStr">
        <is>
          <t>transferencia de fondos</t>
        </is>
      </c>
      <c r="AE602" s="2" t="inlineStr">
        <is>
          <t>3</t>
        </is>
      </c>
      <c r="AF602" s="2" t="inlineStr">
        <is>
          <t/>
        </is>
      </c>
      <c r="AG602" t="inlineStr">
        <is>
          <t>&lt;div&gt;Toda transacción efectuada al menos parcialmente por medios electrónicos por cuenta de un ordenante &lt;a href="/entry/result/1557064/all" id="ENTRY_TO_ENTRY_CONVERTER" target="_blank"&gt;IATE:1557064&lt;/a&gt; a través de un prestador de servicios de pago &lt;a href="/entry/result/2220607/all" id="ENTRY_TO_ENTRY_CONVERTER" target="_blank"&gt;IATE:2220607&lt;/a&gt;, con objeto de poner fondos &lt;a href="/entry/result/1557091/all" id="ENTRY_TO_ENTRY_CONVERTER" target="_blank"&gt;IATE:1557091&lt;/a&gt; a disposición de un beneficiario &lt;a href="/entry/result/1556855/all" id="ENTRY_TO_ENTRY_CONVERTER" target="_blank"&gt;IATE:1556855&lt;/a&gt; a través de un prestador de servicios de pago, con independencia de que el ordenante y el beneficiario sean la misma persona y de que el prestador de servicios de pago del ordenante y el del beneficiario sea el mismo, incluyendo:&lt;/div&gt;&lt;div&gt;a) las transferencias de crédito, tal y como se definen en el artículo 2, punto 1, del Reglamento (UE) no 260/2012;&lt;/div&gt;&lt;div&gt;b) los adeudos domiciliados, tal y como se definen en el artículo 2, punto 2, del Reglamento (UE) no 260/2012;&lt;/div&gt;&lt;div&gt;c) los envíos de dinero, tal y como se definen en el artículo 4, punto 13, de la Directiva 2007/64/CE, sean nacionales o transfronterizos;&lt;/div&gt;&lt;div&gt;d) las transferencias llevadas a cabo utilizando una tarjeta de pago, un instrumento de dinero electrónico o un teléfono móvil u otro dispositivo digital o informático, de prepago o postpago, de características similares.&lt;/div&gt;</t>
        </is>
      </c>
      <c r="AH602" s="2" t="inlineStr">
        <is>
          <t>rahaülekanne</t>
        </is>
      </c>
      <c r="AI602" s="2" t="inlineStr">
        <is>
          <t>3</t>
        </is>
      </c>
      <c r="AJ602" s="2" t="inlineStr">
        <is>
          <t/>
        </is>
      </c>
      <c r="AK602" t="inlineStr">
        <is>
          <t>iga tehing, mis tehakse maksja nimel vähemalt osaliselt elektrooniliselt makseteenuse pakkuja kaudu, eesmärgiga teha raha makse saajale makseteenuse pakkuja kaudu kättesaadavaks, sõltumata sellest, kas maksja ja makse saaja on üks ja sama isik või kas maksja ja makse saaja makseteenuse pakkujad on identsed</t>
        </is>
      </c>
      <c r="AL602" s="2" t="inlineStr">
        <is>
          <t>varainsiirto|
varojen siirto</t>
        </is>
      </c>
      <c r="AM602" s="2" t="inlineStr">
        <is>
          <t>3|
3</t>
        </is>
      </c>
      <c r="AN602" s="2" t="inlineStr">
        <is>
          <t xml:space="preserve">|
</t>
        </is>
      </c>
      <c r="AO602" t="inlineStr">
        <is>
          <t/>
        </is>
      </c>
      <c r="AP602" s="2" t="inlineStr">
        <is>
          <t>transfert de fonds</t>
        </is>
      </c>
      <c r="AQ602" s="2" t="inlineStr">
        <is>
          <t>3</t>
        </is>
      </c>
      <c r="AR602" s="2" t="inlineStr">
        <is>
          <t/>
        </is>
      </c>
      <c r="AS602" t="inlineStr">
        <is>
          <t>transaction exécutée au moins en partie par voie électronique, 
pour le compte d'un donneur d'ordre, par l'intermédiaire d'un 
prestataire de services de paiement, dans le but de mettre des fonds à 
la disposition d'un bénéficiaire de fonds, par l'intermédiaire d'un prestataire de services de paiement, que le donneur d'ordre et le bénéficiaire de fonds ou le prestataire de services de paiement du donneur d'ordre et celui du bénéficiaire de fonds soient ou non la même personne</t>
        </is>
      </c>
      <c r="AT602" s="2" t="inlineStr">
        <is>
          <t>aistriú cistí</t>
        </is>
      </c>
      <c r="AU602" s="2" t="inlineStr">
        <is>
          <t>3</t>
        </is>
      </c>
      <c r="AV602" s="2" t="inlineStr">
        <is>
          <t/>
        </is>
      </c>
      <c r="AW602" t="inlineStr">
        <is>
          <t/>
        </is>
      </c>
      <c r="AX602" s="2" t="inlineStr">
        <is>
          <t>prijenos novčanih sredstava</t>
        </is>
      </c>
      <c r="AY602" s="2" t="inlineStr">
        <is>
          <t>3</t>
        </is>
      </c>
      <c r="AZ602" s="2" t="inlineStr">
        <is>
          <t/>
        </is>
      </c>
      <c r="BA602" t="inlineStr">
        <is>
          <t/>
        </is>
      </c>
      <c r="BB602" s="2" t="inlineStr">
        <is>
          <t>pénzátutalás</t>
        </is>
      </c>
      <c r="BC602" s="2" t="inlineStr">
        <is>
          <t>4</t>
        </is>
      </c>
      <c r="BD602" s="2" t="inlineStr">
        <is>
          <t/>
        </is>
      </c>
      <c r="BE602" t="inlineStr">
        <is>
          <t>a fizető fél nevében pénzforgalmi szolgáltatón keresztül, legalább részben elektronikusan végrehajtott ügylet, amelynek célja, hogy a pénzösszeget egy pénzforgalmi szolgáltatón keresztül hozzáférhetővé tegye a kedvezményezett számára, függetlenül attól, hogy a fizető fél és a kedvezményezett személye azonos-e vagy sem, és függetlenül attól is, hogy a fizető fél pénzforgalmi szolgáltatója és a kedvezményezett pénzforgalmi szolgáltatója azonos-e</t>
        </is>
      </c>
      <c r="BF602" s="2" t="inlineStr">
        <is>
          <t>trasferimento di fondi</t>
        </is>
      </c>
      <c r="BG602" s="2" t="inlineStr">
        <is>
          <t>3</t>
        </is>
      </c>
      <c r="BH602" s="2" t="inlineStr">
        <is>
          <t/>
        </is>
      </c>
      <c r="BI602" t="inlineStr">
        <is>
          <t>operazione effettuata almeno parzialmente per via elettronica per conto di un ordinante da un prestatore di servizi di pagamento, allo scopo di mettere fondi a disposizione di un beneficiario mediante un prestatore di servizi di pagamento</t>
        </is>
      </c>
      <c r="BJ602" s="2" t="inlineStr">
        <is>
          <t>lėšų pervedimas</t>
        </is>
      </c>
      <c r="BK602" s="2" t="inlineStr">
        <is>
          <t>3</t>
        </is>
      </c>
      <c r="BL602" s="2" t="inlineStr">
        <is>
          <t/>
        </is>
      </c>
      <c r="BM602" t="inlineStr">
        <is>
          <t/>
        </is>
      </c>
      <c r="BN602" s="2" t="inlineStr">
        <is>
          <t>līdzekļu pārvedums</t>
        </is>
      </c>
      <c r="BO602" s="2" t="inlineStr">
        <is>
          <t>3</t>
        </is>
      </c>
      <c r="BP602" s="2" t="inlineStr">
        <is>
          <t/>
        </is>
      </c>
      <c r="BQ602" t="inlineStr">
        <is>
          <t/>
        </is>
      </c>
      <c r="BR602" s="2" t="inlineStr">
        <is>
          <t>trasferiment ta' fondi</t>
        </is>
      </c>
      <c r="BS602" s="2" t="inlineStr">
        <is>
          <t>3</t>
        </is>
      </c>
      <c r="BT602" s="2" t="inlineStr">
        <is>
          <t/>
        </is>
      </c>
      <c r="BU602" t="inlineStr">
        <is>
          <t>iċ-ċaqliq komplut (normalment elettroniku) ta' fondi bejn l-&lt;a href="https://iate.europa.eu/entry/result/1557064/mt" target="_blank"&gt;oriġinatur&lt;/a&gt; u l-&lt;a href="https://iate.europa.eu/entry/result/1556855/mt" target="_blank"&gt;benefiċjarju&lt;/a&gt;</t>
        </is>
      </c>
      <c r="BV602" s="2" t="inlineStr">
        <is>
          <t>geldovermaking|
overmaking van geld|
geldoverdracht</t>
        </is>
      </c>
      <c r="BW602" s="2" t="inlineStr">
        <is>
          <t>3|
3|
3</t>
        </is>
      </c>
      <c r="BX602" s="2" t="inlineStr">
        <is>
          <t xml:space="preserve">|
|
</t>
        </is>
      </c>
      <c r="BY602" t="inlineStr">
        <is>
          <t>transactie die (meestal elektronisch) namens een betaler door een betalingsdienstaanbieder wordt verricht met de bedoeling geldmiddelen beschikbaar te stellen aan een begunstigde</t>
        </is>
      </c>
      <c r="BZ602" s="2" t="inlineStr">
        <is>
          <t>transfer środków pieniężnych|
przekaz pieniężny</t>
        </is>
      </c>
      <c r="CA602" s="2" t="inlineStr">
        <is>
          <t>3|
3</t>
        </is>
      </c>
      <c r="CB602" s="2" t="inlineStr">
        <is>
          <t xml:space="preserve">|
</t>
        </is>
      </c>
      <c r="CC602" t="inlineStr">
        <is>
          <t>1) transakcja realizowana drogą elektroniczną w imieniu płatnika przez dostawcę usług płatniczych w celu udostępnienia środków pieniężnych odbiorcy za pośrednictwem dostawcy usług płatniczych, bez względu na to, czy płatnik i odbiorca jest tą samą osobą 2) usługa przekazu pieniężnego oznacza usługę płatniczą świadczoną bez pośrednictwa rachunku płatniczego prowadzonego dla płatnika, polegającą na transferze do odbiorcy lub do innego dostawcy przyjmującego środki pieniężne dla odbiorcy środków pieniężnych otrzymanych od płatnika lub polegającą na przyjęciu środków pieniężnych dla odbiorcy i ich udostępnieniu odbiorcy</t>
        </is>
      </c>
      <c r="CD602" s="2" t="inlineStr">
        <is>
          <t>transferência de fundos</t>
        </is>
      </c>
      <c r="CE602" s="2" t="inlineStr">
        <is>
          <t>3</t>
        </is>
      </c>
      <c r="CF602" s="2" t="inlineStr">
        <is>
          <t/>
        </is>
      </c>
      <c r="CG602" t="inlineStr">
        <is>
          <t>Movimento completo de fundos, geralmente eletrónico, entre um &lt;a href="https://iate.europa.eu/entry/result/1557064/pt" target="_blank"&gt;ordenador&lt;/a&gt; e um &lt;a href="https://iate.europa.eu/entry/result/1556855/pt" target="_blank"&gt;beneficiário&lt;/a&gt;.</t>
        </is>
      </c>
      <c r="CH602" s="2" t="inlineStr">
        <is>
          <t>transfer de fonduri</t>
        </is>
      </c>
      <c r="CI602" s="2" t="inlineStr">
        <is>
          <t>3</t>
        </is>
      </c>
      <c r="CJ602" s="2" t="inlineStr">
        <is>
          <t/>
        </is>
      </c>
      <c r="CK602" t="inlineStr">
        <is>
          <t/>
        </is>
      </c>
      <c r="CL602" s="2" t="inlineStr">
        <is>
          <t>prevod finančných prostriedkov</t>
        </is>
      </c>
      <c r="CM602" s="2" t="inlineStr">
        <is>
          <t>3</t>
        </is>
      </c>
      <c r="CN602" s="2" t="inlineStr">
        <is>
          <t/>
        </is>
      </c>
      <c r="CO602" t="inlineStr">
        <is>
          <t>každá transakcia aspoň čiastočne vykonaná elektronickými prostriedkami v mene &lt;a href="https://iate.europa.eu/entry/slideshow/1633506785263/105051/sk" target="_blank"&gt;platiteľa&lt;/a&gt; prostredníctvom &lt;a href="https://iate.europa.eu/entry/slideshow/1633505145624/2220607/sk" target="_blank"&gt;poskytovateľa platobných služieb&lt;/a&gt;, ktorej cieľom je sprístupniť finančné prostriedky prostredníctvom poskytovateľa platobných služieb &lt;a href="https://iate.europa.eu/entry/slideshow/1633506732957/1556855/sk" target="_blank"&gt;príjemcovi&lt;/a&gt; bez ohľadu na to, či je platiteľ a príjemca tá istá osoba, a bez ohľadu na to, či je poskytovateľ platobných služieb platiteľa a poskytovateľ platobných služieb príjemcu jedna a tá istá osoba</t>
        </is>
      </c>
      <c r="CP602" s="2" t="inlineStr">
        <is>
          <t>prenos sredstev</t>
        </is>
      </c>
      <c r="CQ602" s="2" t="inlineStr">
        <is>
          <t>3</t>
        </is>
      </c>
      <c r="CR602" s="2" t="inlineStr">
        <is>
          <t/>
        </is>
      </c>
      <c r="CS602" t="inlineStr">
        <is>
          <t>transakcija, vsaj delno izvedena z elektronskimi sredstvi v imenu plačnika prek ponudnika plačilnih storitev, z namenom dati sredstva na voljo prejemniku plačila prek ponudnika plačilnih storitev</t>
        </is>
      </c>
      <c r="CT602" s="2" t="inlineStr">
        <is>
          <t>överföring av medel</t>
        </is>
      </c>
      <c r="CU602" s="2" t="inlineStr">
        <is>
          <t>3</t>
        </is>
      </c>
      <c r="CV602" s="2" t="inlineStr">
        <is>
          <t/>
        </is>
      </c>
      <c r="CW602" t="inlineStr">
        <is>
          <t/>
        </is>
      </c>
    </row>
    <row r="603">
      <c r="A603" s="1" t="str">
        <f>HYPERLINK("https://iate.europa.eu/entry/result/3528087/all", "3528087")</f>
        <v>3528087</v>
      </c>
      <c r="B603" t="inlineStr">
        <is>
          <t>FINANCE</t>
        </is>
      </c>
      <c r="C603" t="inlineStr">
        <is>
          <t>FINANCE|financial institutions and credit|banking</t>
        </is>
      </c>
      <c r="D603" t="inlineStr">
        <is>
          <t>yes</t>
        </is>
      </c>
      <c r="E603" t="inlineStr">
        <is>
          <t/>
        </is>
      </c>
      <c r="F603" s="2" t="inlineStr">
        <is>
          <t>CAI-режим</t>
        </is>
      </c>
      <c r="G603" s="2" t="inlineStr">
        <is>
          <t>3</t>
        </is>
      </c>
      <c r="H603" s="2" t="inlineStr">
        <is>
          <t/>
        </is>
      </c>
      <c r="I603" t="inlineStr">
        <is>
          <t>Предоставяне на консолидирана информация относно сметки в платежния модул [&lt;a href="/entry/result/3527121/all" id="ENTRY_TO_ENTRY_CONVERTER" target="_blank"&gt;IATE:3527121&lt;/a&gt; ] посредством модул за информация и контрол [&lt;a href="/entry/result/3528093/all" id="ENTRY_TO_ENTRY_CONVERTER" target="_blank"&gt;IATE:3528093&lt;/a&gt; ].</t>
        </is>
      </c>
      <c r="J603" t="inlineStr">
        <is>
          <t/>
        </is>
      </c>
      <c r="K603" t="inlineStr">
        <is>
          <t/>
        </is>
      </c>
      <c r="L603" t="inlineStr">
        <is>
          <t/>
        </is>
      </c>
      <c r="M603" t="inlineStr">
        <is>
          <t/>
        </is>
      </c>
      <c r="N603" t="inlineStr">
        <is>
          <t/>
        </is>
      </c>
      <c r="O603" t="inlineStr">
        <is>
          <t/>
        </is>
      </c>
      <c r="P603" t="inlineStr">
        <is>
          <t/>
        </is>
      </c>
      <c r="Q603" t="inlineStr">
        <is>
          <t/>
        </is>
      </c>
      <c r="R603" s="2" t="inlineStr">
        <is>
          <t>CAI-Verfahren</t>
        </is>
      </c>
      <c r="S603" s="2" t="inlineStr">
        <is>
          <t>3</t>
        </is>
      </c>
      <c r="T603" s="2" t="inlineStr">
        <is>
          <t/>
        </is>
      </c>
      <c r="U603" t="inlineStr">
        <is>
          <t>Verfahren, in dem über das Informations- und Kontrollmodul (ICM) konsolidierte Konteninformationen ("Consolidated Account Information" — CAI) in Bezug auf PM-Konten zur Verfügung gestellt werden</t>
        </is>
      </c>
      <c r="V603" s="2" t="inlineStr">
        <is>
          <t>λειτουργία ΕΣΛ</t>
        </is>
      </c>
      <c r="W603" s="2" t="inlineStr">
        <is>
          <t>3</t>
        </is>
      </c>
      <c r="X603" s="2" t="inlineStr">
        <is>
          <t/>
        </is>
      </c>
      <c r="Y603" t="inlineStr">
        <is>
          <t>ενοποιημένα στοιχεία λογαριασμών που αφορούν λογαριασμούς ΜΠ [ &lt;a href="/entry/result/3528031/all" id="ENTRY_TO_ENTRY_CONVERTER" target="_blank"&gt;IATE:3528031&lt;/a&gt; ] και παρέχονται μέσω της ΜΠΕ (μονάδας πληροφόρησης και ελέγχου)</t>
        </is>
      </c>
      <c r="Z603" s="2" t="inlineStr">
        <is>
          <t>CAI mode|
consolidated account information mode</t>
        </is>
      </c>
      <c r="AA603" s="2" t="inlineStr">
        <is>
          <t>3|
3</t>
        </is>
      </c>
      <c r="AB603" s="2" t="inlineStr">
        <is>
          <t xml:space="preserve">|
</t>
        </is>
      </c>
      <c r="AC603" t="inlineStr">
        <is>
          <t>provision of consolidated account information in relation to Payments Module (PM) accounts via the Information and Control Module (ICM)</t>
        </is>
      </c>
      <c r="AD603" s="2" t="inlineStr">
        <is>
          <t>servicio IC</t>
        </is>
      </c>
      <c r="AE603" s="2" t="inlineStr">
        <is>
          <t>3</t>
        </is>
      </c>
      <c r="AF603" s="2" t="inlineStr">
        <is>
          <t/>
        </is>
      </c>
      <c r="AG603" t="inlineStr">
        <is>
          <t>Provisión de información consolidada sobre las cuentas del módulo de pagos por medio del MIC.</t>
        </is>
      </c>
      <c r="AH603" s="2" t="inlineStr">
        <is>
          <t>CAI režiim|
konsolideeritud kontoteabe režiim</t>
        </is>
      </c>
      <c r="AI603" s="2" t="inlineStr">
        <is>
          <t>3|
3</t>
        </is>
      </c>
      <c r="AJ603" s="2" t="inlineStr">
        <is>
          <t xml:space="preserve">|
</t>
        </is>
      </c>
      <c r="AK603" t="inlineStr">
        <is>
          <t>konsolideeritud kontoteave maksemooduli kontode kohta ICMi kaudu</t>
        </is>
      </c>
      <c r="AL603" s="2" t="inlineStr">
        <is>
          <t>CAI-toimintatapa|
konsolidoitujen tilitietojen toimintatapa</t>
        </is>
      </c>
      <c r="AM603" s="2" t="inlineStr">
        <is>
          <t>3|
3</t>
        </is>
      </c>
      <c r="AN603" s="2" t="inlineStr">
        <is>
          <t xml:space="preserve">|
</t>
        </is>
      </c>
      <c r="AO603" t="inlineStr">
        <is>
          <t>konsolidoitujen PM-tilitietojen toimittaminen tieto- ja kontrollimoduulin (ICM) välityksellä</t>
        </is>
      </c>
      <c r="AP603" s="2" t="inlineStr">
        <is>
          <t>mode ICC</t>
        </is>
      </c>
      <c r="AQ603" s="2" t="inlineStr">
        <is>
          <t>3</t>
        </is>
      </c>
      <c r="AR603" s="2" t="inlineStr">
        <is>
          <t/>
        </is>
      </c>
      <c r="AS603" t="inlineStr">
        <is>
          <t>mode selon lequel des informations consolidées sur les comptes sont fournies par l'intermédiaire du MIC relativement aux comptes MP</t>
        </is>
      </c>
      <c r="AT603" s="2" t="inlineStr">
        <is>
          <t>modh na faisnéise comhdhlúite i leith cuntas|
modh CAI</t>
        </is>
      </c>
      <c r="AU603" s="2" t="inlineStr">
        <is>
          <t>3|
3</t>
        </is>
      </c>
      <c r="AV603" s="2" t="inlineStr">
        <is>
          <t xml:space="preserve">|
</t>
        </is>
      </c>
      <c r="AW603" t="inlineStr">
        <is>
          <t/>
        </is>
      </c>
      <c r="AX603" t="inlineStr">
        <is>
          <t/>
        </is>
      </c>
      <c r="AY603" t="inlineStr">
        <is>
          <t/>
        </is>
      </c>
      <c r="AZ603" t="inlineStr">
        <is>
          <t/>
        </is>
      </c>
      <c r="BA603" t="inlineStr">
        <is>
          <t/>
        </is>
      </c>
      <c r="BB603" s="2" t="inlineStr">
        <is>
          <t>CAI-üzemmód|
összevont számlainformáció mód</t>
        </is>
      </c>
      <c r="BC603" s="2" t="inlineStr">
        <is>
          <t>4|
4</t>
        </is>
      </c>
      <c r="BD603" s="2" t="inlineStr">
        <is>
          <t xml:space="preserve">|
</t>
        </is>
      </c>
      <c r="BE603" t="inlineStr">
        <is>
          <t>konszolidált számlainformáció nyújtása a PM-számlákkal kapcsolatban az ICM-n keresztül</t>
        </is>
      </c>
      <c r="BF603" t="inlineStr">
        <is>
          <t/>
        </is>
      </c>
      <c r="BG603" t="inlineStr">
        <is>
          <t/>
        </is>
      </c>
      <c r="BH603" t="inlineStr">
        <is>
          <t/>
        </is>
      </c>
      <c r="BI603" t="inlineStr">
        <is>
          <t/>
        </is>
      </c>
      <c r="BJ603" t="inlineStr">
        <is>
          <t/>
        </is>
      </c>
      <c r="BK603" t="inlineStr">
        <is>
          <t/>
        </is>
      </c>
      <c r="BL603" t="inlineStr">
        <is>
          <t/>
        </is>
      </c>
      <c r="BM603" t="inlineStr">
        <is>
          <t/>
        </is>
      </c>
      <c r="BN603" t="inlineStr">
        <is>
          <t/>
        </is>
      </c>
      <c r="BO603" t="inlineStr">
        <is>
          <t/>
        </is>
      </c>
      <c r="BP603" t="inlineStr">
        <is>
          <t/>
        </is>
      </c>
      <c r="BQ603" t="inlineStr">
        <is>
          <t/>
        </is>
      </c>
      <c r="BR603" t="inlineStr">
        <is>
          <t/>
        </is>
      </c>
      <c r="BS603" t="inlineStr">
        <is>
          <t/>
        </is>
      </c>
      <c r="BT603" t="inlineStr">
        <is>
          <t/>
        </is>
      </c>
      <c r="BU603" t="inlineStr">
        <is>
          <t/>
        </is>
      </c>
      <c r="BV603" t="inlineStr">
        <is>
          <t/>
        </is>
      </c>
      <c r="BW603" t="inlineStr">
        <is>
          <t/>
        </is>
      </c>
      <c r="BX603" t="inlineStr">
        <is>
          <t/>
        </is>
      </c>
      <c r="BY603" t="inlineStr">
        <is>
          <t/>
        </is>
      </c>
      <c r="BZ603" s="2" t="inlineStr">
        <is>
          <t>tryb CAI</t>
        </is>
      </c>
      <c r="CA603" s="2" t="inlineStr">
        <is>
          <t>3</t>
        </is>
      </c>
      <c r="CB603" s="2" t="inlineStr">
        <is>
          <t/>
        </is>
      </c>
      <c r="CC603" t="inlineStr">
        <is>
          <t>dostarczanie skonsolidowanej informacji o rachunkach w odniesieniu do rachunków w PM za pośrednictwem ICM</t>
        </is>
      </c>
      <c r="CD603" s="2" t="inlineStr">
        <is>
          <t>serviço ICC</t>
        </is>
      </c>
      <c r="CE603" s="2" t="inlineStr">
        <is>
          <t>3</t>
        </is>
      </c>
      <c r="CF603" s="2" t="inlineStr">
        <is>
          <t/>
        </is>
      </c>
      <c r="CG603" t="inlineStr">
        <is>
          <t>Fornecimento de informação consolidada referente a contas MP via MIC.</t>
        </is>
      </c>
      <c r="CH603" s="2" t="inlineStr">
        <is>
          <t>metoda CAI</t>
        </is>
      </c>
      <c r="CI603" s="2" t="inlineStr">
        <is>
          <t>3</t>
        </is>
      </c>
      <c r="CJ603" s="2" t="inlineStr">
        <is>
          <t/>
        </is>
      </c>
      <c r="CK603" t="inlineStr">
        <is>
          <t>furnizarea de informații consolidate despre cont în legătură cu conturile PM, prin intermediul ICM&lt;sup&gt;1&lt;/sup&gt;</t>
        </is>
      </c>
      <c r="CL603" t="inlineStr">
        <is>
          <t/>
        </is>
      </c>
      <c r="CM603" t="inlineStr">
        <is>
          <t/>
        </is>
      </c>
      <c r="CN603" t="inlineStr">
        <is>
          <t/>
        </is>
      </c>
      <c r="CO603" t="inlineStr">
        <is>
          <t/>
        </is>
      </c>
      <c r="CP603" s="2" t="inlineStr">
        <is>
          <t>način konsolidiranih informacij o računih|
način CAI</t>
        </is>
      </c>
      <c r="CQ603" s="2" t="inlineStr">
        <is>
          <t>3|
3</t>
        </is>
      </c>
      <c r="CR603" s="2" t="inlineStr">
        <is>
          <t xml:space="preserve">|
</t>
        </is>
      </c>
      <c r="CS603" t="inlineStr">
        <is>
          <t>zagotavljanje konsolidiranih informacij o računih v zvezi z računi plačilnih modulov preko informacijskih in kontrolnih modulov</t>
        </is>
      </c>
      <c r="CT603" t="inlineStr">
        <is>
          <t/>
        </is>
      </c>
      <c r="CU603" t="inlineStr">
        <is>
          <t/>
        </is>
      </c>
      <c r="CV603" t="inlineStr">
        <is>
          <t/>
        </is>
      </c>
      <c r="CW603" t="inlineStr">
        <is>
          <t/>
        </is>
      </c>
    </row>
    <row r="604">
      <c r="A604" s="1" t="str">
        <f>HYPERLINK("https://iate.europa.eu/entry/result/3527111/all", "3527111")</f>
        <v>3527111</v>
      </c>
      <c r="B604" t="inlineStr">
        <is>
          <t>FINANCE</t>
        </is>
      </c>
      <c r="C604" t="inlineStr">
        <is>
          <t>FINANCE</t>
        </is>
      </c>
      <c r="D604" t="inlineStr">
        <is>
          <t>yes</t>
        </is>
      </c>
      <c r="E604" t="inlineStr">
        <is>
          <t/>
        </is>
      </c>
      <c r="F604" s="2" t="inlineStr">
        <is>
          <t>адресат с BIC</t>
        </is>
      </c>
      <c r="G604" s="2" t="inlineStr">
        <is>
          <t>3</t>
        </is>
      </c>
      <c r="H604" s="2" t="inlineStr">
        <is>
          <t/>
        </is>
      </c>
      <c r="I604" t="inlineStr">
        <is>
          <t>Лице, което а) има бизнес идентификационен код (BIC); б) не е разпознато като индиректен участник; и в) е кореспондент или клиент на директен участник или клон на директен или индиректен участник и може да подава платежни нареждания и получава плащания от системен компонент на ТАRGЕТ2 чрез този директен участник.</t>
        </is>
      </c>
      <c r="J604" t="inlineStr">
        <is>
          <t/>
        </is>
      </c>
      <c r="K604" t="inlineStr">
        <is>
          <t/>
        </is>
      </c>
      <c r="L604" t="inlineStr">
        <is>
          <t/>
        </is>
      </c>
      <c r="M604" t="inlineStr">
        <is>
          <t/>
        </is>
      </c>
      <c r="N604" t="inlineStr">
        <is>
          <t/>
        </is>
      </c>
      <c r="O604" t="inlineStr">
        <is>
          <t/>
        </is>
      </c>
      <c r="P604" t="inlineStr">
        <is>
          <t/>
        </is>
      </c>
      <c r="Q604" t="inlineStr">
        <is>
          <t/>
        </is>
      </c>
      <c r="R604" s="2" t="inlineStr">
        <is>
          <t>erreichbarer BIC-Inhaber</t>
        </is>
      </c>
      <c r="S604" s="2" t="inlineStr">
        <is>
          <t>3</t>
        </is>
      </c>
      <c r="T604" s="2" t="inlineStr">
        <is>
          <t/>
        </is>
      </c>
      <c r="U604" t="inlineStr">
        <is>
          <t>eine Stelle, die: a) Inhaberin eines Business Identifier Codes (BIC), b) nicht als indirekter Teilnehmer anerkannt und c) Korrespondent oder Kunde eines direkten Teilnehmers oder Zweigstelle eines direkten oder indirekten Teilnehmers ist und die über den direkten Teilnehmer Zahlungsaufträge bei einem TARGET2-Komponenten-System einreichen und über diesen Zahlungen empfangen kann</t>
        </is>
      </c>
      <c r="V604" s="2" t="inlineStr">
        <is>
          <t>κάτοχος προσβάσιμου BIC</t>
        </is>
      </c>
      <c r="W604" s="2" t="inlineStr">
        <is>
          <t>2</t>
        </is>
      </c>
      <c r="X604" s="2" t="inlineStr">
        <is>
          <t/>
        </is>
      </c>
      <c r="Y604" t="inlineStr">
        <is>
          <t>οργανισμός ο οποίος: α) διαθέτει κωδικό αναγνώρισης τράπεζας (BIC), β) δεν αναγνωρίζεται ως έμμεσος συμμετέχων και γ) είναι ανταποκριτής ή πελάτης άμεσου συμμετέχοντα ή υποκατάστημα άμεσου ή έμμεσου συμμετέχοντα και μπορεί να υποβάλλει εντολές πληρωμής σε μία συνιστώσα του TARGET2 και να λαμβάνει πληρωμές από την εν λόγω συνιστώσα μέσω του άμεσου συμμετέχοντα</t>
        </is>
      </c>
      <c r="Z604" s="2" t="inlineStr">
        <is>
          <t>addressable BIC holder|
Business Identifier Code</t>
        </is>
      </c>
      <c r="AA604" s="2" t="inlineStr">
        <is>
          <t>3|
1</t>
        </is>
      </c>
      <c r="AB604" s="2" t="inlineStr">
        <is>
          <t xml:space="preserve">|
</t>
        </is>
      </c>
      <c r="AC604" t="inlineStr">
        <is>
          <t>entity which: &lt;br&gt;(a) holds a Business Identifier Code (BIC); &lt;br&gt;(b) is not recognised as an indirect participant; and &lt;br&gt;(c) is a correspondent or customer of a direct participant or a branch of a direct or indirect participant, and is able to submit payment orders to and receive payments from a TARGET2 component system via the direct participant</t>
        </is>
      </c>
      <c r="AD604" s="2" t="inlineStr">
        <is>
          <t>titular de BIC accesible</t>
        </is>
      </c>
      <c r="AE604" s="2" t="inlineStr">
        <is>
          <t>3</t>
        </is>
      </c>
      <c r="AF604" s="2" t="inlineStr">
        <is>
          <t/>
        </is>
      </c>
      <c r="AG604" t="inlineStr">
        <is>
          <t>Entidad que:&lt;br&gt; a) posee un código de identificación bancaria (BIC), &lt;br&gt;b) no está reconocida como participante indirecto, y &lt;br&gt;c) es un corresponsal o cliente de un participante directo, o una sucursal de un participante directo o indirecto, y puede cursar órdenes de pago a un sistema integrante de TARGET2, y recibir pagos de él, por intermedio del participante directo.</t>
        </is>
      </c>
      <c r="AH604" s="2" t="inlineStr">
        <is>
          <t>adresseeritav ettevõtte tunnuskoodi omanik|
adresseeritav BICi omanik</t>
        </is>
      </c>
      <c r="AI604" s="2" t="inlineStr">
        <is>
          <t>3|
3</t>
        </is>
      </c>
      <c r="AJ604" s="2" t="inlineStr">
        <is>
          <t xml:space="preserve">|
</t>
        </is>
      </c>
      <c r="AK604" t="inlineStr">
        <is>
          <t>üksus: a) kellel on ettevõtte tunnuskood (BIC); b) keda ei tunnustata kaudse osalejana; ja c) kes on otseosaleja korrespondent või klient, või otseosaleja või kaudse osaleja filiaal, ja kes võib esitada maksejuhiseid ja saada makseid TARGET2 osasüsteemist otseosaleja kaudu</t>
        </is>
      </c>
      <c r="AL604" s="2" t="inlineStr">
        <is>
          <t>tavoitettavan BIC-koodin haltija</t>
        </is>
      </c>
      <c r="AM604" s="2" t="inlineStr">
        <is>
          <t>3</t>
        </is>
      </c>
      <c r="AN604" s="2" t="inlineStr">
        <is>
          <t/>
        </is>
      </c>
      <c r="AO604" t="inlineStr">
        <is>
          <t>yhteisö, &lt;br&gt;a) jolla on BIC-koodi; ja &lt;br&gt;b) jota ei ole hyväksytty epäsuoraksi osallistujaksi ja &lt;br&gt;c) joka on suoran osallistujan asiakas tai kirjeenvaihtajapankki taikka suoran osallistujan tai epäsuoran osallistujan sivukonttori ja voi tämän suoran osallistujan kautta lähettää maksumääräyksiä ja vastaanottaa maksuja TARGET2-osajärjestelmän välityksellä</t>
        </is>
      </c>
      <c r="AP604" s="2" t="inlineStr">
        <is>
          <t>détenteur de BIC adressable</t>
        </is>
      </c>
      <c r="AQ604" s="2" t="inlineStr">
        <is>
          <t>3</t>
        </is>
      </c>
      <c r="AR604" s="2" t="inlineStr">
        <is>
          <t/>
        </is>
      </c>
      <c r="AS604" t="inlineStr">
        <is>
          <t>une entité qui a) détient un code d’identification d’entreprise (Business Identifier Code — BIC) ; b) n’est pas reconnue comme un participant indirect ; et c) est un correspondant ou un client d’un participant direct ou une succursale d’un participant direct ou indirect et est en mesure de présenter des ordres de paiement à un système composant de TARGET2 et de recevoir des paiements en provenance d’un tel système par l’intermédiaire du participant direct</t>
        </is>
      </c>
      <c r="AT604" s="2" t="inlineStr">
        <is>
          <t>sealbhóir BIC inteagmhála</t>
        </is>
      </c>
      <c r="AU604" s="2" t="inlineStr">
        <is>
          <t>3</t>
        </is>
      </c>
      <c r="AV604" s="2" t="inlineStr">
        <is>
          <t/>
        </is>
      </c>
      <c r="AW604" t="inlineStr">
        <is>
          <t/>
        </is>
      </c>
      <c r="AX604" t="inlineStr">
        <is>
          <t/>
        </is>
      </c>
      <c r="AY604" t="inlineStr">
        <is>
          <t/>
        </is>
      </c>
      <c r="AZ604" t="inlineStr">
        <is>
          <t/>
        </is>
      </c>
      <c r="BA604" t="inlineStr">
        <is>
          <t/>
        </is>
      </c>
      <c r="BB604" s="2" t="inlineStr">
        <is>
          <t>címezhető BIC-birtokos</t>
        </is>
      </c>
      <c r="BC604" s="2" t="inlineStr">
        <is>
          <t>4</t>
        </is>
      </c>
      <c r="BD604" s="2" t="inlineStr">
        <is>
          <t/>
        </is>
      </c>
      <c r="BE604" t="inlineStr">
        <is>
          <t>olyan szervezet: a) amely vállalatazonosító kóddal (BIC) rendelkezik; b) amelyet nem ismernek el közvetett résztvevőként; valamint c) amely egy közvetlen résztvevő, illetve egy közvetlen vagy közvetett résztvevő fióktelepének levelezője vagy ügyfele, és amely e közvetlen résztvevőn keresztül fizetési megbízásokat küldhet vagy fizetéseket fogadhat egy TARGET2 tagrendszerből</t>
        </is>
      </c>
      <c r="BF604" t="inlineStr">
        <is>
          <t/>
        </is>
      </c>
      <c r="BG604" t="inlineStr">
        <is>
          <t/>
        </is>
      </c>
      <c r="BH604" t="inlineStr">
        <is>
          <t/>
        </is>
      </c>
      <c r="BI604" t="inlineStr">
        <is>
          <t/>
        </is>
      </c>
      <c r="BJ604" s="2" t="inlineStr">
        <is>
          <t>adresuojamojo BIC turėtojas</t>
        </is>
      </c>
      <c r="BK604" s="2" t="inlineStr">
        <is>
          <t>3</t>
        </is>
      </c>
      <c r="BL604" s="2" t="inlineStr">
        <is>
          <t/>
        </is>
      </c>
      <c r="BM604" t="inlineStr">
        <is>
          <t>subjektas, kuris: a) turi bendrovės identifikavimo kodą (BIC); b) nėra patvirtintas kaip netiesioginis dalyvis ir c) yra tiesioginio dalyvio korespondentas ar klientas arba tiesioginio ar netiesioginio dalyvio filialas bei gali pateikti mokėjimų nurodymus ir gauti mokėjimus iš TARGET2 komponento sistemos per tą tiesioginį dalyvį</t>
        </is>
      </c>
      <c r="BN604" t="inlineStr">
        <is>
          <t/>
        </is>
      </c>
      <c r="BO604" t="inlineStr">
        <is>
          <t/>
        </is>
      </c>
      <c r="BP604" t="inlineStr">
        <is>
          <t/>
        </is>
      </c>
      <c r="BQ604" t="inlineStr">
        <is>
          <t/>
        </is>
      </c>
      <c r="BR604" t="inlineStr">
        <is>
          <t/>
        </is>
      </c>
      <c r="BS604" t="inlineStr">
        <is>
          <t/>
        </is>
      </c>
      <c r="BT604" t="inlineStr">
        <is>
          <t/>
        </is>
      </c>
      <c r="BU604" t="inlineStr">
        <is>
          <t/>
        </is>
      </c>
      <c r="BV604" t="inlineStr">
        <is>
          <t/>
        </is>
      </c>
      <c r="BW604" t="inlineStr">
        <is>
          <t/>
        </is>
      </c>
      <c r="BX604" t="inlineStr">
        <is>
          <t/>
        </is>
      </c>
      <c r="BY604" t="inlineStr">
        <is>
          <t/>
        </is>
      </c>
      <c r="BZ604" s="2" t="inlineStr">
        <is>
          <t>adresowalny posiadacz BIC</t>
        </is>
      </c>
      <c r="CA604" s="2" t="inlineStr">
        <is>
          <t>3</t>
        </is>
      </c>
      <c r="CB604" s="2" t="inlineStr">
        <is>
          <t/>
        </is>
      </c>
      <c r="CC604" t="inlineStr">
        <is>
          <t>podmiot, który a) posiada BIC; b) nie jest zarejestrowany jako uczestnik pośredni; oraz c) jest korespondentem lub klientem uczestnika bezpośredniego bądź też oddziałem uczestnika bezpośredniego lub uczestnika pośredniego, mającym możliwość składania zleceń płatniczych do systemu będącego komponentem TARGET2 oraz otrzymywania płatności z tego systemu za pośrednictwem uczestnika bezpośredniego</t>
        </is>
      </c>
      <c r="CD604" s="2" t="inlineStr">
        <is>
          <t>titular de BIC endereçável</t>
        </is>
      </c>
      <c r="CE604" s="2" t="inlineStr">
        <is>
          <t>3</t>
        </is>
      </c>
      <c r="CF604" s="2" t="inlineStr">
        <is>
          <t/>
        </is>
      </c>
      <c r="CG604" t="inlineStr">
        <is>
          <t>Entidade: a) a quem tenha sido atribuído um código de identificação bancária (BIC); b) que não tenha sido reconhecido como um participante indireto; e que c) seja correspondente ou cliente de um participante direto ou uma sucursal de um participante direto ou indireto, e esteja em condições de, por via do participante direto, submeter ordens de pagamento a um sistema componente do TARGET2 e receber pagamentos através do mesmo.</t>
        </is>
      </c>
      <c r="CH604" s="2" t="inlineStr">
        <is>
          <t>titular de BIC adresabil</t>
        </is>
      </c>
      <c r="CI604" s="2" t="inlineStr">
        <is>
          <t>3</t>
        </is>
      </c>
      <c r="CJ604" s="2" t="inlineStr">
        <is>
          <t/>
        </is>
      </c>
      <c r="CK604" t="inlineStr">
        <is>
          <t>entitate care: &lt;br&gt;a) are atribuit un cod de identificare a entității (BIC);&lt;br&gt;(b) nu este recunoscută ca participant indirect; și&lt;br&gt;(c) este un corespondent sau un client al unui titular de cont PM sau o sucursală a unui titular de cont PM sau a unui participant indirect și poate transmite ordine de plată către și primi plăți de la un sistem component al TARGET2, prin intermediul titularului de cont PM&lt;sup&gt;1&lt;/sup&gt;</t>
        </is>
      </c>
      <c r="CL604" t="inlineStr">
        <is>
          <t/>
        </is>
      </c>
      <c r="CM604" t="inlineStr">
        <is>
          <t/>
        </is>
      </c>
      <c r="CN604" t="inlineStr">
        <is>
          <t/>
        </is>
      </c>
      <c r="CO604" t="inlineStr">
        <is>
          <t/>
        </is>
      </c>
      <c r="CP604" s="2" t="inlineStr">
        <is>
          <t>imetnik naslovljive BIC</t>
        </is>
      </c>
      <c r="CQ604" s="2" t="inlineStr">
        <is>
          <t>3</t>
        </is>
      </c>
      <c r="CR604" s="2" t="inlineStr">
        <is>
          <t/>
        </is>
      </c>
      <c r="CS604" t="inlineStr">
        <is>
          <t>subjekt, ki:&lt;br&gt;(a) ima identifikacijsko kodo podjetja (BIC);&lt;br&gt;(b) ni priznan kot posredni udeleženec, in&lt;br&gt;(c) je korespondent ali stranka neposrednega udeleženca ali podružnice neposrednega ali posrednega udeleženca ter je zmožen predložiti plačilne naloge v komponento sistema TARGET2 in prejeti plačila iz nje preko neposrednega udeleženca</t>
        </is>
      </c>
      <c r="CT604" t="inlineStr">
        <is>
          <t/>
        </is>
      </c>
      <c r="CU604" t="inlineStr">
        <is>
          <t/>
        </is>
      </c>
      <c r="CV604" t="inlineStr">
        <is>
          <t/>
        </is>
      </c>
      <c r="CW604" t="inlineStr">
        <is>
          <t/>
        </is>
      </c>
    </row>
    <row r="605">
      <c r="A605" s="1" t="str">
        <f>HYPERLINK("https://iate.europa.eu/entry/result/912077/all", "912077")</f>
        <v>912077</v>
      </c>
      <c r="B605" t="inlineStr">
        <is>
          <t>FINANCE</t>
        </is>
      </c>
      <c r="C605" t="inlineStr">
        <is>
          <t>FINANCE;FINANCE|financial institutions and credit</t>
        </is>
      </c>
      <c r="D605" t="inlineStr">
        <is>
          <t>yes</t>
        </is>
      </c>
      <c r="E605" t="inlineStr">
        <is>
          <t/>
        </is>
      </c>
      <c r="F605" s="2" t="inlineStr">
        <is>
          <t>участваща национална централна банка</t>
        </is>
      </c>
      <c r="G605" s="2" t="inlineStr">
        <is>
          <t>3</t>
        </is>
      </c>
      <c r="H605" s="2" t="inlineStr">
        <is>
          <t/>
        </is>
      </c>
      <c r="I605" t="inlineStr">
        <is>
          <t>национална централна банка (НЦБ) на държава-членка, която е приела еврото</t>
        </is>
      </c>
      <c r="J605" t="inlineStr">
        <is>
          <t/>
        </is>
      </c>
      <c r="K605" t="inlineStr">
        <is>
          <t/>
        </is>
      </c>
      <c r="L605" t="inlineStr">
        <is>
          <t/>
        </is>
      </c>
      <c r="M605" t="inlineStr">
        <is>
          <t/>
        </is>
      </c>
      <c r="N605" t="inlineStr">
        <is>
          <t/>
        </is>
      </c>
      <c r="O605" t="inlineStr">
        <is>
          <t/>
        </is>
      </c>
      <c r="P605" t="inlineStr">
        <is>
          <t/>
        </is>
      </c>
      <c r="Q605" t="inlineStr">
        <is>
          <t/>
        </is>
      </c>
      <c r="R605" s="2" t="inlineStr">
        <is>
          <t>teilnehmende NZB</t>
        </is>
      </c>
      <c r="S605" s="2" t="inlineStr">
        <is>
          <t>3</t>
        </is>
      </c>
      <c r="T605" s="2" t="inlineStr">
        <is>
          <t/>
        </is>
      </c>
      <c r="U605" t="inlineStr">
        <is>
          <t>die nationale Zentralbank eines Mitgliedstaats, dessen Währung der Euro ist</t>
        </is>
      </c>
      <c r="V605" s="2" t="inlineStr">
        <is>
          <t>συμμετέχουσα ΕθνΚΤ</t>
        </is>
      </c>
      <c r="W605" s="2" t="inlineStr">
        <is>
          <t>2</t>
        </is>
      </c>
      <c r="X605" s="2" t="inlineStr">
        <is>
          <t/>
        </is>
      </c>
      <c r="Y605" t="inlineStr">
        <is>
          <t>η εθνική κεντρική τράπεζα (ΕθνΚΤ) κράτους μέλους που έχει υιοθετήσει το ευρώ</t>
        </is>
      </c>
      <c r="Z605" s="2" t="inlineStr">
        <is>
          <t>participating national central bank|
participating NCB</t>
        </is>
      </c>
      <c r="AA605" s="2" t="inlineStr">
        <is>
          <t>4|
3</t>
        </is>
      </c>
      <c r="AB605" s="2" t="inlineStr">
        <is>
          <t xml:space="preserve">|
</t>
        </is>
      </c>
      <c r="AC605" t="inlineStr">
        <is>
          <t>the national central bank (NCB) of a Member State whose currency is the euro</t>
        </is>
      </c>
      <c r="AD605" t="inlineStr">
        <is>
          <t/>
        </is>
      </c>
      <c r="AE605" t="inlineStr">
        <is>
          <t/>
        </is>
      </c>
      <c r="AF605" t="inlineStr">
        <is>
          <t/>
        </is>
      </c>
      <c r="AG605" t="inlineStr">
        <is>
          <t/>
        </is>
      </c>
      <c r="AH605" s="2" t="inlineStr">
        <is>
          <t>osalev RKP</t>
        </is>
      </c>
      <c r="AI605" s="2" t="inlineStr">
        <is>
          <t>3</t>
        </is>
      </c>
      <c r="AJ605" s="2" t="inlineStr">
        <is>
          <t/>
        </is>
      </c>
      <c r="AK605" t="inlineStr">
        <is>
          <t>sellise liikmesriigi keskpank, mille rahaühik on euro</t>
        </is>
      </c>
      <c r="AL605" s="2" t="inlineStr">
        <is>
          <t>euron käyttöön ottanut kansallinen keskuspankki</t>
        </is>
      </c>
      <c r="AM605" s="2" t="inlineStr">
        <is>
          <t>3</t>
        </is>
      </c>
      <c r="AN605" s="2" t="inlineStr">
        <is>
          <t/>
        </is>
      </c>
      <c r="AO605" t="inlineStr">
        <is>
          <t>sellaisen jäsenvaltion kansallinen keskuspankki, jonka rahayksikkö on euro</t>
        </is>
      </c>
      <c r="AP605" s="2" t="inlineStr">
        <is>
          <t>banque nationale centrale participante</t>
        </is>
      </c>
      <c r="AQ605" s="2" t="inlineStr">
        <is>
          <t>1</t>
        </is>
      </c>
      <c r="AR605" s="2" t="inlineStr">
        <is>
          <t/>
        </is>
      </c>
      <c r="AS605" t="inlineStr">
        <is>
          <t>la banque centrale nationale (BCN) d’un État membre dont la monnaie est l’euro</t>
        </is>
      </c>
      <c r="AT605" s="2" t="inlineStr">
        <is>
          <t>banc ceannais náisiúnta rannpháirteach</t>
        </is>
      </c>
      <c r="AU605" s="2" t="inlineStr">
        <is>
          <t>3</t>
        </is>
      </c>
      <c r="AV605" s="2" t="inlineStr">
        <is>
          <t/>
        </is>
      </c>
      <c r="AW605" t="inlineStr">
        <is>
          <t/>
        </is>
      </c>
      <c r="AX605" t="inlineStr">
        <is>
          <t/>
        </is>
      </c>
      <c r="AY605" t="inlineStr">
        <is>
          <t/>
        </is>
      </c>
      <c r="AZ605" t="inlineStr">
        <is>
          <t/>
        </is>
      </c>
      <c r="BA605" t="inlineStr">
        <is>
          <t/>
        </is>
      </c>
      <c r="BB605" s="2" t="inlineStr">
        <is>
          <t>részt vevő nemzeti központi bank|
részt vevő NKB</t>
        </is>
      </c>
      <c r="BC605" s="2" t="inlineStr">
        <is>
          <t>4|
4</t>
        </is>
      </c>
      <c r="BD605" s="2" t="inlineStr">
        <is>
          <t xml:space="preserve">|
</t>
        </is>
      </c>
      <c r="BE605" t="inlineStr">
        <is>
          <t>olyan tagállam nemzeti központi bankja, amelynek a pénzneme az euro</t>
        </is>
      </c>
      <c r="BF605" t="inlineStr">
        <is>
          <t/>
        </is>
      </c>
      <c r="BG605" t="inlineStr">
        <is>
          <t/>
        </is>
      </c>
      <c r="BH605" t="inlineStr">
        <is>
          <t/>
        </is>
      </c>
      <c r="BI605" t="inlineStr">
        <is>
          <t/>
        </is>
      </c>
      <c r="BJ605" s="2" t="inlineStr">
        <is>
          <t>dalyvaujantis nacionalinis centrinis bankas|
dalyvaujantis NCB</t>
        </is>
      </c>
      <c r="BK605" s="2" t="inlineStr">
        <is>
          <t>3|
3</t>
        </is>
      </c>
      <c r="BL605" s="2" t="inlineStr">
        <is>
          <t xml:space="preserve">|
</t>
        </is>
      </c>
      <c r="BM605" t="inlineStr">
        <is>
          <t>valstybės narės, kurios valiuta yra euro, nacionalinis centrinis bankas</t>
        </is>
      </c>
      <c r="BN605" s="2" t="inlineStr">
        <is>
          <t>iesaistītā nacionālā centrālā banka|
iesaistītā NCB</t>
        </is>
      </c>
      <c r="BO605" s="2" t="inlineStr">
        <is>
          <t>3|
3</t>
        </is>
      </c>
      <c r="BP605" s="2" t="inlineStr">
        <is>
          <t xml:space="preserve">|
</t>
        </is>
      </c>
      <c r="BQ605" t="inlineStr">
        <is>
          <t>tās dalībvalsts nacionālā centrālā banka (NCB), kuras valūta ir euro</t>
        </is>
      </c>
      <c r="BR605" s="2" t="inlineStr">
        <is>
          <t>bank ċentrali nazzjonali parteċipi|
BĊN parteċipi</t>
        </is>
      </c>
      <c r="BS605" s="2" t="inlineStr">
        <is>
          <t>3|
3</t>
        </is>
      </c>
      <c r="BT605" s="2" t="inlineStr">
        <is>
          <t xml:space="preserve">|
</t>
        </is>
      </c>
      <c r="BU605" t="inlineStr">
        <is>
          <t>il-bank ċentrali nazzjonali (BĊN) ta’ Stat Membru li l-munita tiegħu hija l-euro</t>
        </is>
      </c>
      <c r="BV605" s="2" t="inlineStr">
        <is>
          <t>deelnemende nationale centrale bank|
deelnemende NCB</t>
        </is>
      </c>
      <c r="BW605" s="2" t="inlineStr">
        <is>
          <t>3|
3</t>
        </is>
      </c>
      <c r="BX605" s="2" t="inlineStr">
        <is>
          <t xml:space="preserve">|
</t>
        </is>
      </c>
      <c r="BY605" t="inlineStr">
        <is>
          <t>de nationale centrale bank van een EU-lidstaat die de gemeenschappelijke munteenheid overeenkomstig het Verdrag heeft aangenomen</t>
        </is>
      </c>
      <c r="BZ605" s="2" t="inlineStr">
        <is>
          <t>uczestniczący KBC</t>
        </is>
      </c>
      <c r="CA605" s="2" t="inlineStr">
        <is>
          <t>3</t>
        </is>
      </c>
      <c r="CB605" s="2" t="inlineStr">
        <is>
          <t/>
        </is>
      </c>
      <c r="CC605" t="inlineStr">
        <is>
          <t>krajowy bank centralny (KBC) państwa członkowskiego, które przyjęło euro</t>
        </is>
      </c>
      <c r="CD605" s="2" t="inlineStr">
        <is>
          <t>banco central nacional participante|
BCN participante</t>
        </is>
      </c>
      <c r="CE605" s="2" t="inlineStr">
        <is>
          <t>3|
3</t>
        </is>
      </c>
      <c r="CF605" s="2" t="inlineStr">
        <is>
          <t xml:space="preserve">|
</t>
        </is>
      </c>
      <c r="CG605" t="inlineStr">
        <is>
          <t/>
        </is>
      </c>
      <c r="CH605" t="inlineStr">
        <is>
          <t/>
        </is>
      </c>
      <c r="CI605" t="inlineStr">
        <is>
          <t/>
        </is>
      </c>
      <c r="CJ605" t="inlineStr">
        <is>
          <t/>
        </is>
      </c>
      <c r="CK605" t="inlineStr">
        <is>
          <t/>
        </is>
      </c>
      <c r="CL605" t="inlineStr">
        <is>
          <t/>
        </is>
      </c>
      <c r="CM605" t="inlineStr">
        <is>
          <t/>
        </is>
      </c>
      <c r="CN605" t="inlineStr">
        <is>
          <t/>
        </is>
      </c>
      <c r="CO605" t="inlineStr">
        <is>
          <t/>
        </is>
      </c>
      <c r="CP605" s="2" t="inlineStr">
        <is>
          <t>sodelujoča nacionalna centralna banka|
sodelujoča NCB</t>
        </is>
      </c>
      <c r="CQ605" s="2" t="inlineStr">
        <is>
          <t>3|
3</t>
        </is>
      </c>
      <c r="CR605" s="2" t="inlineStr">
        <is>
          <t xml:space="preserve">|
</t>
        </is>
      </c>
      <c r="CS605" t="inlineStr">
        <is>
          <t>nacionalna centralna banka (NCB) države članice, katere valuta je euro</t>
        </is>
      </c>
      <c r="CT605" t="inlineStr">
        <is>
          <t/>
        </is>
      </c>
      <c r="CU605" t="inlineStr">
        <is>
          <t/>
        </is>
      </c>
      <c r="CV605" t="inlineStr">
        <is>
          <t/>
        </is>
      </c>
      <c r="CW605" t="inlineStr">
        <is>
          <t/>
        </is>
      </c>
    </row>
    <row r="606">
      <c r="A606" s="1" t="str">
        <f>HYPERLINK("https://iate.europa.eu/entry/result/3528086/all", "3528086")</f>
        <v>3528086</v>
      </c>
      <c r="B606" t="inlineStr">
        <is>
          <t>FINANCE</t>
        </is>
      </c>
      <c r="C606" t="inlineStr">
        <is>
          <t>FINANCE|financial institutions and credit|banking</t>
        </is>
      </c>
      <c r="D606" t="inlineStr">
        <is>
          <t>yes</t>
        </is>
      </c>
      <c r="E606" t="inlineStr">
        <is>
          <t/>
        </is>
      </c>
      <c r="F606" s="2" t="inlineStr">
        <is>
          <t>мениджър на CAI-група</t>
        </is>
      </c>
      <c r="G606" s="2" t="inlineStr">
        <is>
          <t>3</t>
        </is>
      </c>
      <c r="H606" s="2" t="inlineStr">
        <is>
          <t/>
        </is>
      </c>
      <c r="I606" t="inlineStr">
        <is>
          <t>Член на CAI-група [ &lt;a href="/entry/result/3528085/all" id="ENTRY_TO_ENTRY_CONVERTER" target="_blank"&gt;IATE:3528085&lt;/a&gt; ], назначен от останалите членове на CAI-групата да наблюдава и разпределя наличната ликвидност в рамките на CAI-групата през работния ден.</t>
        </is>
      </c>
      <c r="J606" t="inlineStr">
        <is>
          <t/>
        </is>
      </c>
      <c r="K606" t="inlineStr">
        <is>
          <t/>
        </is>
      </c>
      <c r="L606" t="inlineStr">
        <is>
          <t/>
        </is>
      </c>
      <c r="M606" t="inlineStr">
        <is>
          <t/>
        </is>
      </c>
      <c r="N606" t="inlineStr">
        <is>
          <t/>
        </is>
      </c>
      <c r="O606" t="inlineStr">
        <is>
          <t/>
        </is>
      </c>
      <c r="P606" t="inlineStr">
        <is>
          <t/>
        </is>
      </c>
      <c r="Q606" t="inlineStr">
        <is>
          <t/>
        </is>
      </c>
      <c r="R606" s="2" t="inlineStr">
        <is>
          <t>Leiter der CAI-Gruppe</t>
        </is>
      </c>
      <c r="S606" s="2" t="inlineStr">
        <is>
          <t>3</t>
        </is>
      </c>
      <c r="T606" s="2" t="inlineStr">
        <is>
          <t/>
        </is>
      </c>
      <c r="U606" t="inlineStr">
        <is>
          <t>CAI-Gruppenmitglied, das von den anderen CAI-Gruppenmitgliedern beauftragt wurde, die während des Geschäftstages in der CAI-Gruppe verfügbare Liquidität zu beobachten und zu verteilen</t>
        </is>
      </c>
      <c r="V606" s="2" t="inlineStr">
        <is>
          <t>διαχειριστής ομίλου ΕΣΛ</t>
        </is>
      </c>
      <c r="W606" s="2" t="inlineStr">
        <is>
          <t>3</t>
        </is>
      </c>
      <c r="X606" s="2" t="inlineStr">
        <is>
          <t/>
        </is>
      </c>
      <c r="Y606" t="inlineStr">
        <is>
          <t>μέλος ομίλου ΕΣΛ [ &lt;a href="/entry/result/3528087/all" id="ENTRY_TO_ENTRY_CONVERTER" target="_blank"&gt;IATE:3528087&lt;/a&gt; ] το οποίο ορίζεται από τα υπόλοιπα μέλη του ομίλου ΕΣΛ για να παρακολουθεί και να διανέμει τη διαθέσιμη ρευστότητα στον όμιλο ΕΣΛ κατά τη διάρκεια της εργάσιμης ημέρας</t>
        </is>
      </c>
      <c r="Z606" s="2" t="inlineStr">
        <is>
          <t>CAI group manager|
Consolidated Account Information</t>
        </is>
      </c>
      <c r="AA606" s="2" t="inlineStr">
        <is>
          <t>3|
1</t>
        </is>
      </c>
      <c r="AB606" s="2" t="inlineStr">
        <is>
          <t xml:space="preserve">|
</t>
        </is>
      </c>
      <c r="AC606" t="inlineStr">
        <is>
          <t>Consolidated Account Information (CAI) group [ &lt;a href="/entry/result/3528085/all" id="ENTRY_TO_ENTRY_CONVERTER" target="_blank"&gt;IATE:3528085&lt;/a&gt; ] member appointed by the other members of the CAI group to monitor and distribute the available liquidity within the CAI group during the business day</t>
        </is>
      </c>
      <c r="AD606" s="2" t="inlineStr">
        <is>
          <t>gestor del grupo IC</t>
        </is>
      </c>
      <c r="AE606" s="2" t="inlineStr">
        <is>
          <t>3</t>
        </is>
      </c>
      <c r="AF606" s="2" t="inlineStr">
        <is>
          <t/>
        </is>
      </c>
      <c r="AG606" t="inlineStr">
        <is>
          <t>Miembro del grupo IC designado por los demás miembros del grupo IC para que vigile y distribuya la liquidez disponible en el grupo IC durante el día hábil.</t>
        </is>
      </c>
      <c r="AH606" s="2" t="inlineStr">
        <is>
          <t>CAI rühma haldur</t>
        </is>
      </c>
      <c r="AI606" s="2" t="inlineStr">
        <is>
          <t>3</t>
        </is>
      </c>
      <c r="AJ606" s="2" t="inlineStr">
        <is>
          <t/>
        </is>
      </c>
      <c r="AK606" t="inlineStr">
        <is>
          <t>CAI rühma liige, kelle teised CAI rühma liikmed on määranud jälgima ja jaotama CAI rühma tööpäevasisest vaba likviidsust</t>
        </is>
      </c>
      <c r="AL606" s="2" t="inlineStr">
        <is>
          <t>CAI-ryhmän päällikkö</t>
        </is>
      </c>
      <c r="AM606" s="2" t="inlineStr">
        <is>
          <t>3</t>
        </is>
      </c>
      <c r="AN606" s="2" t="inlineStr">
        <is>
          <t/>
        </is>
      </c>
      <c r="AO606" t="inlineStr">
        <is>
          <t>CAI-ryhmän [ &lt;a href="/entry/result/3528085/all" id="ENTRY_TO_ENTRY_CONVERTER" target="_blank"&gt;IATE:3528085&lt;/a&gt; ] jäsen, jonka muut CAI-ryhmän jäsenet ovat nimittäneet seuraamaan ja allokoimaan CAI-ryhmän sisällä käytettävissä olevaa likviditeettiä pankkipäivän aikana</t>
        </is>
      </c>
      <c r="AP606" s="2" t="inlineStr">
        <is>
          <t>gestionnaire du groupe ICC</t>
        </is>
      </c>
      <c r="AQ606" s="2" t="inlineStr">
        <is>
          <t>3</t>
        </is>
      </c>
      <c r="AR606" s="2" t="inlineStr">
        <is>
          <t/>
        </is>
      </c>
      <c r="AS606" t="inlineStr">
        <is>
          <t>un adhérent du groupe ICC désigné par les autres adhérents du groupe ICC afin de surveiller et de distribuer la liquidité disponible au sein du groupe ICC tout au long de la journée (jour ouvrable)</t>
        </is>
      </c>
      <c r="AT606" s="2" t="inlineStr">
        <is>
          <t>bainisteoir grúpa CAI</t>
        </is>
      </c>
      <c r="AU606" s="2" t="inlineStr">
        <is>
          <t>3</t>
        </is>
      </c>
      <c r="AV606" s="2" t="inlineStr">
        <is>
          <t/>
        </is>
      </c>
      <c r="AW606" t="inlineStr">
        <is>
          <t/>
        </is>
      </c>
      <c r="AX606" t="inlineStr">
        <is>
          <t/>
        </is>
      </c>
      <c r="AY606" t="inlineStr">
        <is>
          <t/>
        </is>
      </c>
      <c r="AZ606" t="inlineStr">
        <is>
          <t/>
        </is>
      </c>
      <c r="BA606" t="inlineStr">
        <is>
          <t/>
        </is>
      </c>
      <c r="BB606" s="2" t="inlineStr">
        <is>
          <t>CAI-csoport vezetője</t>
        </is>
      </c>
      <c r="BC606" s="2" t="inlineStr">
        <is>
          <t>4</t>
        </is>
      </c>
      <c r="BD606" s="2" t="inlineStr">
        <is>
          <t/>
        </is>
      </c>
      <c r="BE606" t="inlineStr">
        <is>
          <t>a TARGET2-résztvevők által kijelölt CAI-csoporttag, aki a CAI-csoporton [ &lt;a href="/entry/result/3528085/all" id="ENTRY_TO_ENTRY_CONVERTER" target="_blank"&gt;IATE:3528085&lt;/a&gt; ] belül az üzleti nap során a rendelkezésre álló likviditást figyeli és irányítja</t>
        </is>
      </c>
      <c r="BF606" t="inlineStr">
        <is>
          <t/>
        </is>
      </c>
      <c r="BG606" t="inlineStr">
        <is>
          <t/>
        </is>
      </c>
      <c r="BH606" t="inlineStr">
        <is>
          <t/>
        </is>
      </c>
      <c r="BI606" t="inlineStr">
        <is>
          <t/>
        </is>
      </c>
      <c r="BJ606" t="inlineStr">
        <is>
          <t/>
        </is>
      </c>
      <c r="BK606" t="inlineStr">
        <is>
          <t/>
        </is>
      </c>
      <c r="BL606" t="inlineStr">
        <is>
          <t/>
        </is>
      </c>
      <c r="BM606" t="inlineStr">
        <is>
          <t/>
        </is>
      </c>
      <c r="BN606" t="inlineStr">
        <is>
          <t/>
        </is>
      </c>
      <c r="BO606" t="inlineStr">
        <is>
          <t/>
        </is>
      </c>
      <c r="BP606" t="inlineStr">
        <is>
          <t/>
        </is>
      </c>
      <c r="BQ606" t="inlineStr">
        <is>
          <t/>
        </is>
      </c>
      <c r="BR606" t="inlineStr">
        <is>
          <t/>
        </is>
      </c>
      <c r="BS606" t="inlineStr">
        <is>
          <t/>
        </is>
      </c>
      <c r="BT606" t="inlineStr">
        <is>
          <t/>
        </is>
      </c>
      <c r="BU606" t="inlineStr">
        <is>
          <t/>
        </is>
      </c>
      <c r="BV606" t="inlineStr">
        <is>
          <t/>
        </is>
      </c>
      <c r="BW606" t="inlineStr">
        <is>
          <t/>
        </is>
      </c>
      <c r="BX606" t="inlineStr">
        <is>
          <t/>
        </is>
      </c>
      <c r="BY606" t="inlineStr">
        <is>
          <t/>
        </is>
      </c>
      <c r="BZ606" s="2" t="inlineStr">
        <is>
          <t>menedżer grupy CAI</t>
        </is>
      </c>
      <c r="CA606" s="2" t="inlineStr">
        <is>
          <t>3</t>
        </is>
      </c>
      <c r="CB606" s="2" t="inlineStr">
        <is>
          <t/>
        </is>
      </c>
      <c r="CC606" t="inlineStr">
        <is>
          <t>członek grupy CAI wyznaczony przez pozostałych członków grupy CAI w celu monitorowania oraz rozdysponowywania dostępnej płynności w ramach grupy CAI w ciągu dnia operacyjnego</t>
        </is>
      </c>
      <c r="CD606" s="2" t="inlineStr">
        <is>
          <t>gestor de grupo ICC</t>
        </is>
      </c>
      <c r="CE606" s="2" t="inlineStr">
        <is>
          <t>3</t>
        </is>
      </c>
      <c r="CF606" s="2" t="inlineStr">
        <is>
          <t/>
        </is>
      </c>
      <c r="CG606" t="inlineStr">
        <is>
          <t>Membro de um grupo ICC nomeado pelos restantes membros do grupo ICC para controlar e distribuir a liquidez disponível no seio do grupo ICC durante o dia útil.</t>
        </is>
      </c>
      <c r="CH606" t="inlineStr">
        <is>
          <t/>
        </is>
      </c>
      <c r="CI606" t="inlineStr">
        <is>
          <t/>
        </is>
      </c>
      <c r="CJ606" t="inlineStr">
        <is>
          <t/>
        </is>
      </c>
      <c r="CK606" t="inlineStr">
        <is>
          <t/>
        </is>
      </c>
      <c r="CL606" t="inlineStr">
        <is>
          <t/>
        </is>
      </c>
      <c r="CM606" t="inlineStr">
        <is>
          <t/>
        </is>
      </c>
      <c r="CN606" t="inlineStr">
        <is>
          <t/>
        </is>
      </c>
      <c r="CO606" t="inlineStr">
        <is>
          <t/>
        </is>
      </c>
      <c r="CP606" t="inlineStr">
        <is>
          <t/>
        </is>
      </c>
      <c r="CQ606" t="inlineStr">
        <is>
          <t/>
        </is>
      </c>
      <c r="CR606" t="inlineStr">
        <is>
          <t/>
        </is>
      </c>
      <c r="CS606" t="inlineStr">
        <is>
          <t/>
        </is>
      </c>
      <c r="CT606" t="inlineStr">
        <is>
          <t/>
        </is>
      </c>
      <c r="CU606" t="inlineStr">
        <is>
          <t/>
        </is>
      </c>
      <c r="CV606" t="inlineStr">
        <is>
          <t/>
        </is>
      </c>
      <c r="CW606" t="inlineStr">
        <is>
          <t/>
        </is>
      </c>
    </row>
    <row r="607">
      <c r="A607" s="1" t="str">
        <f>HYPERLINK("https://iate.europa.eu/entry/result/3537897/all", "3537897")</f>
        <v>3537897</v>
      </c>
      <c r="B607" t="inlineStr">
        <is>
          <t>FINANCE</t>
        </is>
      </c>
      <c r="C607" t="inlineStr">
        <is>
          <t>FINANCE|financial institutions and credit|banking</t>
        </is>
      </c>
      <c r="D607" t="inlineStr">
        <is>
          <t>yes</t>
        </is>
      </c>
      <c r="E607" t="inlineStr">
        <is>
          <t/>
        </is>
      </c>
      <c r="F607" s="2" t="inlineStr">
        <is>
          <t>разширена проверка за прихващане</t>
        </is>
      </c>
      <c r="G607" s="2" t="inlineStr">
        <is>
          <t>4</t>
        </is>
      </c>
      <c r="H607" s="2" t="inlineStr">
        <is>
          <t/>
        </is>
      </c>
      <c r="I607" t="inlineStr">
        <is>
          <t>Проверка, която се извършва при неуспех на проверката за прихващане (вж. &lt;a href="/entry/result/3527164/all" id="ENTRY_TO_ENTRY_CONVERTER" target="_blank"&gt;IATE:3527164&lt;/a&gt; ), с цел да се установи дали съществуват платежни нареждания за прихващане на опашките на получателя на плащането, независимо кога са се присъединили към опашката.</t>
        </is>
      </c>
      <c r="J607" t="inlineStr">
        <is>
          <t/>
        </is>
      </c>
      <c r="K607" t="inlineStr">
        <is>
          <t/>
        </is>
      </c>
      <c r="L607" t="inlineStr">
        <is>
          <t/>
        </is>
      </c>
      <c r="M607" t="inlineStr">
        <is>
          <t/>
        </is>
      </c>
      <c r="N607" t="inlineStr">
        <is>
          <t/>
        </is>
      </c>
      <c r="O607" t="inlineStr">
        <is>
          <t/>
        </is>
      </c>
      <c r="P607" t="inlineStr">
        <is>
          <t/>
        </is>
      </c>
      <c r="Q607" t="inlineStr">
        <is>
          <t/>
        </is>
      </c>
      <c r="R607" s="2" t="inlineStr">
        <is>
          <t>erweiterte Gegenläufigkeitsprüfung</t>
        </is>
      </c>
      <c r="S607" s="2" t="inlineStr">
        <is>
          <t>3</t>
        </is>
      </c>
      <c r="T607" s="2" t="inlineStr">
        <is>
          <t/>
        </is>
      </c>
      <c r="U607" t="inlineStr">
        <is>
          <t/>
        </is>
      </c>
      <c r="V607" s="2" t="inlineStr">
        <is>
          <t>εκτεταμένος έλεγχος συμψηφισμού</t>
        </is>
      </c>
      <c r="W607" s="2" t="inlineStr">
        <is>
          <t>3</t>
        </is>
      </c>
      <c r="X607" s="2" t="inlineStr">
        <is>
          <t/>
        </is>
      </c>
      <c r="Y607" t="inlineStr">
        <is>
          <t/>
        </is>
      </c>
      <c r="Z607" s="2" t="inlineStr">
        <is>
          <t>extended offsetting check</t>
        </is>
      </c>
      <c r="AA607" s="2" t="inlineStr">
        <is>
          <t>3</t>
        </is>
      </c>
      <c r="AB607" s="2" t="inlineStr">
        <is>
          <t/>
        </is>
      </c>
      <c r="AC607" t="inlineStr">
        <is>
          <t/>
        </is>
      </c>
      <c r="AD607" s="2" t="inlineStr">
        <is>
          <t>procedimiento de compensación ampliado</t>
        </is>
      </c>
      <c r="AE607" s="2" t="inlineStr">
        <is>
          <t>3</t>
        </is>
      </c>
      <c r="AF607" s="2" t="inlineStr">
        <is>
          <t/>
        </is>
      </c>
      <c r="AG607" t="inlineStr">
        <is>
          <t/>
        </is>
      </c>
      <c r="AH607" s="2" t="inlineStr">
        <is>
          <t>laiendatud tasaarvelduskontroll</t>
        </is>
      </c>
      <c r="AI607" s="2" t="inlineStr">
        <is>
          <t>3</t>
        </is>
      </c>
      <c r="AJ607" s="2" t="inlineStr">
        <is>
          <t/>
        </is>
      </c>
      <c r="AK607" t="inlineStr">
        <is>
          <t/>
        </is>
      </c>
      <c r="AL607" s="2" t="inlineStr">
        <is>
          <t>laajennettu kuittaustarkistus</t>
        </is>
      </c>
      <c r="AM607" s="2" t="inlineStr">
        <is>
          <t>3</t>
        </is>
      </c>
      <c r="AN607" s="2" t="inlineStr">
        <is>
          <t/>
        </is>
      </c>
      <c r="AO607" t="inlineStr">
        <is>
          <t/>
        </is>
      </c>
      <c r="AP607" t="inlineStr">
        <is>
          <t/>
        </is>
      </c>
      <c r="AQ607" t="inlineStr">
        <is>
          <t/>
        </is>
      </c>
      <c r="AR607" t="inlineStr">
        <is>
          <t/>
        </is>
      </c>
      <c r="AS607" t="inlineStr">
        <is>
          <t/>
        </is>
      </c>
      <c r="AT607" s="2" t="inlineStr">
        <is>
          <t>seiceáil bhreisithe fritháirimh</t>
        </is>
      </c>
      <c r="AU607" s="2" t="inlineStr">
        <is>
          <t>3</t>
        </is>
      </c>
      <c r="AV607" s="2" t="inlineStr">
        <is>
          <t/>
        </is>
      </c>
      <c r="AW607" t="inlineStr">
        <is>
          <t/>
        </is>
      </c>
      <c r="AX607" t="inlineStr">
        <is>
          <t/>
        </is>
      </c>
      <c r="AY607" t="inlineStr">
        <is>
          <t/>
        </is>
      </c>
      <c r="AZ607" t="inlineStr">
        <is>
          <t/>
        </is>
      </c>
      <c r="BA607" t="inlineStr">
        <is>
          <t/>
        </is>
      </c>
      <c r="BB607" s="2" t="inlineStr">
        <is>
          <t>bővített beszámítási ellenőrzés</t>
        </is>
      </c>
      <c r="BC607" s="2" t="inlineStr">
        <is>
          <t>4</t>
        </is>
      </c>
      <c r="BD607" s="2" t="inlineStr">
        <is>
          <t/>
        </is>
      </c>
      <c r="BE607" t="inlineStr">
        <is>
          <t/>
        </is>
      </c>
      <c r="BF607" t="inlineStr">
        <is>
          <t/>
        </is>
      </c>
      <c r="BG607" t="inlineStr">
        <is>
          <t/>
        </is>
      </c>
      <c r="BH607" t="inlineStr">
        <is>
          <t/>
        </is>
      </c>
      <c r="BI607" t="inlineStr">
        <is>
          <t/>
        </is>
      </c>
      <c r="BJ607" t="inlineStr">
        <is>
          <t/>
        </is>
      </c>
      <c r="BK607" t="inlineStr">
        <is>
          <t/>
        </is>
      </c>
      <c r="BL607" t="inlineStr">
        <is>
          <t/>
        </is>
      </c>
      <c r="BM607" t="inlineStr">
        <is>
          <t/>
        </is>
      </c>
      <c r="BN607" t="inlineStr">
        <is>
          <t/>
        </is>
      </c>
      <c r="BO607" t="inlineStr">
        <is>
          <t/>
        </is>
      </c>
      <c r="BP607" t="inlineStr">
        <is>
          <t/>
        </is>
      </c>
      <c r="BQ607" t="inlineStr">
        <is>
          <t/>
        </is>
      </c>
      <c r="BR607" t="inlineStr">
        <is>
          <t/>
        </is>
      </c>
      <c r="BS607" t="inlineStr">
        <is>
          <t/>
        </is>
      </c>
      <c r="BT607" t="inlineStr">
        <is>
          <t/>
        </is>
      </c>
      <c r="BU607" t="inlineStr">
        <is>
          <t/>
        </is>
      </c>
      <c r="BV607" t="inlineStr">
        <is>
          <t/>
        </is>
      </c>
      <c r="BW607" t="inlineStr">
        <is>
          <t/>
        </is>
      </c>
      <c r="BX607" t="inlineStr">
        <is>
          <t/>
        </is>
      </c>
      <c r="BY607" t="inlineStr">
        <is>
          <t/>
        </is>
      </c>
      <c r="BZ607" s="2" t="inlineStr">
        <is>
          <t>rozszerzony test na możliwość kompensowania</t>
        </is>
      </c>
      <c r="CA607" s="2" t="inlineStr">
        <is>
          <t>2</t>
        </is>
      </c>
      <c r="CB607" s="2" t="inlineStr">
        <is>
          <t/>
        </is>
      </c>
      <c r="CC607" t="inlineStr">
        <is>
          <t/>
        </is>
      </c>
      <c r="CD607" s="2" t="inlineStr">
        <is>
          <t>verificação compensatória alargada</t>
        </is>
      </c>
      <c r="CE607" s="2" t="inlineStr">
        <is>
          <t>3</t>
        </is>
      </c>
      <c r="CF607" s="2" t="inlineStr">
        <is>
          <t/>
        </is>
      </c>
      <c r="CG607" t="inlineStr">
        <is>
          <t/>
        </is>
      </c>
      <c r="CH607" t="inlineStr">
        <is>
          <t/>
        </is>
      </c>
      <c r="CI607" t="inlineStr">
        <is>
          <t/>
        </is>
      </c>
      <c r="CJ607" t="inlineStr">
        <is>
          <t/>
        </is>
      </c>
      <c r="CK607" t="inlineStr">
        <is>
          <t/>
        </is>
      </c>
      <c r="CL607" t="inlineStr">
        <is>
          <t/>
        </is>
      </c>
      <c r="CM607" t="inlineStr">
        <is>
          <t/>
        </is>
      </c>
      <c r="CN607" t="inlineStr">
        <is>
          <t/>
        </is>
      </c>
      <c r="CO607" t="inlineStr">
        <is>
          <t/>
        </is>
      </c>
      <c r="CP607" s="2" t="inlineStr">
        <is>
          <t>dodatno preverjanje možnosti izravnave</t>
        </is>
      </c>
      <c r="CQ607" s="2" t="inlineStr">
        <is>
          <t>3</t>
        </is>
      </c>
      <c r="CR607" s="2" t="inlineStr">
        <is>
          <t/>
        </is>
      </c>
      <c r="CS607" t="inlineStr">
        <is>
          <t/>
        </is>
      </c>
      <c r="CT607" t="inlineStr">
        <is>
          <t/>
        </is>
      </c>
      <c r="CU607" t="inlineStr">
        <is>
          <t/>
        </is>
      </c>
      <c r="CV607" t="inlineStr">
        <is>
          <t/>
        </is>
      </c>
      <c r="CW607" t="inlineStr">
        <is>
          <t/>
        </is>
      </c>
    </row>
    <row r="608">
      <c r="A608" s="1" t="str">
        <f>HYPERLINK("https://iate.europa.eu/entry/result/3528049/all", "3528049")</f>
        <v>3528049</v>
      </c>
      <c r="B608" t="inlineStr">
        <is>
          <t>FINANCE</t>
        </is>
      </c>
      <c r="C608" t="inlineStr">
        <is>
          <t>FINANCE</t>
        </is>
      </c>
      <c r="D608" t="inlineStr">
        <is>
          <t>yes</t>
        </is>
      </c>
      <c r="E608" t="inlineStr">
        <is>
          <t/>
        </is>
      </c>
      <c r="F608" s="2" t="inlineStr">
        <is>
          <t>интерфейс на спомагателната система</t>
        </is>
      </c>
      <c r="G608" s="2" t="inlineStr">
        <is>
          <t>3</t>
        </is>
      </c>
      <c r="H608" s="2" t="inlineStr">
        <is>
          <t/>
        </is>
      </c>
      <c r="I608" t="inlineStr">
        <is>
          <t>Tехническото съоръжение, което позволява на спомагателната система [ &lt;a href="/entry/result/3527125/all" id="ENTRY_TO_ENTRY_CONVERTER" target="_blank"&gt;IATE:3527125&lt;/a&gt; ] да използва определен кръг специални, предварително определени услуги за подаване и сетълмент на платежни инструкции в спомагателната система; то също така може да бъде използвано от участващата НЦБ за сетълмент на касови операции, възникващи от парични депозити и тегления.</t>
        </is>
      </c>
      <c r="J608" t="inlineStr">
        <is>
          <t/>
        </is>
      </c>
      <c r="K608" t="inlineStr">
        <is>
          <t/>
        </is>
      </c>
      <c r="L608" t="inlineStr">
        <is>
          <t/>
        </is>
      </c>
      <c r="M608" t="inlineStr">
        <is>
          <t/>
        </is>
      </c>
      <c r="N608" t="inlineStr">
        <is>
          <t/>
        </is>
      </c>
      <c r="O608" t="inlineStr">
        <is>
          <t/>
        </is>
      </c>
      <c r="P608" t="inlineStr">
        <is>
          <t/>
        </is>
      </c>
      <c r="Q608" t="inlineStr">
        <is>
          <t/>
        </is>
      </c>
      <c r="R608" s="2" t="inlineStr">
        <is>
          <t>Nebensystem-Schnittstelle</t>
        </is>
      </c>
      <c r="S608" s="2" t="inlineStr">
        <is>
          <t>3</t>
        </is>
      </c>
      <c r="T608" s="2" t="inlineStr">
        <is>
          <t/>
        </is>
      </c>
      <c r="U608" t="inlineStr">
        <is>
          <t/>
        </is>
      </c>
      <c r="V608" s="2" t="inlineStr">
        <is>
          <t>Διασύνδεση Επικουρικού Συστήματος</t>
        </is>
      </c>
      <c r="W608" s="2" t="inlineStr">
        <is>
          <t>3</t>
        </is>
      </c>
      <c r="X608" s="2" t="inlineStr">
        <is>
          <t/>
        </is>
      </c>
      <c r="Y608" t="inlineStr">
        <is>
          <t>το τεχνικό μέσο που επιτρέπει σε ένα επικουρικό σύστημα να χρησιμοποιεί ένα φάσμα ειδικών, προκαθορισμένων υπηρεσιών για την υποβολή και το διακανονισμό των οδηγιών πληρωμής επικουρικού συστήματος· μπορεί επίσης να χρησιμοποιηθεί από συμμετέχουσα ΕθνΚΤ για το διακανονισμό ταμειακών πράξεων συνεπεία καταθέσεων και αναλήψεων μετρητών</t>
        </is>
      </c>
      <c r="Z608" s="2" t="inlineStr">
        <is>
          <t>Ancillary System Interface|
ASI</t>
        </is>
      </c>
      <c r="AA608" s="2" t="inlineStr">
        <is>
          <t>3|
3</t>
        </is>
      </c>
      <c r="AB608" s="2" t="inlineStr">
        <is>
          <t xml:space="preserve">|
</t>
        </is>
      </c>
      <c r="AC608" t="inlineStr">
        <is>
          <t>technical device allowing an &lt;i&gt;ancillary system (AS)&lt;/i&gt; [ &lt;a href="/entry/result/3527125/all" id="ENTRY_TO_ENTRY_CONVERTER" target="_blank"&gt;IATE:3527125&lt;/a&gt; ] to use a range of special, predefined services for the submission and settlement of AS payment instructions</t>
        </is>
      </c>
      <c r="AD608" s="2" t="inlineStr">
        <is>
          <t>Interfaz para Sistemas Vinculados|
ASI</t>
        </is>
      </c>
      <c r="AE608" s="2" t="inlineStr">
        <is>
          <t>3|
3</t>
        </is>
      </c>
      <c r="AF608" s="2" t="inlineStr">
        <is>
          <t xml:space="preserve">|
</t>
        </is>
      </c>
      <c r="AG608" t="inlineStr">
        <is>
          <t>Mecanismo técnico que permite al SV utilizar una serie de servicios especiales predefinidos para cursar y liquidar las instrucciones de pago del SV; también puede utilizarla un BCN participante para liquidar operaciones en efectivo resultantes de depósitos y retiradas de efectivo.</t>
        </is>
      </c>
      <c r="AH608" s="2" t="inlineStr">
        <is>
          <t>kõrvalsüsteemiliides</t>
        </is>
      </c>
      <c r="AI608" s="2" t="inlineStr">
        <is>
          <t>3</t>
        </is>
      </c>
      <c r="AJ608" s="2" t="inlineStr">
        <is>
          <t/>
        </is>
      </c>
      <c r="AK608" t="inlineStr">
        <is>
          <t>tehniline lahendus, mis võimaldab kõrvalsüsteemil kasutada teatavaid ettemääratud teenuseid kõrvalsüsteemi maksejuhiste esitamiseks ja arveldamiseks</t>
        </is>
      </c>
      <c r="AL608" s="2" t="inlineStr">
        <is>
          <t>liitännäisjärjestelmäliittymä|
ASI</t>
        </is>
      </c>
      <c r="AM608" s="2" t="inlineStr">
        <is>
          <t>3|
3</t>
        </is>
      </c>
      <c r="AN608" s="2" t="inlineStr">
        <is>
          <t xml:space="preserve">|
</t>
        </is>
      </c>
      <c r="AO608" t="inlineStr">
        <is>
          <t>tekninen väline, jonka avulla liitännäisjärjestelmä voi liitännäisjärjestelmän maksutoimeksiantojen lähettämistä ja maksamista varten käyttää erityisiä ennalta määritettyjä palveluja</t>
        </is>
      </c>
      <c r="AP608" s="2" t="inlineStr">
        <is>
          <t>interface de système exogène|
ISE</t>
        </is>
      </c>
      <c r="AQ608" s="2" t="inlineStr">
        <is>
          <t>3|
3</t>
        </is>
      </c>
      <c r="AR608" s="2" t="inlineStr">
        <is>
          <t xml:space="preserve">|
</t>
        </is>
      </c>
      <c r="AS608" t="inlineStr">
        <is>
          <t>le dispositif technique permettant à un SE d'utiliser une gamme de services spéciaux prédéfinis pour la présentation et le règlement d'instructions de paiement de SE; il peut également être utilisé par une BCN participante pour le règlement d'opérations en espèces résultant de dépôts et de retraits en espèces</t>
        </is>
      </c>
      <c r="AT608" s="2" t="inlineStr">
        <is>
          <t>Comhéadan Córais Choimhdigh</t>
        </is>
      </c>
      <c r="AU608" s="2" t="inlineStr">
        <is>
          <t>3</t>
        </is>
      </c>
      <c r="AV608" s="2" t="inlineStr">
        <is>
          <t/>
        </is>
      </c>
      <c r="AW608" t="inlineStr">
        <is>
          <t/>
        </is>
      </c>
      <c r="AX608" t="inlineStr">
        <is>
          <t/>
        </is>
      </c>
      <c r="AY608" t="inlineStr">
        <is>
          <t/>
        </is>
      </c>
      <c r="AZ608" t="inlineStr">
        <is>
          <t/>
        </is>
      </c>
      <c r="BA608" t="inlineStr">
        <is>
          <t/>
        </is>
      </c>
      <c r="BB608" s="2" t="inlineStr">
        <is>
          <t>kapcsolódórendszer-interfész</t>
        </is>
      </c>
      <c r="BC608" s="2" t="inlineStr">
        <is>
          <t>4</t>
        </is>
      </c>
      <c r="BD608" s="2" t="inlineStr">
        <is>
          <t/>
        </is>
      </c>
      <c r="BE608" t="inlineStr">
        <is>
          <t>az a műszaki berendezés, amely lehetővé teszi egy kapcsolódó rendszer [ &lt;a href="/entry/result/3527125/all" id="ENTRY_TO_ENTRY_CONVERTER" target="_blank"&gt;IATE:3527125&lt;/a&gt; ] számára számos egyedi, előre meghatározott szolgáltatás alkalmazását a kapcsolódó rendszer fizetési megbízásainak benyújtására és kiegyenlítésére</t>
        </is>
      </c>
      <c r="BF608" t="inlineStr">
        <is>
          <t/>
        </is>
      </c>
      <c r="BG608" t="inlineStr">
        <is>
          <t/>
        </is>
      </c>
      <c r="BH608" t="inlineStr">
        <is>
          <t/>
        </is>
      </c>
      <c r="BI608" t="inlineStr">
        <is>
          <t/>
        </is>
      </c>
      <c r="BJ608" t="inlineStr">
        <is>
          <t/>
        </is>
      </c>
      <c r="BK608" t="inlineStr">
        <is>
          <t/>
        </is>
      </c>
      <c r="BL608" t="inlineStr">
        <is>
          <t/>
        </is>
      </c>
      <c r="BM608" t="inlineStr">
        <is>
          <t/>
        </is>
      </c>
      <c r="BN608" t="inlineStr">
        <is>
          <t/>
        </is>
      </c>
      <c r="BO608" t="inlineStr">
        <is>
          <t/>
        </is>
      </c>
      <c r="BP608" t="inlineStr">
        <is>
          <t/>
        </is>
      </c>
      <c r="BQ608" t="inlineStr">
        <is>
          <t/>
        </is>
      </c>
      <c r="BR608" t="inlineStr">
        <is>
          <t/>
        </is>
      </c>
      <c r="BS608" t="inlineStr">
        <is>
          <t/>
        </is>
      </c>
      <c r="BT608" t="inlineStr">
        <is>
          <t/>
        </is>
      </c>
      <c r="BU608" t="inlineStr">
        <is>
          <t/>
        </is>
      </c>
      <c r="BV608" t="inlineStr">
        <is>
          <t/>
        </is>
      </c>
      <c r="BW608" t="inlineStr">
        <is>
          <t/>
        </is>
      </c>
      <c r="BX608" t="inlineStr">
        <is>
          <t/>
        </is>
      </c>
      <c r="BY608" t="inlineStr">
        <is>
          <t/>
        </is>
      </c>
      <c r="BZ608" s="2" t="inlineStr">
        <is>
          <t>interfejs systemu zewnętrznego|
ASI</t>
        </is>
      </c>
      <c r="CA608" s="2" t="inlineStr">
        <is>
          <t>3|
3</t>
        </is>
      </c>
      <c r="CB608" s="2" t="inlineStr">
        <is>
          <t xml:space="preserve">|
</t>
        </is>
      </c>
      <c r="CC608" t="inlineStr">
        <is>
          <t>urządzenie techniczne umożliwiające systemowi zewnętrznemu stosowanie szeregu specjalnych, zdefiniowanych uprzednio usług do składania i rozrachunku instrukcji płatniczych systemu zewnętrznego</t>
        </is>
      </c>
      <c r="CD608" s="2" t="inlineStr">
        <is>
          <t>interface de sistema periférico|
ASI</t>
        </is>
      </c>
      <c r="CE608" s="2" t="inlineStr">
        <is>
          <t>3|
3</t>
        </is>
      </c>
      <c r="CF608" s="2" t="inlineStr">
        <is>
          <t xml:space="preserve">|
</t>
        </is>
      </c>
      <c r="CG608" t="inlineStr">
        <is>
          <t>Dispositivo técnico que permite a um sistema periférico utilizar serviços especiais e predefinidos para a submissão e liquidação de instruções de pagamento no dito sistema.</t>
        </is>
      </c>
      <c r="CH608" t="inlineStr">
        <is>
          <t/>
        </is>
      </c>
      <c r="CI608" t="inlineStr">
        <is>
          <t/>
        </is>
      </c>
      <c r="CJ608" t="inlineStr">
        <is>
          <t/>
        </is>
      </c>
      <c r="CK608" t="inlineStr">
        <is>
          <t/>
        </is>
      </c>
      <c r="CL608" t="inlineStr">
        <is>
          <t/>
        </is>
      </c>
      <c r="CM608" t="inlineStr">
        <is>
          <t/>
        </is>
      </c>
      <c r="CN608" t="inlineStr">
        <is>
          <t/>
        </is>
      </c>
      <c r="CO608" t="inlineStr">
        <is>
          <t/>
        </is>
      </c>
      <c r="CP608" s="2" t="inlineStr">
        <is>
          <t>vmesnik za podsisteme</t>
        </is>
      </c>
      <c r="CQ608" s="2" t="inlineStr">
        <is>
          <t>3</t>
        </is>
      </c>
      <c r="CR608" s="2" t="inlineStr">
        <is>
          <t/>
        </is>
      </c>
      <c r="CS608" t="inlineStr">
        <is>
          <t>tehnična naprava, ki podsistemu omogoča uporabo vrste posebnih, vnaprej opredeljenih storitev za predložitev in poravnavo plačilnih navodil podsistema</t>
        </is>
      </c>
      <c r="CT608" t="inlineStr">
        <is>
          <t/>
        </is>
      </c>
      <c r="CU608" t="inlineStr">
        <is>
          <t/>
        </is>
      </c>
      <c r="CV608" t="inlineStr">
        <is>
          <t/>
        </is>
      </c>
      <c r="CW608" t="inlineStr">
        <is>
          <t/>
        </is>
      </c>
    </row>
    <row r="609">
      <c r="A609" s="1" t="str">
        <f>HYPERLINK("https://iate.europa.eu/entry/result/3527166/all", "3527166")</f>
        <v>3527166</v>
      </c>
      <c r="B609" t="inlineStr">
        <is>
          <t>FINANCE</t>
        </is>
      </c>
      <c r="C609" t="inlineStr">
        <is>
          <t>FINANCE|financial institutions and credit|banking</t>
        </is>
      </c>
      <c r="D609" t="inlineStr">
        <is>
          <t>yes</t>
        </is>
      </c>
      <c r="E609" t="inlineStr">
        <is>
          <t/>
        </is>
      </c>
      <c r="F609" s="2" t="inlineStr">
        <is>
          <t>платежно нареждане за прихващане</t>
        </is>
      </c>
      <c r="G609" s="2" t="inlineStr">
        <is>
          <t>3</t>
        </is>
      </c>
      <c r="H609" s="2" t="inlineStr">
        <is>
          <t/>
        </is>
      </c>
      <c r="I609" t="inlineStr">
        <is>
          <t/>
        </is>
      </c>
      <c r="J609" t="inlineStr">
        <is>
          <t/>
        </is>
      </c>
      <c r="K609" t="inlineStr">
        <is>
          <t/>
        </is>
      </c>
      <c r="L609" t="inlineStr">
        <is>
          <t/>
        </is>
      </c>
      <c r="M609" t="inlineStr">
        <is>
          <t/>
        </is>
      </c>
      <c r="N609" t="inlineStr">
        <is>
          <t/>
        </is>
      </c>
      <c r="O609" t="inlineStr">
        <is>
          <t/>
        </is>
      </c>
      <c r="P609" t="inlineStr">
        <is>
          <t/>
        </is>
      </c>
      <c r="Q609" t="inlineStr">
        <is>
          <t/>
        </is>
      </c>
      <c r="R609" s="2" t="inlineStr">
        <is>
          <t>verrechenbarer Zahlungsauftrag</t>
        </is>
      </c>
      <c r="S609" s="2" t="inlineStr">
        <is>
          <t>3</t>
        </is>
      </c>
      <c r="T609" s="2" t="inlineStr">
        <is>
          <t/>
        </is>
      </c>
      <c r="U609" t="inlineStr">
        <is>
          <t/>
        </is>
      </c>
      <c r="V609" s="2" t="inlineStr">
        <is>
          <t>εντολή πληρωμής προς συμψηφισμό</t>
        </is>
      </c>
      <c r="W609" s="2" t="inlineStr">
        <is>
          <t>3</t>
        </is>
      </c>
      <c r="X609" s="2" t="inlineStr">
        <is>
          <t/>
        </is>
      </c>
      <c r="Y609" t="inlineStr">
        <is>
          <t/>
        </is>
      </c>
      <c r="Z609" s="2" t="inlineStr">
        <is>
          <t>offsetting payment order</t>
        </is>
      </c>
      <c r="AA609" s="2" t="inlineStr">
        <is>
          <t>3</t>
        </is>
      </c>
      <c r="AB609" s="2" t="inlineStr">
        <is>
          <t/>
        </is>
      </c>
      <c r="AC609" t="inlineStr">
        <is>
          <t/>
        </is>
      </c>
      <c r="AD609" s="2" t="inlineStr">
        <is>
          <t>orden de pago compensable</t>
        </is>
      </c>
      <c r="AE609" s="2" t="inlineStr">
        <is>
          <t>3</t>
        </is>
      </c>
      <c r="AF609" s="2" t="inlineStr">
        <is>
          <t/>
        </is>
      </c>
      <c r="AG609" t="inlineStr">
        <is>
          <t/>
        </is>
      </c>
      <c r="AH609" s="2" t="inlineStr">
        <is>
          <t>tasaarveldav maksejuhis</t>
        </is>
      </c>
      <c r="AI609" s="2" t="inlineStr">
        <is>
          <t>3</t>
        </is>
      </c>
      <c r="AJ609" s="2" t="inlineStr">
        <is>
          <t/>
        </is>
      </c>
      <c r="AK609" t="inlineStr">
        <is>
          <t/>
        </is>
      </c>
      <c r="AL609" s="2" t="inlineStr">
        <is>
          <t>kuitattava maksumääräys</t>
        </is>
      </c>
      <c r="AM609" s="2" t="inlineStr">
        <is>
          <t>3</t>
        </is>
      </c>
      <c r="AN609" s="2" t="inlineStr">
        <is>
          <t/>
        </is>
      </c>
      <c r="AO609" t="inlineStr">
        <is>
          <t/>
        </is>
      </c>
      <c r="AP609" s="2" t="inlineStr">
        <is>
          <t>ordre de paiement d’optimisation</t>
        </is>
      </c>
      <c r="AQ609" s="2" t="inlineStr">
        <is>
          <t>2</t>
        </is>
      </c>
      <c r="AR609" s="2" t="inlineStr">
        <is>
          <t/>
        </is>
      </c>
      <c r="AS609" t="inlineStr">
        <is>
          <t/>
        </is>
      </c>
      <c r="AT609" s="2" t="inlineStr">
        <is>
          <t>ordú íocaíochta fritháirimh</t>
        </is>
      </c>
      <c r="AU609" s="2" t="inlineStr">
        <is>
          <t>3</t>
        </is>
      </c>
      <c r="AV609" s="2" t="inlineStr">
        <is>
          <t/>
        </is>
      </c>
      <c r="AW609" t="inlineStr">
        <is>
          <t/>
        </is>
      </c>
      <c r="AX609" t="inlineStr">
        <is>
          <t/>
        </is>
      </c>
      <c r="AY609" t="inlineStr">
        <is>
          <t/>
        </is>
      </c>
      <c r="AZ609" t="inlineStr">
        <is>
          <t/>
        </is>
      </c>
      <c r="BA609" t="inlineStr">
        <is>
          <t/>
        </is>
      </c>
      <c r="BB609" s="2" t="inlineStr">
        <is>
          <t>beszámítható fizetési megbízás</t>
        </is>
      </c>
      <c r="BC609" s="2" t="inlineStr">
        <is>
          <t>4</t>
        </is>
      </c>
      <c r="BD609" s="2" t="inlineStr">
        <is>
          <t/>
        </is>
      </c>
      <c r="BE609" t="inlineStr">
        <is>
          <t/>
        </is>
      </c>
      <c r="BF609" t="inlineStr">
        <is>
          <t/>
        </is>
      </c>
      <c r="BG609" t="inlineStr">
        <is>
          <t/>
        </is>
      </c>
      <c r="BH609" t="inlineStr">
        <is>
          <t/>
        </is>
      </c>
      <c r="BI609" t="inlineStr">
        <is>
          <t/>
        </is>
      </c>
      <c r="BJ609" t="inlineStr">
        <is>
          <t/>
        </is>
      </c>
      <c r="BK609" t="inlineStr">
        <is>
          <t/>
        </is>
      </c>
      <c r="BL609" t="inlineStr">
        <is>
          <t/>
        </is>
      </c>
      <c r="BM609" t="inlineStr">
        <is>
          <t/>
        </is>
      </c>
      <c r="BN609" t="inlineStr">
        <is>
          <t/>
        </is>
      </c>
      <c r="BO609" t="inlineStr">
        <is>
          <t/>
        </is>
      </c>
      <c r="BP609" t="inlineStr">
        <is>
          <t/>
        </is>
      </c>
      <c r="BQ609" t="inlineStr">
        <is>
          <t/>
        </is>
      </c>
      <c r="BR609" s="2" t="inlineStr">
        <is>
          <t>ordni ta’ ħlas ta’ tpaċija</t>
        </is>
      </c>
      <c r="BS609" s="2" t="inlineStr">
        <is>
          <t>3</t>
        </is>
      </c>
      <c r="BT609" s="2" t="inlineStr">
        <is>
          <t/>
        </is>
      </c>
      <c r="BU609" t="inlineStr">
        <is>
          <t/>
        </is>
      </c>
      <c r="BV609" t="inlineStr">
        <is>
          <t/>
        </is>
      </c>
      <c r="BW609" t="inlineStr">
        <is>
          <t/>
        </is>
      </c>
      <c r="BX609" t="inlineStr">
        <is>
          <t/>
        </is>
      </c>
      <c r="BY609" t="inlineStr">
        <is>
          <t/>
        </is>
      </c>
      <c r="BZ609" s="2" t="inlineStr">
        <is>
          <t>płatność podlegająca kompensowaniu</t>
        </is>
      </c>
      <c r="CA609" s="2" t="inlineStr">
        <is>
          <t>3</t>
        </is>
      </c>
      <c r="CB609" s="2" t="inlineStr">
        <is>
          <t/>
        </is>
      </c>
      <c r="CC609" t="inlineStr">
        <is>
          <t/>
        </is>
      </c>
      <c r="CD609" s="2" t="inlineStr">
        <is>
          <t>ordem de pagamento compensatória</t>
        </is>
      </c>
      <c r="CE609" s="2" t="inlineStr">
        <is>
          <t>3</t>
        </is>
      </c>
      <c r="CF609" s="2" t="inlineStr">
        <is>
          <t/>
        </is>
      </c>
      <c r="CG609" t="inlineStr">
        <is>
          <t/>
        </is>
      </c>
      <c r="CH609" t="inlineStr">
        <is>
          <t/>
        </is>
      </c>
      <c r="CI609" t="inlineStr">
        <is>
          <t/>
        </is>
      </c>
      <c r="CJ609" t="inlineStr">
        <is>
          <t/>
        </is>
      </c>
      <c r="CK609" t="inlineStr">
        <is>
          <t/>
        </is>
      </c>
      <c r="CL609" t="inlineStr">
        <is>
          <t/>
        </is>
      </c>
      <c r="CM609" t="inlineStr">
        <is>
          <t/>
        </is>
      </c>
      <c r="CN609" t="inlineStr">
        <is>
          <t/>
        </is>
      </c>
      <c r="CO609" t="inlineStr">
        <is>
          <t/>
        </is>
      </c>
      <c r="CP609" s="2" t="inlineStr">
        <is>
          <t>plačilni nalog za izravnavo</t>
        </is>
      </c>
      <c r="CQ609" s="2" t="inlineStr">
        <is>
          <t>3</t>
        </is>
      </c>
      <c r="CR609" s="2" t="inlineStr">
        <is>
          <t/>
        </is>
      </c>
      <c r="CS609" t="inlineStr">
        <is>
          <t/>
        </is>
      </c>
      <c r="CT609" t="inlineStr">
        <is>
          <t/>
        </is>
      </c>
      <c r="CU609" t="inlineStr">
        <is>
          <t/>
        </is>
      </c>
      <c r="CV609" t="inlineStr">
        <is>
          <t/>
        </is>
      </c>
      <c r="CW609" t="inlineStr">
        <is>
          <t/>
        </is>
      </c>
    </row>
    <row r="610">
      <c r="A610" s="1" t="str">
        <f>HYPERLINK("https://iate.europa.eu/entry/result/3527176/all", "3527176")</f>
        <v>3527176</v>
      </c>
      <c r="B610" t="inlineStr">
        <is>
          <t>FINANCE;EDUCATION AND COMMUNICATIONS</t>
        </is>
      </c>
      <c r="C610" t="inlineStr">
        <is>
          <t>FINANCE;EDUCATION AND COMMUNICATIONS|information technology and data processing</t>
        </is>
      </c>
      <c r="D610" t="inlineStr">
        <is>
          <t>yes</t>
        </is>
      </c>
      <c r="E610" t="inlineStr">
        <is>
          <t/>
        </is>
      </c>
      <c r="F610" s="2" t="inlineStr">
        <is>
          <t>режим „пул“</t>
        </is>
      </c>
      <c r="G610" s="2" t="inlineStr">
        <is>
          <t>3</t>
        </is>
      </c>
      <c r="H610" s="2" t="inlineStr">
        <is>
          <t/>
        </is>
      </c>
      <c r="I610" t="inlineStr">
        <is>
          <t>Режим на предоставяне на информацията при поискване от участник в TARGET2 (а не автоматично).</t>
        </is>
      </c>
      <c r="J610" t="inlineStr">
        <is>
          <t/>
        </is>
      </c>
      <c r="K610" t="inlineStr">
        <is>
          <t/>
        </is>
      </c>
      <c r="L610" t="inlineStr">
        <is>
          <t/>
        </is>
      </c>
      <c r="M610" t="inlineStr">
        <is>
          <t/>
        </is>
      </c>
      <c r="N610" t="inlineStr">
        <is>
          <t/>
        </is>
      </c>
      <c r="O610" t="inlineStr">
        <is>
          <t/>
        </is>
      </c>
      <c r="P610" t="inlineStr">
        <is>
          <t/>
        </is>
      </c>
      <c r="Q610" t="inlineStr">
        <is>
          <t/>
        </is>
      </c>
      <c r="R610" s="2" t="inlineStr">
        <is>
          <t>Anfragemodus</t>
        </is>
      </c>
      <c r="S610" s="2" t="inlineStr">
        <is>
          <t>3</t>
        </is>
      </c>
      <c r="T610" s="2" t="inlineStr">
        <is>
          <t/>
        </is>
      </c>
      <c r="U610" t="inlineStr">
        <is>
          <t/>
        </is>
      </c>
      <c r="V610" s="2" t="inlineStr">
        <is>
          <t>λειτουργία «pull»</t>
        </is>
      </c>
      <c r="W610" s="2" t="inlineStr">
        <is>
          <t>3</t>
        </is>
      </c>
      <c r="X610" s="2" t="inlineStr">
        <is>
          <t/>
        </is>
      </c>
      <c r="Y610" t="inlineStr">
        <is>
          <t/>
        </is>
      </c>
      <c r="Z610" s="2" t="inlineStr">
        <is>
          <t>“pull” mode</t>
        </is>
      </c>
      <c r="AA610" s="2" t="inlineStr">
        <is>
          <t>3</t>
        </is>
      </c>
      <c r="AB610" s="2" t="inlineStr">
        <is>
          <t/>
        </is>
      </c>
      <c r="AC610" t="inlineStr">
        <is>
          <t/>
        </is>
      </c>
      <c r="AD610" s="2" t="inlineStr">
        <is>
          <t>a requerimiento</t>
        </is>
      </c>
      <c r="AE610" s="2" t="inlineStr">
        <is>
          <t>3</t>
        </is>
      </c>
      <c r="AF610" s="2" t="inlineStr">
        <is>
          <t/>
        </is>
      </c>
      <c r="AG610" t="inlineStr">
        <is>
          <t/>
        </is>
      </c>
      <c r="AH610" s="2" t="inlineStr">
        <is>
          <t>„nõudmiseni“ režiimis antav teave</t>
        </is>
      </c>
      <c r="AI610" s="2" t="inlineStr">
        <is>
          <t>3</t>
        </is>
      </c>
      <c r="AJ610" s="2" t="inlineStr">
        <is>
          <t/>
        </is>
      </c>
      <c r="AK610" t="inlineStr">
        <is>
          <t/>
        </is>
      </c>
      <c r="AL610" s="2" t="inlineStr">
        <is>
          <t>”pull”-moodi</t>
        </is>
      </c>
      <c r="AM610" s="2" t="inlineStr">
        <is>
          <t>3</t>
        </is>
      </c>
      <c r="AN610" s="2" t="inlineStr">
        <is>
          <t/>
        </is>
      </c>
      <c r="AO610" t="inlineStr">
        <is>
          <t/>
        </is>
      </c>
      <c r="AP610" s="2" t="inlineStr">
        <is>
          <t>mode «pull»</t>
        </is>
      </c>
      <c r="AQ610" s="2" t="inlineStr">
        <is>
          <t>3</t>
        </is>
      </c>
      <c r="AR610" s="2" t="inlineStr">
        <is>
          <t/>
        </is>
      </c>
      <c r="AS610" t="inlineStr">
        <is>
          <t>mode de livraison de données à la demande, qui permet à l’utilisateur d’extraire les données à partir d’un serveur</t>
        </is>
      </c>
      <c r="AT610" s="2" t="inlineStr">
        <is>
          <t>modh "tarraingthe"</t>
        </is>
      </c>
      <c r="AU610" s="2" t="inlineStr">
        <is>
          <t>3</t>
        </is>
      </c>
      <c r="AV610" s="2" t="inlineStr">
        <is>
          <t/>
        </is>
      </c>
      <c r="AW610" t="inlineStr">
        <is>
          <t/>
        </is>
      </c>
      <c r="AX610" t="inlineStr">
        <is>
          <t/>
        </is>
      </c>
      <c r="AY610" t="inlineStr">
        <is>
          <t/>
        </is>
      </c>
      <c r="AZ610" t="inlineStr">
        <is>
          <t/>
        </is>
      </c>
      <c r="BA610" t="inlineStr">
        <is>
          <t/>
        </is>
      </c>
      <c r="BB610" s="2" t="inlineStr">
        <is>
          <t>„lekérdezés” mód</t>
        </is>
      </c>
      <c r="BC610" s="2" t="inlineStr">
        <is>
          <t>4</t>
        </is>
      </c>
      <c r="BD610" s="2" t="inlineStr">
        <is>
          <t/>
        </is>
      </c>
      <c r="BE610" t="inlineStr">
        <is>
          <t/>
        </is>
      </c>
      <c r="BF610" t="inlineStr">
        <is>
          <t/>
        </is>
      </c>
      <c r="BG610" t="inlineStr">
        <is>
          <t/>
        </is>
      </c>
      <c r="BH610" t="inlineStr">
        <is>
          <t/>
        </is>
      </c>
      <c r="BI610" t="inlineStr">
        <is>
          <t/>
        </is>
      </c>
      <c r="BJ610" t="inlineStr">
        <is>
          <t/>
        </is>
      </c>
      <c r="BK610" t="inlineStr">
        <is>
          <t/>
        </is>
      </c>
      <c r="BL610" t="inlineStr">
        <is>
          <t/>
        </is>
      </c>
      <c r="BM610" t="inlineStr">
        <is>
          <t/>
        </is>
      </c>
      <c r="BN610" t="inlineStr">
        <is>
          <t/>
        </is>
      </c>
      <c r="BO610" t="inlineStr">
        <is>
          <t/>
        </is>
      </c>
      <c r="BP610" t="inlineStr">
        <is>
          <t/>
        </is>
      </c>
      <c r="BQ610" t="inlineStr">
        <is>
          <t/>
        </is>
      </c>
      <c r="BR610" s="2" t="inlineStr">
        <is>
          <t>modalità pull</t>
        </is>
      </c>
      <c r="BS610" s="2" t="inlineStr">
        <is>
          <t>3</t>
        </is>
      </c>
      <c r="BT610" s="2" t="inlineStr">
        <is>
          <t/>
        </is>
      </c>
      <c r="BU610" t="inlineStr">
        <is>
          <t/>
        </is>
      </c>
      <c r="BV610" t="inlineStr">
        <is>
          <t/>
        </is>
      </c>
      <c r="BW610" t="inlineStr">
        <is>
          <t/>
        </is>
      </c>
      <c r="BX610" t="inlineStr">
        <is>
          <t/>
        </is>
      </c>
      <c r="BY610" t="inlineStr">
        <is>
          <t/>
        </is>
      </c>
      <c r="BZ610" s="2" t="inlineStr">
        <is>
          <t>tryb "na żądanie"</t>
        </is>
      </c>
      <c r="CA610" s="2" t="inlineStr">
        <is>
          <t>3</t>
        </is>
      </c>
      <c r="CB610" s="2" t="inlineStr">
        <is>
          <t/>
        </is>
      </c>
      <c r="CC610" t="inlineStr">
        <is>
          <t/>
        </is>
      </c>
      <c r="CD610" s="2" t="inlineStr">
        <is>
          <t>modo «&lt;i&gt;pull&lt;/i&gt;»</t>
        </is>
      </c>
      <c r="CE610" s="2" t="inlineStr">
        <is>
          <t>3</t>
        </is>
      </c>
      <c r="CF610" s="2" t="inlineStr">
        <is>
          <t/>
        </is>
      </c>
      <c r="CG610" t="inlineStr">
        <is>
          <t/>
        </is>
      </c>
      <c r="CH610" t="inlineStr">
        <is>
          <t/>
        </is>
      </c>
      <c r="CI610" t="inlineStr">
        <is>
          <t/>
        </is>
      </c>
      <c r="CJ610" t="inlineStr">
        <is>
          <t/>
        </is>
      </c>
      <c r="CK610" t="inlineStr">
        <is>
          <t/>
        </is>
      </c>
      <c r="CL610" t="inlineStr">
        <is>
          <t/>
        </is>
      </c>
      <c r="CM610" t="inlineStr">
        <is>
          <t/>
        </is>
      </c>
      <c r="CN610" t="inlineStr">
        <is>
          <t/>
        </is>
      </c>
      <c r="CO610" t="inlineStr">
        <is>
          <t/>
        </is>
      </c>
      <c r="CP610" s="2" t="inlineStr">
        <is>
          <t>način ‚zagotoviti si‘</t>
        </is>
      </c>
      <c r="CQ610" s="2" t="inlineStr">
        <is>
          <t>3</t>
        </is>
      </c>
      <c r="CR610" s="2" t="inlineStr">
        <is>
          <t/>
        </is>
      </c>
      <c r="CS610" t="inlineStr">
        <is>
          <t/>
        </is>
      </c>
      <c r="CT610" t="inlineStr">
        <is>
          <t/>
        </is>
      </c>
      <c r="CU610" t="inlineStr">
        <is>
          <t/>
        </is>
      </c>
      <c r="CV610" t="inlineStr">
        <is>
          <t/>
        </is>
      </c>
      <c r="CW610" t="inlineStr">
        <is>
          <t/>
        </is>
      </c>
    </row>
    <row r="611">
      <c r="A611" s="1" t="str">
        <f>HYPERLINK("https://iate.europa.eu/entry/result/3537900/all", "3537900")</f>
        <v>3537900</v>
      </c>
      <c r="B611" t="inlineStr">
        <is>
          <t>FINANCE</t>
        </is>
      </c>
      <c r="C611" t="inlineStr">
        <is>
          <t>FINANCE|financial institutions and credit</t>
        </is>
      </c>
      <c r="D611" t="inlineStr">
        <is>
          <t>yes</t>
        </is>
      </c>
      <c r="E611" t="inlineStr">
        <is>
          <t/>
        </is>
      </c>
      <c r="F611" s="2" t="inlineStr">
        <is>
          <t>режим „приложение-към-приложение“</t>
        </is>
      </c>
      <c r="G611" s="2" t="inlineStr">
        <is>
          <t>3</t>
        </is>
      </c>
      <c r="H611" s="2" t="inlineStr">
        <is>
          <t/>
        </is>
      </c>
      <c r="I611" t="inlineStr">
        <is>
          <t>Един от режимите за използване на модула за информация и контрол [ &lt;a href="/entry/result/3528093/all" id="ENTRY_TO_ENTRY_CONVERTER" target="_blank"&gt;IATE:3528093&lt;/a&gt; ].</t>
        </is>
      </c>
      <c r="J611" t="inlineStr">
        <is>
          <t/>
        </is>
      </c>
      <c r="K611" t="inlineStr">
        <is>
          <t/>
        </is>
      </c>
      <c r="L611" t="inlineStr">
        <is>
          <t/>
        </is>
      </c>
      <c r="M611" t="inlineStr">
        <is>
          <t/>
        </is>
      </c>
      <c r="N611" t="inlineStr">
        <is>
          <t/>
        </is>
      </c>
      <c r="O611" t="inlineStr">
        <is>
          <t/>
        </is>
      </c>
      <c r="P611" t="inlineStr">
        <is>
          <t/>
        </is>
      </c>
      <c r="Q611" t="inlineStr">
        <is>
          <t/>
        </is>
      </c>
      <c r="R611" s="2" t="inlineStr">
        <is>
          <t>Application-to-Application-Modus|
A2A</t>
        </is>
      </c>
      <c r="S611" s="2" t="inlineStr">
        <is>
          <t>3|
3</t>
        </is>
      </c>
      <c r="T611" s="2" t="inlineStr">
        <is>
          <t xml:space="preserve">|
</t>
        </is>
      </c>
      <c r="U611" t="inlineStr">
        <is>
          <t/>
        </is>
      </c>
      <c r="V611" s="2" t="inlineStr">
        <is>
          <t>λειτουργία «εφαρμογή προς εφαρμογή»|
Α2Α</t>
        </is>
      </c>
      <c r="W611" s="2" t="inlineStr">
        <is>
          <t>3|
3</t>
        </is>
      </c>
      <c r="X611" s="2" t="inlineStr">
        <is>
          <t xml:space="preserve">|
</t>
        </is>
      </c>
      <c r="Y611" t="inlineStr">
        <is>
          <t/>
        </is>
      </c>
      <c r="Z611" s="2" t="inlineStr">
        <is>
          <t>application-to-application mode|
A2A</t>
        </is>
      </c>
      <c r="AA611" s="2" t="inlineStr">
        <is>
          <t>3|
3</t>
        </is>
      </c>
      <c r="AB611" s="2" t="inlineStr">
        <is>
          <t xml:space="preserve">|
</t>
        </is>
      </c>
      <c r="AC611" t="inlineStr">
        <is>
          <t/>
        </is>
      </c>
      <c r="AD611" s="2" t="inlineStr">
        <is>
          <t>modalidad aplicación-aplicación|
modalidad A2A</t>
        </is>
      </c>
      <c r="AE611" s="2" t="inlineStr">
        <is>
          <t>3|
3</t>
        </is>
      </c>
      <c r="AF611" s="2" t="inlineStr">
        <is>
          <t xml:space="preserve">|
</t>
        </is>
      </c>
      <c r="AG611" t="inlineStr">
        <is>
          <t>Modalidad del sistema TARGET2 en la que la información y los mensajes se transmiten entre el módulo de pagos y la aplicación interna del participante.</t>
        </is>
      </c>
      <c r="AH611" s="2" t="inlineStr">
        <is>
          <t>rakenduselt-rakendusele režiim|
A2A</t>
        </is>
      </c>
      <c r="AI611" s="2" t="inlineStr">
        <is>
          <t>3|
2</t>
        </is>
      </c>
      <c r="AJ611" s="2" t="inlineStr">
        <is>
          <t xml:space="preserve">|
</t>
        </is>
      </c>
      <c r="AK611" t="inlineStr">
        <is>
          <t/>
        </is>
      </c>
      <c r="AL611" s="2" t="inlineStr">
        <is>
          <t>sovellus-sovellus-moodi|
A2A</t>
        </is>
      </c>
      <c r="AM611" s="2" t="inlineStr">
        <is>
          <t>3|
3</t>
        </is>
      </c>
      <c r="AN611" s="2" t="inlineStr">
        <is>
          <t xml:space="preserve">|
</t>
        </is>
      </c>
      <c r="AO611" t="inlineStr">
        <is>
          <t/>
        </is>
      </c>
      <c r="AP611" t="inlineStr">
        <is>
          <t/>
        </is>
      </c>
      <c r="AQ611" t="inlineStr">
        <is>
          <t/>
        </is>
      </c>
      <c r="AR611" t="inlineStr">
        <is>
          <t/>
        </is>
      </c>
      <c r="AS611" t="inlineStr">
        <is>
          <t/>
        </is>
      </c>
      <c r="AT611" s="2" t="inlineStr">
        <is>
          <t>mód feidhmchlár-go-feidhmchlár</t>
        </is>
      </c>
      <c r="AU611" s="2" t="inlineStr">
        <is>
          <t>3</t>
        </is>
      </c>
      <c r="AV611" s="2" t="inlineStr">
        <is>
          <t/>
        </is>
      </c>
      <c r="AW611" t="inlineStr">
        <is>
          <t/>
        </is>
      </c>
      <c r="AX611" t="inlineStr">
        <is>
          <t/>
        </is>
      </c>
      <c r="AY611" t="inlineStr">
        <is>
          <t/>
        </is>
      </c>
      <c r="AZ611" t="inlineStr">
        <is>
          <t/>
        </is>
      </c>
      <c r="BA611" t="inlineStr">
        <is>
          <t/>
        </is>
      </c>
      <c r="BB611" s="2" t="inlineStr">
        <is>
          <t>alkalmazás-alkalmazás mód|
A2A-üzemmód</t>
        </is>
      </c>
      <c r="BC611" s="2" t="inlineStr">
        <is>
          <t>4|
4</t>
        </is>
      </c>
      <c r="BD611" s="2" t="inlineStr">
        <is>
          <t xml:space="preserve">|
</t>
        </is>
      </c>
      <c r="BE611" t="inlineStr">
        <is>
          <t/>
        </is>
      </c>
      <c r="BF611" t="inlineStr">
        <is>
          <t/>
        </is>
      </c>
      <c r="BG611" t="inlineStr">
        <is>
          <t/>
        </is>
      </c>
      <c r="BH611" t="inlineStr">
        <is>
          <t/>
        </is>
      </c>
      <c r="BI611" t="inlineStr">
        <is>
          <t/>
        </is>
      </c>
      <c r="BJ611" t="inlineStr">
        <is>
          <t/>
        </is>
      </c>
      <c r="BK611" t="inlineStr">
        <is>
          <t/>
        </is>
      </c>
      <c r="BL611" t="inlineStr">
        <is>
          <t/>
        </is>
      </c>
      <c r="BM611" t="inlineStr">
        <is>
          <t/>
        </is>
      </c>
      <c r="BN611" t="inlineStr">
        <is>
          <t/>
        </is>
      </c>
      <c r="BO611" t="inlineStr">
        <is>
          <t/>
        </is>
      </c>
      <c r="BP611" t="inlineStr">
        <is>
          <t/>
        </is>
      </c>
      <c r="BQ611" t="inlineStr">
        <is>
          <t/>
        </is>
      </c>
      <c r="BR611" t="inlineStr">
        <is>
          <t/>
        </is>
      </c>
      <c r="BS611" t="inlineStr">
        <is>
          <t/>
        </is>
      </c>
      <c r="BT611" t="inlineStr">
        <is>
          <t/>
        </is>
      </c>
      <c r="BU611" t="inlineStr">
        <is>
          <t/>
        </is>
      </c>
      <c r="BV611" t="inlineStr">
        <is>
          <t/>
        </is>
      </c>
      <c r="BW611" t="inlineStr">
        <is>
          <t/>
        </is>
      </c>
      <c r="BX611" t="inlineStr">
        <is>
          <t/>
        </is>
      </c>
      <c r="BY611" t="inlineStr">
        <is>
          <t/>
        </is>
      </c>
      <c r="BZ611" s="2" t="inlineStr">
        <is>
          <t>tryb aplikacja-aplikacja</t>
        </is>
      </c>
      <c r="CA611" s="2" t="inlineStr">
        <is>
          <t>3</t>
        </is>
      </c>
      <c r="CB611" s="2" t="inlineStr">
        <is>
          <t/>
        </is>
      </c>
      <c r="CC611" t="inlineStr">
        <is>
          <t/>
        </is>
      </c>
      <c r="CD611" s="2" t="inlineStr">
        <is>
          <t>modo aplicação a aplicação|
modo A2A</t>
        </is>
      </c>
      <c r="CE611" s="2" t="inlineStr">
        <is>
          <t>3|
3</t>
        </is>
      </c>
      <c r="CF611" s="2" t="inlineStr">
        <is>
          <t xml:space="preserve">|
</t>
        </is>
      </c>
      <c r="CG611" t="inlineStr">
        <is>
          <t/>
        </is>
      </c>
      <c r="CH611" t="inlineStr">
        <is>
          <t/>
        </is>
      </c>
      <c r="CI611" t="inlineStr">
        <is>
          <t/>
        </is>
      </c>
      <c r="CJ611" t="inlineStr">
        <is>
          <t/>
        </is>
      </c>
      <c r="CK611" t="inlineStr">
        <is>
          <t/>
        </is>
      </c>
      <c r="CL611" t="inlineStr">
        <is>
          <t/>
        </is>
      </c>
      <c r="CM611" t="inlineStr">
        <is>
          <t/>
        </is>
      </c>
      <c r="CN611" t="inlineStr">
        <is>
          <t/>
        </is>
      </c>
      <c r="CO611" t="inlineStr">
        <is>
          <t/>
        </is>
      </c>
      <c r="CP611" s="2" t="inlineStr">
        <is>
          <t>način od aplikacije do aplikacije</t>
        </is>
      </c>
      <c r="CQ611" s="2" t="inlineStr">
        <is>
          <t>3</t>
        </is>
      </c>
      <c r="CR611" s="2" t="inlineStr">
        <is>
          <t/>
        </is>
      </c>
      <c r="CS611" t="inlineStr">
        <is>
          <t/>
        </is>
      </c>
      <c r="CT611" t="inlineStr">
        <is>
          <t/>
        </is>
      </c>
      <c r="CU611" t="inlineStr">
        <is>
          <t/>
        </is>
      </c>
      <c r="CV611" t="inlineStr">
        <is>
          <t/>
        </is>
      </c>
      <c r="CW611" t="inlineStr">
        <is>
          <t/>
        </is>
      </c>
    </row>
    <row r="612">
      <c r="A612" s="1" t="str">
        <f>HYPERLINK("https://iate.europa.eu/entry/result/3528109/all", "3528109")</f>
        <v>3528109</v>
      </c>
      <c r="B612" t="inlineStr">
        <is>
          <t>FINANCE</t>
        </is>
      </c>
      <c r="C612" t="inlineStr">
        <is>
          <t>FINANCE</t>
        </is>
      </c>
      <c r="D612" t="inlineStr">
        <is>
          <t>yes</t>
        </is>
      </c>
      <c r="E612" t="inlineStr">
        <is>
          <t/>
        </is>
      </c>
      <c r="F612" s="2" t="inlineStr">
        <is>
          <t>неизпълнено платежно нареждане</t>
        </is>
      </c>
      <c r="G612" s="2" t="inlineStr">
        <is>
          <t>3</t>
        </is>
      </c>
      <c r="H612" s="2" t="inlineStr">
        <is>
          <t/>
        </is>
      </c>
      <c r="I612" t="inlineStr">
        <is>
          <t>Платежно нареждане, което не е уредено в работния ден на приемането му.</t>
        </is>
      </c>
      <c r="J612" t="inlineStr">
        <is>
          <t/>
        </is>
      </c>
      <c r="K612" t="inlineStr">
        <is>
          <t/>
        </is>
      </c>
      <c r="L612" t="inlineStr">
        <is>
          <t/>
        </is>
      </c>
      <c r="M612" t="inlineStr">
        <is>
          <t/>
        </is>
      </c>
      <c r="N612" t="inlineStr">
        <is>
          <t/>
        </is>
      </c>
      <c r="O612" t="inlineStr">
        <is>
          <t/>
        </is>
      </c>
      <c r="P612" t="inlineStr">
        <is>
          <t/>
        </is>
      </c>
      <c r="Q612" t="inlineStr">
        <is>
          <t/>
        </is>
      </c>
      <c r="R612" s="2" t="inlineStr">
        <is>
          <t>nicht abgewickelter Zahlungsauftrag</t>
        </is>
      </c>
      <c r="S612" s="2" t="inlineStr">
        <is>
          <t>3</t>
        </is>
      </c>
      <c r="T612" s="2" t="inlineStr">
        <is>
          <t/>
        </is>
      </c>
      <c r="U612" t="inlineStr">
        <is>
          <t>Zahlungsauftrag, der nicht an demselben Geschäftstag abgewickelt wird, an dem er angenommen wurde</t>
        </is>
      </c>
      <c r="V612" s="2" t="inlineStr">
        <is>
          <t>μη διακανονισθείσα εντολή πληρωμής</t>
        </is>
      </c>
      <c r="W612" s="2" t="inlineStr">
        <is>
          <t>2</t>
        </is>
      </c>
      <c r="X612" s="2" t="inlineStr">
        <is>
          <t/>
        </is>
      </c>
      <c r="Y612" t="inlineStr">
        <is>
          <t>εντολή πληρωμής η οποία δεν διακανονίζεται την ίδια εργάσιμη ημέρα κατά την οποία γίνεται δεκτή</t>
        </is>
      </c>
      <c r="Z612" s="2" t="inlineStr">
        <is>
          <t>non-settled payment order</t>
        </is>
      </c>
      <c r="AA612" s="2" t="inlineStr">
        <is>
          <t>3</t>
        </is>
      </c>
      <c r="AB612" s="2" t="inlineStr">
        <is>
          <t/>
        </is>
      </c>
      <c r="AC612" t="inlineStr">
        <is>
          <t>payment order that is not settled on the same business day as that on which it is accepted</t>
        </is>
      </c>
      <c r="AD612" s="2" t="inlineStr">
        <is>
          <t>orden de pago no liquidada</t>
        </is>
      </c>
      <c r="AE612" s="2" t="inlineStr">
        <is>
          <t>3</t>
        </is>
      </c>
      <c r="AF612" s="2" t="inlineStr">
        <is>
          <t/>
        </is>
      </c>
      <c r="AG612" t="inlineStr">
        <is>
          <t>Orden de pago que no se liquida el mismo día hábil en que es validada.</t>
        </is>
      </c>
      <c r="AH612" s="2" t="inlineStr">
        <is>
          <t>arveldamata maksejuhis</t>
        </is>
      </c>
      <c r="AI612" s="2" t="inlineStr">
        <is>
          <t>3</t>
        </is>
      </c>
      <c r="AJ612" s="2" t="inlineStr">
        <is>
          <t/>
        </is>
      </c>
      <c r="AK612" t="inlineStr">
        <is>
          <t>maksejuhis, mida ei ole arveldatud samal tööpäeval, mil see on vastu võetud</t>
        </is>
      </c>
      <c r="AL612" s="2" t="inlineStr">
        <is>
          <t>kirjaamaton maksumääräys</t>
        </is>
      </c>
      <c r="AM612" s="2" t="inlineStr">
        <is>
          <t>3</t>
        </is>
      </c>
      <c r="AN612" s="2" t="inlineStr">
        <is>
          <t/>
        </is>
      </c>
      <c r="AO612" t="inlineStr">
        <is>
          <t>maksumääräys, jota ei ole kirjattu samana pankkipäivänä, jona se on hyväksytty</t>
        </is>
      </c>
      <c r="AP612" s="2" t="inlineStr">
        <is>
          <t>ordre de paiement non réglé</t>
        </is>
      </c>
      <c r="AQ612" s="2" t="inlineStr">
        <is>
          <t>3</t>
        </is>
      </c>
      <c r="AR612" s="2" t="inlineStr">
        <is>
          <t/>
        </is>
      </c>
      <c r="AS612" t="inlineStr">
        <is>
          <t>un ordre de paiement dont le règlement n'intervient pas le même jour ouvrable que celui où il est accepté</t>
        </is>
      </c>
      <c r="AT612" s="2" t="inlineStr">
        <is>
          <t>ordú íocaíochta neamhshocraithe</t>
        </is>
      </c>
      <c r="AU612" s="2" t="inlineStr">
        <is>
          <t>3</t>
        </is>
      </c>
      <c r="AV612" s="2" t="inlineStr">
        <is>
          <t/>
        </is>
      </c>
      <c r="AW612" t="inlineStr">
        <is>
          <t/>
        </is>
      </c>
      <c r="AX612" t="inlineStr">
        <is>
          <t/>
        </is>
      </c>
      <c r="AY612" t="inlineStr">
        <is>
          <t/>
        </is>
      </c>
      <c r="AZ612" t="inlineStr">
        <is>
          <t/>
        </is>
      </c>
      <c r="BA612" t="inlineStr">
        <is>
          <t/>
        </is>
      </c>
      <c r="BB612" s="2" t="inlineStr">
        <is>
          <t>kiegyenlítetlen fizetési megbízás</t>
        </is>
      </c>
      <c r="BC612" s="2" t="inlineStr">
        <is>
          <t>4</t>
        </is>
      </c>
      <c r="BD612" s="2" t="inlineStr">
        <is>
          <t>preferred</t>
        </is>
      </c>
      <c r="BE612" t="inlineStr">
        <is>
          <t>olyan fizetési megbízás [ &lt;a href="/entry/result/1126722/all" id="ENTRY_TO_ENTRY_CONVERTER" target="_blank"&gt;IATE:1126722&lt;/a&gt; ], amelyet nem egyenlítettek ki a befogadása napján</t>
        </is>
      </c>
      <c r="BF612" t="inlineStr">
        <is>
          <t/>
        </is>
      </c>
      <c r="BG612" t="inlineStr">
        <is>
          <t/>
        </is>
      </c>
      <c r="BH612" t="inlineStr">
        <is>
          <t/>
        </is>
      </c>
      <c r="BI612" t="inlineStr">
        <is>
          <t/>
        </is>
      </c>
      <c r="BJ612" t="inlineStr">
        <is>
          <t/>
        </is>
      </c>
      <c r="BK612" t="inlineStr">
        <is>
          <t/>
        </is>
      </c>
      <c r="BL612" t="inlineStr">
        <is>
          <t/>
        </is>
      </c>
      <c r="BM612" t="inlineStr">
        <is>
          <t/>
        </is>
      </c>
      <c r="BN612" t="inlineStr">
        <is>
          <t/>
        </is>
      </c>
      <c r="BO612" t="inlineStr">
        <is>
          <t/>
        </is>
      </c>
      <c r="BP612" t="inlineStr">
        <is>
          <t/>
        </is>
      </c>
      <c r="BQ612" t="inlineStr">
        <is>
          <t/>
        </is>
      </c>
      <c r="BR612" s="2" t="inlineStr">
        <is>
          <t>ordni ta’ ħlas mhux saldata</t>
        </is>
      </c>
      <c r="BS612" s="2" t="inlineStr">
        <is>
          <t>3</t>
        </is>
      </c>
      <c r="BT612" s="2" t="inlineStr">
        <is>
          <t/>
        </is>
      </c>
      <c r="BU612" t="inlineStr">
        <is>
          <t>ordni ta' ħlas li ma tkunx ġiet saldata fl-istess jum tax-xogħol li fih tkun ġiet aċċettata</t>
        </is>
      </c>
      <c r="BV612" t="inlineStr">
        <is>
          <t/>
        </is>
      </c>
      <c r="BW612" t="inlineStr">
        <is>
          <t/>
        </is>
      </c>
      <c r="BX612" t="inlineStr">
        <is>
          <t/>
        </is>
      </c>
      <c r="BY612" t="inlineStr">
        <is>
          <t/>
        </is>
      </c>
      <c r="BZ612" s="2" t="inlineStr">
        <is>
          <t>zlecenie płatnicze nierozliczone</t>
        </is>
      </c>
      <c r="CA612" s="2" t="inlineStr">
        <is>
          <t>3</t>
        </is>
      </c>
      <c r="CB612" s="2" t="inlineStr">
        <is>
          <t/>
        </is>
      </c>
      <c r="CC612" t="inlineStr">
        <is>
          <t>zlecenie płatnicze, które nie zostało poddane rozrachunkowi w tym samym dniu operacyjnym, w którym zostało przyjęte</t>
        </is>
      </c>
      <c r="CD612" s="2" t="inlineStr">
        <is>
          <t>ordem de pagamento não liquidada</t>
        </is>
      </c>
      <c r="CE612" s="2" t="inlineStr">
        <is>
          <t>3</t>
        </is>
      </c>
      <c r="CF612" s="2" t="inlineStr">
        <is>
          <t/>
        </is>
      </c>
      <c r="CG612" t="inlineStr">
        <is>
          <t>Ordem de pagamento que não seja liquidada no mesmo dia útil em que tenha sido aceite.</t>
        </is>
      </c>
      <c r="CH612" s="2" t="inlineStr">
        <is>
          <t>ordin de plată nedecontat</t>
        </is>
      </c>
      <c r="CI612" s="2" t="inlineStr">
        <is>
          <t>3</t>
        </is>
      </c>
      <c r="CJ612" s="2" t="inlineStr">
        <is>
          <t/>
        </is>
      </c>
      <c r="CK612" t="inlineStr">
        <is>
          <t>ordin de plată care nu este decontat în aceeași zi de operare în care este acceptat</t>
        </is>
      </c>
      <c r="CL612" t="inlineStr">
        <is>
          <t/>
        </is>
      </c>
      <c r="CM612" t="inlineStr">
        <is>
          <t/>
        </is>
      </c>
      <c r="CN612" t="inlineStr">
        <is>
          <t/>
        </is>
      </c>
      <c r="CO612" t="inlineStr">
        <is>
          <t/>
        </is>
      </c>
      <c r="CP612" s="2" t="inlineStr">
        <is>
          <t>neporavnan plačilni nalog</t>
        </is>
      </c>
      <c r="CQ612" s="2" t="inlineStr">
        <is>
          <t>3</t>
        </is>
      </c>
      <c r="CR612" s="2" t="inlineStr">
        <is>
          <t/>
        </is>
      </c>
      <c r="CS612" t="inlineStr">
        <is>
          <t>plačilni nalog, ki ni poravnan v istem delovnem dnevu, v katerem je sprejet</t>
        </is>
      </c>
      <c r="CT612" t="inlineStr">
        <is>
          <t/>
        </is>
      </c>
      <c r="CU612" t="inlineStr">
        <is>
          <t/>
        </is>
      </c>
      <c r="CV612" t="inlineStr">
        <is>
          <t/>
        </is>
      </c>
      <c r="CW612" t="inlineStr">
        <is>
          <t/>
        </is>
      </c>
    </row>
    <row r="613">
      <c r="A613" s="1" t="str">
        <f>HYPERLINK("https://iate.europa.eu/entry/result/3527162/all", "3527162")</f>
        <v>3527162</v>
      </c>
      <c r="B613" t="inlineStr">
        <is>
          <t>FINANCE;EDUCATION AND COMMUNICATIONS</t>
        </is>
      </c>
      <c r="C613" t="inlineStr">
        <is>
          <t>FINANCE;EDUCATION AND COMMUNICATIONS|information technology and data processing</t>
        </is>
      </c>
      <c r="D613" t="inlineStr">
        <is>
          <t>yes</t>
        </is>
      </c>
      <c r="E613" t="inlineStr">
        <is>
          <t/>
        </is>
      </c>
      <c r="F613" t="inlineStr">
        <is>
          <t/>
        </is>
      </c>
      <c r="G613" t="inlineStr">
        <is>
          <t/>
        </is>
      </c>
      <c r="H613" t="inlineStr">
        <is>
          <t/>
        </is>
      </c>
      <c r="I613" t="inlineStr">
        <is>
          <t/>
        </is>
      </c>
      <c r="J613" t="inlineStr">
        <is>
          <t/>
        </is>
      </c>
      <c r="K613" t="inlineStr">
        <is>
          <t/>
        </is>
      </c>
      <c r="L613" t="inlineStr">
        <is>
          <t/>
        </is>
      </c>
      <c r="M613" t="inlineStr">
        <is>
          <t/>
        </is>
      </c>
      <c r="N613" t="inlineStr">
        <is>
          <t/>
        </is>
      </c>
      <c r="O613" t="inlineStr">
        <is>
          <t/>
        </is>
      </c>
      <c r="P613" t="inlineStr">
        <is>
          <t/>
        </is>
      </c>
      <c r="Q613" t="inlineStr">
        <is>
          <t/>
        </is>
      </c>
      <c r="R613" s="2" t="inlineStr">
        <is>
          <t>Transaktionsreferenznummer|
TRN</t>
        </is>
      </c>
      <c r="S613" s="2" t="inlineStr">
        <is>
          <t>3|
3</t>
        </is>
      </c>
      <c r="T613" s="2" t="inlineStr">
        <is>
          <t xml:space="preserve">|
</t>
        </is>
      </c>
      <c r="U613" t="inlineStr">
        <is>
          <t/>
        </is>
      </c>
      <c r="V613" s="2" t="inlineStr">
        <is>
          <t>κωδικός αναφοράς συναλλαγής</t>
        </is>
      </c>
      <c r="W613" s="2" t="inlineStr">
        <is>
          <t>3</t>
        </is>
      </c>
      <c r="X613" s="2" t="inlineStr">
        <is>
          <t/>
        </is>
      </c>
      <c r="Y613" t="inlineStr">
        <is>
          <t/>
        </is>
      </c>
      <c r="Z613" s="2" t="inlineStr">
        <is>
          <t>Transaction Reference Number|
TRN</t>
        </is>
      </c>
      <c r="AA613" s="2" t="inlineStr">
        <is>
          <t>3|
3</t>
        </is>
      </c>
      <c r="AB613" s="2" t="inlineStr">
        <is>
          <t xml:space="preserve">|
</t>
        </is>
      </c>
      <c r="AC613" t="inlineStr">
        <is>
          <t>unique identification number assigned to a transaction by an investment firm or a third party reporting on its behalf</t>
        </is>
      </c>
      <c r="AD613" t="inlineStr">
        <is>
          <t/>
        </is>
      </c>
      <c r="AE613" t="inlineStr">
        <is>
          <t/>
        </is>
      </c>
      <c r="AF613" t="inlineStr">
        <is>
          <t/>
        </is>
      </c>
      <c r="AG613" t="inlineStr">
        <is>
          <t/>
        </is>
      </c>
      <c r="AH613" s="2" t="inlineStr">
        <is>
          <t>tehingu viitenumber</t>
        </is>
      </c>
      <c r="AI613" s="2" t="inlineStr">
        <is>
          <t>3</t>
        </is>
      </c>
      <c r="AJ613" s="2" t="inlineStr">
        <is>
          <t/>
        </is>
      </c>
      <c r="AK613" t="inlineStr">
        <is>
          <t/>
        </is>
      </c>
      <c r="AL613" s="2" t="inlineStr">
        <is>
          <t>tapahtuman viitenumero</t>
        </is>
      </c>
      <c r="AM613" s="2" t="inlineStr">
        <is>
          <t>3</t>
        </is>
      </c>
      <c r="AN613" s="2" t="inlineStr">
        <is>
          <t/>
        </is>
      </c>
      <c r="AO613" t="inlineStr">
        <is>
          <t/>
        </is>
      </c>
      <c r="AP613" s="2" t="inlineStr">
        <is>
          <t>numéro de référence de l’opération|
NRO</t>
        </is>
      </c>
      <c r="AQ613" s="2" t="inlineStr">
        <is>
          <t>3|
3</t>
        </is>
      </c>
      <c r="AR613" s="2" t="inlineStr">
        <is>
          <t xml:space="preserve">|
</t>
        </is>
      </c>
      <c r="AS613" t="inlineStr">
        <is>
          <t/>
        </is>
      </c>
      <c r="AT613" s="2" t="inlineStr">
        <is>
          <t>Uimhir Thagartha Idirbhirt</t>
        </is>
      </c>
      <c r="AU613" s="2" t="inlineStr">
        <is>
          <t>3</t>
        </is>
      </c>
      <c r="AV613" s="2" t="inlineStr">
        <is>
          <t/>
        </is>
      </c>
      <c r="AW613" t="inlineStr">
        <is>
          <t/>
        </is>
      </c>
      <c r="AX613" t="inlineStr">
        <is>
          <t/>
        </is>
      </c>
      <c r="AY613" t="inlineStr">
        <is>
          <t/>
        </is>
      </c>
      <c r="AZ613" t="inlineStr">
        <is>
          <t/>
        </is>
      </c>
      <c r="BA613" t="inlineStr">
        <is>
          <t/>
        </is>
      </c>
      <c r="BB613" s="2" t="inlineStr">
        <is>
          <t>tranzakciószám</t>
        </is>
      </c>
      <c r="BC613" s="2" t="inlineStr">
        <is>
          <t>4</t>
        </is>
      </c>
      <c r="BD613" s="2" t="inlineStr">
        <is>
          <t/>
        </is>
      </c>
      <c r="BE613" t="inlineStr">
        <is>
          <t>az ügyletre vonatkozó egyedi azonosító szám</t>
        </is>
      </c>
      <c r="BF613" t="inlineStr">
        <is>
          <t/>
        </is>
      </c>
      <c r="BG613" t="inlineStr">
        <is>
          <t/>
        </is>
      </c>
      <c r="BH613" t="inlineStr">
        <is>
          <t/>
        </is>
      </c>
      <c r="BI613" t="inlineStr">
        <is>
          <t/>
        </is>
      </c>
      <c r="BJ613" t="inlineStr">
        <is>
          <t/>
        </is>
      </c>
      <c r="BK613" t="inlineStr">
        <is>
          <t/>
        </is>
      </c>
      <c r="BL613" t="inlineStr">
        <is>
          <t/>
        </is>
      </c>
      <c r="BM613" t="inlineStr">
        <is>
          <t/>
        </is>
      </c>
      <c r="BN613" t="inlineStr">
        <is>
          <t/>
        </is>
      </c>
      <c r="BO613" t="inlineStr">
        <is>
          <t/>
        </is>
      </c>
      <c r="BP613" t="inlineStr">
        <is>
          <t/>
        </is>
      </c>
      <c r="BQ613" t="inlineStr">
        <is>
          <t/>
        </is>
      </c>
      <c r="BR613" s="2" t="inlineStr">
        <is>
          <t>Numru ta’ Referenza tat-Tranżazzjoni|
TRN</t>
        </is>
      </c>
      <c r="BS613" s="2" t="inlineStr">
        <is>
          <t>3|
3</t>
        </is>
      </c>
      <c r="BT613" s="2" t="inlineStr">
        <is>
          <t xml:space="preserve">|
</t>
        </is>
      </c>
      <c r="BU613" t="inlineStr">
        <is>
          <t>Numru uniku ta’ identifikazzjoni għat-tranżazzjoni pprovdut mid-ditta ta’ investiment jew minn parti terza li qed tirrapporta f’isimha</t>
        </is>
      </c>
      <c r="BV613" t="inlineStr">
        <is>
          <t/>
        </is>
      </c>
      <c r="BW613" t="inlineStr">
        <is>
          <t/>
        </is>
      </c>
      <c r="BX613" t="inlineStr">
        <is>
          <t/>
        </is>
      </c>
      <c r="BY613" t="inlineStr">
        <is>
          <t/>
        </is>
      </c>
      <c r="BZ613" s="2" t="inlineStr">
        <is>
          <t>numer referencyjny transakcji</t>
        </is>
      </c>
      <c r="CA613" s="2" t="inlineStr">
        <is>
          <t>3</t>
        </is>
      </c>
      <c r="CB613" s="2" t="inlineStr">
        <is>
          <t/>
        </is>
      </c>
      <c r="CC613" t="inlineStr">
        <is>
          <t>indywidualny numer identyfikacyjny transakcji podany przez przedsiębiorstwo inwestycyjne lub stronę trzecią składającą sprawozdanie w jego imieniu</t>
        </is>
      </c>
      <c r="CD613" s="2" t="inlineStr">
        <is>
          <t>número de referência da operação</t>
        </is>
      </c>
      <c r="CE613" s="2" t="inlineStr">
        <is>
          <t>3</t>
        </is>
      </c>
      <c r="CF613" s="2" t="inlineStr">
        <is>
          <t/>
        </is>
      </c>
      <c r="CG613" t="inlineStr">
        <is>
          <t/>
        </is>
      </c>
      <c r="CH613" t="inlineStr">
        <is>
          <t/>
        </is>
      </c>
      <c r="CI613" t="inlineStr">
        <is>
          <t/>
        </is>
      </c>
      <c r="CJ613" t="inlineStr">
        <is>
          <t/>
        </is>
      </c>
      <c r="CK613" t="inlineStr">
        <is>
          <t/>
        </is>
      </c>
      <c r="CL613" t="inlineStr">
        <is>
          <t/>
        </is>
      </c>
      <c r="CM613" t="inlineStr">
        <is>
          <t/>
        </is>
      </c>
      <c r="CN613" t="inlineStr">
        <is>
          <t/>
        </is>
      </c>
      <c r="CO613" t="inlineStr">
        <is>
          <t/>
        </is>
      </c>
      <c r="CP613" s="2" t="inlineStr">
        <is>
          <t>referenčna številka transakcije</t>
        </is>
      </c>
      <c r="CQ613" s="2" t="inlineStr">
        <is>
          <t>3</t>
        </is>
      </c>
      <c r="CR613" s="2" t="inlineStr">
        <is>
          <t/>
        </is>
      </c>
      <c r="CS613" t="inlineStr">
        <is>
          <t>enotna identifikacijska številka, ki jo za transakcije določi investicijska družba ali tretja stranka, ki poroča v njenem imenu</t>
        </is>
      </c>
      <c r="CT613" t="inlineStr">
        <is>
          <t/>
        </is>
      </c>
      <c r="CU613" t="inlineStr">
        <is>
          <t/>
        </is>
      </c>
      <c r="CV613" t="inlineStr">
        <is>
          <t/>
        </is>
      </c>
      <c r="CW613" t="inlineStr">
        <is>
          <t/>
        </is>
      </c>
    </row>
    <row r="614">
      <c r="A614" s="1" t="str">
        <f>HYPERLINK("https://iate.europa.eu/entry/result/3537901/all", "3537901")</f>
        <v>3537901</v>
      </c>
      <c r="B614" t="inlineStr">
        <is>
          <t>FINANCE</t>
        </is>
      </c>
      <c r="C614" t="inlineStr">
        <is>
          <t>FINANCE|financial institutions and credit|banking</t>
        </is>
      </c>
      <c r="D614" t="inlineStr">
        <is>
          <t>yes</t>
        </is>
      </c>
      <c r="E614" t="inlineStr">
        <is>
          <t/>
        </is>
      </c>
      <c r="F614" s="2" t="inlineStr">
        <is>
          <t>схема за обезщетение на TARGET2</t>
        </is>
      </c>
      <c r="G614" s="2" t="inlineStr">
        <is>
          <t>3</t>
        </is>
      </c>
      <c r="H614" s="2" t="inlineStr">
        <is>
          <t/>
        </is>
      </c>
      <c r="I614" t="inlineStr">
        <is>
          <t>Схема за обезщетение на директните участници [&lt;a href="/entry/result/3527113/all" id="ENTRY_TO_ENTRY_CONVERTER" target="_blank"&gt;IATE:3527113&lt;/a&gt; ] в TARGET2 при техническа неизправност [&lt;a href="/entry/result/3528125/all" id="ENTRY_TO_ENTRY_CONVERTER" target="_blank"&gt;IATE:3528125&lt;/a&gt; ] на системата.</t>
        </is>
      </c>
      <c r="J614" t="inlineStr">
        <is>
          <t/>
        </is>
      </c>
      <c r="K614" t="inlineStr">
        <is>
          <t/>
        </is>
      </c>
      <c r="L614" t="inlineStr">
        <is>
          <t/>
        </is>
      </c>
      <c r="M614" t="inlineStr">
        <is>
          <t/>
        </is>
      </c>
      <c r="N614" t="inlineStr">
        <is>
          <t/>
        </is>
      </c>
      <c r="O614" t="inlineStr">
        <is>
          <t/>
        </is>
      </c>
      <c r="P614" t="inlineStr">
        <is>
          <t/>
        </is>
      </c>
      <c r="Q614" t="inlineStr">
        <is>
          <t/>
        </is>
      </c>
      <c r="R614" s="2" t="inlineStr">
        <is>
          <t>TARGET2-Ausgleichsregelung</t>
        </is>
      </c>
      <c r="S614" s="2" t="inlineStr">
        <is>
          <t>3</t>
        </is>
      </c>
      <c r="T614" s="2" t="inlineStr">
        <is>
          <t/>
        </is>
      </c>
      <c r="U614" t="inlineStr">
        <is>
          <t/>
        </is>
      </c>
      <c r="V614" s="2" t="inlineStr">
        <is>
          <t>μηχανισμός αποζημίωσης του TARGET2</t>
        </is>
      </c>
      <c r="W614" s="2" t="inlineStr">
        <is>
          <t>3</t>
        </is>
      </c>
      <c r="X614" s="2" t="inlineStr">
        <is>
          <t/>
        </is>
      </c>
      <c r="Y614" t="inlineStr">
        <is>
          <t/>
        </is>
      </c>
      <c r="Z614" s="2" t="inlineStr">
        <is>
          <t>TARGET2 compensation scheme</t>
        </is>
      </c>
      <c r="AA614" s="2" t="inlineStr">
        <is>
          <t>3</t>
        </is>
      </c>
      <c r="AB614" s="2" t="inlineStr">
        <is>
          <t/>
        </is>
      </c>
      <c r="AC614" t="inlineStr">
        <is>
          <t>scheme set up under the ECB's TARGET 2 Guideline ( &lt;a href="http://eur-lex.europa.eu/legal-content/EN/TXT/?uri=CELEX:32007O0002" target="_blank"&gt;CELEX:32007O0002/EN&lt;/a&gt; ) for the compensation of direct participants in TARGET2 in case of a technical malfunction</t>
        </is>
      </c>
      <c r="AD614" s="2" t="inlineStr">
        <is>
          <t>sistema de compensación de TARGET2</t>
        </is>
      </c>
      <c r="AE614" s="2" t="inlineStr">
        <is>
          <t>3</t>
        </is>
      </c>
      <c r="AF614" s="2" t="inlineStr">
        <is>
          <t/>
        </is>
      </c>
      <c r="AG614" t="inlineStr">
        <is>
          <t/>
        </is>
      </c>
      <c r="AH614" s="2" t="inlineStr">
        <is>
          <t>TARGET2 hüvitussüsteem</t>
        </is>
      </c>
      <c r="AI614" s="2" t="inlineStr">
        <is>
          <t>3</t>
        </is>
      </c>
      <c r="AJ614" s="2" t="inlineStr">
        <is>
          <t/>
        </is>
      </c>
      <c r="AK614" t="inlineStr">
        <is>
          <t/>
        </is>
      </c>
      <c r="AL614" s="2" t="inlineStr">
        <is>
          <t>TARGET2-korvausjärjestelmä</t>
        </is>
      </c>
      <c r="AM614" s="2" t="inlineStr">
        <is>
          <t>3</t>
        </is>
      </c>
      <c r="AN614" s="2" t="inlineStr">
        <is>
          <t/>
        </is>
      </c>
      <c r="AO614" t="inlineStr">
        <is>
          <t/>
        </is>
      </c>
      <c r="AP614" t="inlineStr">
        <is>
          <t/>
        </is>
      </c>
      <c r="AQ614" t="inlineStr">
        <is>
          <t/>
        </is>
      </c>
      <c r="AR614" t="inlineStr">
        <is>
          <t/>
        </is>
      </c>
      <c r="AS614" t="inlineStr">
        <is>
          <t/>
        </is>
      </c>
      <c r="AT614" s="2" t="inlineStr">
        <is>
          <t>scéim cúitimh TARGET2</t>
        </is>
      </c>
      <c r="AU614" s="2" t="inlineStr">
        <is>
          <t>3</t>
        </is>
      </c>
      <c r="AV614" s="2" t="inlineStr">
        <is>
          <t/>
        </is>
      </c>
      <c r="AW614" t="inlineStr">
        <is>
          <t/>
        </is>
      </c>
      <c r="AX614" t="inlineStr">
        <is>
          <t/>
        </is>
      </c>
      <c r="AY614" t="inlineStr">
        <is>
          <t/>
        </is>
      </c>
      <c r="AZ614" t="inlineStr">
        <is>
          <t/>
        </is>
      </c>
      <c r="BA614" t="inlineStr">
        <is>
          <t/>
        </is>
      </c>
      <c r="BB614" s="2" t="inlineStr">
        <is>
          <t>TARGET2 megtérítési rendszer</t>
        </is>
      </c>
      <c r="BC614" s="2" t="inlineStr">
        <is>
          <t>4</t>
        </is>
      </c>
      <c r="BD614" s="2" t="inlineStr">
        <is>
          <t/>
        </is>
      </c>
      <c r="BE614" t="inlineStr">
        <is>
          <t>a Target2 által kínált lehetőség, amely a Target2 technikai üzemzavara esetén biztosíthatja a közvetlen résztvevők kártalanítását</t>
        </is>
      </c>
      <c r="BF614" t="inlineStr">
        <is>
          <t/>
        </is>
      </c>
      <c r="BG614" t="inlineStr">
        <is>
          <t/>
        </is>
      </c>
      <c r="BH614" t="inlineStr">
        <is>
          <t/>
        </is>
      </c>
      <c r="BI614" t="inlineStr">
        <is>
          <t/>
        </is>
      </c>
      <c r="BJ614" t="inlineStr">
        <is>
          <t/>
        </is>
      </c>
      <c r="BK614" t="inlineStr">
        <is>
          <t/>
        </is>
      </c>
      <c r="BL614" t="inlineStr">
        <is>
          <t/>
        </is>
      </c>
      <c r="BM614" t="inlineStr">
        <is>
          <t/>
        </is>
      </c>
      <c r="BN614" t="inlineStr">
        <is>
          <t/>
        </is>
      </c>
      <c r="BO614" t="inlineStr">
        <is>
          <t/>
        </is>
      </c>
      <c r="BP614" t="inlineStr">
        <is>
          <t/>
        </is>
      </c>
      <c r="BQ614" t="inlineStr">
        <is>
          <t/>
        </is>
      </c>
      <c r="BR614" s="2" t="inlineStr">
        <is>
          <t>skema ta' kumpens tat-TARGET2</t>
        </is>
      </c>
      <c r="BS614" s="2" t="inlineStr">
        <is>
          <t>3</t>
        </is>
      </c>
      <c r="BT614" s="2" t="inlineStr">
        <is>
          <t/>
        </is>
      </c>
      <c r="BU614" t="inlineStr">
        <is>
          <t/>
        </is>
      </c>
      <c r="BV614" t="inlineStr">
        <is>
          <t/>
        </is>
      </c>
      <c r="BW614" t="inlineStr">
        <is>
          <t/>
        </is>
      </c>
      <c r="BX614" t="inlineStr">
        <is>
          <t/>
        </is>
      </c>
      <c r="BY614" t="inlineStr">
        <is>
          <t/>
        </is>
      </c>
      <c r="BZ614" s="2" t="inlineStr">
        <is>
          <t>system rekompensat w TARGET2</t>
        </is>
      </c>
      <c r="CA614" s="2" t="inlineStr">
        <is>
          <t>3</t>
        </is>
      </c>
      <c r="CB614" s="2" t="inlineStr">
        <is>
          <t/>
        </is>
      </c>
      <c r="CC614" t="inlineStr">
        <is>
          <t/>
        </is>
      </c>
      <c r="CD614" s="2" t="inlineStr">
        <is>
          <t>esquema de compensação do TARGET2</t>
        </is>
      </c>
      <c r="CE614" s="2" t="inlineStr">
        <is>
          <t>3</t>
        </is>
      </c>
      <c r="CF614" s="2" t="inlineStr">
        <is>
          <t/>
        </is>
      </c>
      <c r="CG614" t="inlineStr">
        <is>
          <t/>
        </is>
      </c>
      <c r="CH614" t="inlineStr">
        <is>
          <t/>
        </is>
      </c>
      <c r="CI614" t="inlineStr">
        <is>
          <t/>
        </is>
      </c>
      <c r="CJ614" t="inlineStr">
        <is>
          <t/>
        </is>
      </c>
      <c r="CK614" t="inlineStr">
        <is>
          <t/>
        </is>
      </c>
      <c r="CL614" t="inlineStr">
        <is>
          <t/>
        </is>
      </c>
      <c r="CM614" t="inlineStr">
        <is>
          <t/>
        </is>
      </c>
      <c r="CN614" t="inlineStr">
        <is>
          <t/>
        </is>
      </c>
      <c r="CO614" t="inlineStr">
        <is>
          <t/>
        </is>
      </c>
      <c r="CP614" s="2" t="inlineStr">
        <is>
          <t>odškodninska shema v sistemu TARGET2</t>
        </is>
      </c>
      <c r="CQ614" s="2" t="inlineStr">
        <is>
          <t>3</t>
        </is>
      </c>
      <c r="CR614" s="2" t="inlineStr">
        <is>
          <t/>
        </is>
      </c>
      <c r="CS614" t="inlineStr">
        <is>
          <t/>
        </is>
      </c>
      <c r="CT614" t="inlineStr">
        <is>
          <t/>
        </is>
      </c>
      <c r="CU614" t="inlineStr">
        <is>
          <t/>
        </is>
      </c>
      <c r="CV614" t="inlineStr">
        <is>
          <t/>
        </is>
      </c>
      <c r="CW614" t="inlineStr">
        <is>
          <t/>
        </is>
      </c>
    </row>
    <row r="615">
      <c r="A615" s="1" t="str">
        <f>HYPERLINK("https://iate.europa.eu/entry/result/3527165/all", "3527165")</f>
        <v>3527165</v>
      </c>
      <c r="B615" t="inlineStr">
        <is>
          <t>FINANCE</t>
        </is>
      </c>
      <c r="C615" t="inlineStr">
        <is>
          <t>FINANCE</t>
        </is>
      </c>
      <c r="D615" t="inlineStr">
        <is>
          <t>yes</t>
        </is>
      </c>
      <c r="E615" t="inlineStr">
        <is>
          <t/>
        </is>
      </c>
      <c r="F615" s="2" t="inlineStr">
        <is>
          <t>обработка на плащането незабавно след неговото приемане</t>
        </is>
      </c>
      <c r="G615" s="2" t="inlineStr">
        <is>
          <t>3</t>
        </is>
      </c>
      <c r="H615" s="2" t="inlineStr">
        <is>
          <t/>
        </is>
      </c>
      <c r="I615" t="inlineStr">
        <is>
          <t>Фаза от обработката на плащането, през която ЦБ от TARGET2 се опитва да извърши сетълмент на платежно нареждане, прието съгласно Насоките на ЕЦБ от 2007 г.</t>
        </is>
      </c>
      <c r="J615" t="inlineStr">
        <is>
          <t/>
        </is>
      </c>
      <c r="K615" t="inlineStr">
        <is>
          <t/>
        </is>
      </c>
      <c r="L615" t="inlineStr">
        <is>
          <t/>
        </is>
      </c>
      <c r="M615" t="inlineStr">
        <is>
          <t/>
        </is>
      </c>
      <c r="N615" t="inlineStr">
        <is>
          <t/>
        </is>
      </c>
      <c r="O615" t="inlineStr">
        <is>
          <t/>
        </is>
      </c>
      <c r="P615" t="inlineStr">
        <is>
          <t/>
        </is>
      </c>
      <c r="Q615" t="inlineStr">
        <is>
          <t/>
        </is>
      </c>
      <c r="R615" s="2" t="inlineStr">
        <is>
          <t>Eingangsdisposition</t>
        </is>
      </c>
      <c r="S615" s="2" t="inlineStr">
        <is>
          <t>3</t>
        </is>
      </c>
      <c r="T615" s="2" t="inlineStr">
        <is>
          <t/>
        </is>
      </c>
      <c r="U615" t="inlineStr">
        <is>
          <t/>
        </is>
      </c>
      <c r="V615" s="2" t="inlineStr">
        <is>
          <t>μηχανισμός καταχώρισης</t>
        </is>
      </c>
      <c r="W615" s="2" t="inlineStr">
        <is>
          <t>2</t>
        </is>
      </c>
      <c r="X615" s="2" t="inlineStr">
        <is>
          <t/>
        </is>
      </c>
      <c r="Y615" t="inlineStr">
        <is>
          <t>φάση επεξεργασίας πληρωμών κατά την οποία το TARGET2-[αναφορά ΚΤ/ χώρας] επιχειρεί το διακανονισμό μιας εντολής πληρωμής που έγινε δεκτή σύμφωνα με το άρθρο 14, με ειδικές διαδικασίες, όπως περιγράφεται στο άρθρο 20</t>
        </is>
      </c>
      <c r="Z615" s="2" t="inlineStr">
        <is>
          <t>entry disposition</t>
        </is>
      </c>
      <c r="AA615" s="2" t="inlineStr">
        <is>
          <t>3</t>
        </is>
      </c>
      <c r="AB615" s="2" t="inlineStr">
        <is>
          <t/>
        </is>
      </c>
      <c r="AC615" t="inlineStr">
        <is>
          <t>payment processing phase during which a TARGET2 [ &lt;a href="/entry/result/887447/all" id="ENTRY_TO_ENTRY_CONVERTER" target="_blank"&gt;IATE:887447&lt;/a&gt; ] Central Bank attempts to settle a payment order which has been accepted pursuant to the ECB's guideline 2007/2</t>
        </is>
      </c>
      <c r="AD615" s="2" t="inlineStr">
        <is>
          <t>disponible para la liquidación</t>
        </is>
      </c>
      <c r="AE615" s="2" t="inlineStr">
        <is>
          <t>3</t>
        </is>
      </c>
      <c r="AF615" s="2" t="inlineStr">
        <is>
          <t/>
        </is>
      </c>
      <c r="AG615" t="inlineStr">
        <is>
          <t>Fase del procesamiento de pagos en que el Banco Central TARGET2 trata de liquidar mediante los procedimientos específicos establecidos en el artículo 20 una orden de pago validada conforme al artículo 14.</t>
        </is>
      </c>
      <c r="AH615" s="2" t="inlineStr">
        <is>
          <t>sisendkontroll</t>
        </is>
      </c>
      <c r="AI615" s="2" t="inlineStr">
        <is>
          <t>3</t>
        </is>
      </c>
      <c r="AJ615" s="2" t="inlineStr">
        <is>
          <t/>
        </is>
      </c>
      <c r="AK615" t="inlineStr">
        <is>
          <t/>
        </is>
      </c>
      <c r="AL615" s="2" t="inlineStr">
        <is>
          <t>saapumiskäsittely</t>
        </is>
      </c>
      <c r="AM615" s="2" t="inlineStr">
        <is>
          <t>3</t>
        </is>
      </c>
      <c r="AN615" s="2" t="inlineStr">
        <is>
          <t/>
        </is>
      </c>
      <c r="AO615" t="inlineStr">
        <is>
          <t>maksun käsittelyvaihe, jonka aikana TARGET2-keskuspankki pyrkii toteuttamaan Euroopan keskuspankin suuntaviivojen (EKP/2007/2) 14 artiklan mukaisesti hyväksytyn maksumääräyksen</t>
        </is>
      </c>
      <c r="AP615" s="2" t="inlineStr">
        <is>
          <t>phase d’exécution</t>
        </is>
      </c>
      <c r="AQ615" s="2" t="inlineStr">
        <is>
          <t>3</t>
        </is>
      </c>
      <c r="AR615" s="2" t="inlineStr">
        <is>
          <t/>
        </is>
      </c>
      <c r="AS615" t="inlineStr">
        <is>
          <t/>
        </is>
      </c>
      <c r="AT615" s="2" t="inlineStr">
        <is>
          <t>diúscairt iontrála</t>
        </is>
      </c>
      <c r="AU615" s="2" t="inlineStr">
        <is>
          <t>3</t>
        </is>
      </c>
      <c r="AV615" s="2" t="inlineStr">
        <is>
          <t/>
        </is>
      </c>
      <c r="AW615" t="inlineStr">
        <is>
          <t/>
        </is>
      </c>
      <c r="AX615" t="inlineStr">
        <is>
          <t/>
        </is>
      </c>
      <c r="AY615" t="inlineStr">
        <is>
          <t/>
        </is>
      </c>
      <c r="AZ615" t="inlineStr">
        <is>
          <t/>
        </is>
      </c>
      <c r="BA615" t="inlineStr">
        <is>
          <t/>
        </is>
      </c>
      <c r="BB615" s="2" t="inlineStr">
        <is>
          <t>fizetési megbízás bevitele</t>
        </is>
      </c>
      <c r="BC615" s="2" t="inlineStr">
        <is>
          <t>4</t>
        </is>
      </c>
      <c r="BD615" s="2" t="inlineStr">
        <is>
          <t/>
        </is>
      </c>
      <c r="BE615" t="inlineStr">
        <is>
          <t>a fizetések feldolgozásának az a szakasza, amely során a TARGET2-ben [ &lt;a href="/entry/result/887447/all" id="ENTRY_TO_ENTRY_CONVERTER" target="_blank"&gt;IATE:887447&lt;/a&gt; ] részt vevő központi bank megkísérli kiegyenlíteni a befogadott fizetési megbízást</t>
        </is>
      </c>
      <c r="BF615" t="inlineStr">
        <is>
          <t/>
        </is>
      </c>
      <c r="BG615" t="inlineStr">
        <is>
          <t/>
        </is>
      </c>
      <c r="BH615" t="inlineStr">
        <is>
          <t/>
        </is>
      </c>
      <c r="BI615" t="inlineStr">
        <is>
          <t/>
        </is>
      </c>
      <c r="BJ615" t="inlineStr">
        <is>
          <t/>
        </is>
      </c>
      <c r="BK615" t="inlineStr">
        <is>
          <t/>
        </is>
      </c>
      <c r="BL615" t="inlineStr">
        <is>
          <t/>
        </is>
      </c>
      <c r="BM615" t="inlineStr">
        <is>
          <t/>
        </is>
      </c>
      <c r="BN615" t="inlineStr">
        <is>
          <t/>
        </is>
      </c>
      <c r="BO615" t="inlineStr">
        <is>
          <t/>
        </is>
      </c>
      <c r="BP615" t="inlineStr">
        <is>
          <t/>
        </is>
      </c>
      <c r="BQ615" t="inlineStr">
        <is>
          <t/>
        </is>
      </c>
      <c r="BR615" t="inlineStr">
        <is>
          <t/>
        </is>
      </c>
      <c r="BS615" t="inlineStr">
        <is>
          <t/>
        </is>
      </c>
      <c r="BT615" t="inlineStr">
        <is>
          <t/>
        </is>
      </c>
      <c r="BU615" t="inlineStr">
        <is>
          <t/>
        </is>
      </c>
      <c r="BV615" t="inlineStr">
        <is>
          <t/>
        </is>
      </c>
      <c r="BW615" t="inlineStr">
        <is>
          <t/>
        </is>
      </c>
      <c r="BX615" t="inlineStr">
        <is>
          <t/>
        </is>
      </c>
      <c r="BY615" t="inlineStr">
        <is>
          <t/>
        </is>
      </c>
      <c r="BZ615" s="2" t="inlineStr">
        <is>
          <t>wstępna próba przetwarzania</t>
        </is>
      </c>
      <c r="CA615" s="2" t="inlineStr">
        <is>
          <t>3</t>
        </is>
      </c>
      <c r="CB615" s="2" t="inlineStr">
        <is>
          <t/>
        </is>
      </c>
      <c r="CC615" t="inlineStr">
        <is>
          <t>faza przetwarzania płatności, w której TARGET2-NBP podejmuje w drodze specjalnych procedur próbę dokonania przyjętego rozrachunku zlecenia płatniczego</t>
        </is>
      </c>
      <c r="CD615" s="2" t="inlineStr">
        <is>
          <t>tratamento inicial</t>
        </is>
      </c>
      <c r="CE615" s="2" t="inlineStr">
        <is>
          <t>3</t>
        </is>
      </c>
      <c r="CF615" s="2" t="inlineStr">
        <is>
          <t/>
        </is>
      </c>
      <c r="CG615" t="inlineStr">
        <is>
          <t>Fase do processamento de pagamentos durante a qual o banco central/país TARGET2 tenta liquidar uma ordem de pagamento que tenha sido aceite nos termos da Orientação do Banco Central Europeu 2007/2.</t>
        </is>
      </c>
      <c r="CH615" s="2" t="inlineStr">
        <is>
          <t>etapă de procesare inițială</t>
        </is>
      </c>
      <c r="CI615" s="2" t="inlineStr">
        <is>
          <t>3</t>
        </is>
      </c>
      <c r="CJ615" s="2" t="inlineStr">
        <is>
          <t/>
        </is>
      </c>
      <c r="CK615" t="inlineStr">
        <is>
          <t>etapă în procesarea plăților pe parcursul căreia TARGET2 încearcă să deconteze un ordin de plată care a fost acceptat [...], prin intermediul unor proceduri specifice</t>
        </is>
      </c>
      <c r="CL615" t="inlineStr">
        <is>
          <t/>
        </is>
      </c>
      <c r="CM615" t="inlineStr">
        <is>
          <t/>
        </is>
      </c>
      <c r="CN615" t="inlineStr">
        <is>
          <t/>
        </is>
      </c>
      <c r="CO615" t="inlineStr">
        <is>
          <t/>
        </is>
      </c>
      <c r="CP615" s="2" t="inlineStr">
        <is>
          <t>razporeditev ob vstopu</t>
        </is>
      </c>
      <c r="CQ615" s="2" t="inlineStr">
        <is>
          <t>3</t>
        </is>
      </c>
      <c r="CR615" s="2" t="inlineStr">
        <is>
          <t/>
        </is>
      </c>
      <c r="CS615" t="inlineStr">
        <is>
          <t>faza obdelave plačila, v kateri poskuša centralna banka sistema TARGET2 po posebnih postopkih, kakor so opisani v členu 20, poravnati plačilni nalog, ki je bil sprejet na podlagi smernice ECB št. 2007/2</t>
        </is>
      </c>
      <c r="CT615" t="inlineStr">
        <is>
          <t/>
        </is>
      </c>
      <c r="CU615" t="inlineStr">
        <is>
          <t/>
        </is>
      </c>
      <c r="CV615" t="inlineStr">
        <is>
          <t/>
        </is>
      </c>
      <c r="CW615" t="inlineStr">
        <is>
          <t/>
        </is>
      </c>
    </row>
    <row r="616">
      <c r="A616" s="1" t="str">
        <f>HYPERLINK("https://iate.europa.eu/entry/result/3527120/all", "3527120")</f>
        <v>3527120</v>
      </c>
      <c r="B616" t="inlineStr">
        <is>
          <t>FINANCE</t>
        </is>
      </c>
      <c r="C616" t="inlineStr">
        <is>
          <t>FINANCE|monetary economics</t>
        </is>
      </c>
      <c r="D616" t="inlineStr">
        <is>
          <t>yes</t>
        </is>
      </c>
      <c r="E616" t="inlineStr">
        <is>
          <t/>
        </is>
      </c>
      <c r="F616" s="2" t="inlineStr">
        <is>
          <t>Хармонизирани условия</t>
        </is>
      </c>
      <c r="G616" s="2" t="inlineStr">
        <is>
          <t>4</t>
        </is>
      </c>
      <c r="H616" s="2" t="inlineStr">
        <is>
          <t/>
        </is>
      </c>
      <c r="I616" t="inlineStr">
        <is>
          <t>Технически спецификации за обработване на платежни нареждания в TARGET2.</t>
        </is>
      </c>
      <c r="J616" t="inlineStr">
        <is>
          <t/>
        </is>
      </c>
      <c r="K616" t="inlineStr">
        <is>
          <t/>
        </is>
      </c>
      <c r="L616" t="inlineStr">
        <is>
          <t/>
        </is>
      </c>
      <c r="M616" t="inlineStr">
        <is>
          <t/>
        </is>
      </c>
      <c r="N616" t="inlineStr">
        <is>
          <t/>
        </is>
      </c>
      <c r="O616" t="inlineStr">
        <is>
          <t/>
        </is>
      </c>
      <c r="P616" t="inlineStr">
        <is>
          <t/>
        </is>
      </c>
      <c r="Q616" t="inlineStr">
        <is>
          <t/>
        </is>
      </c>
      <c r="R616" s="2" t="inlineStr">
        <is>
          <t>Harmonisierte Bedingungen</t>
        </is>
      </c>
      <c r="S616" s="2" t="inlineStr">
        <is>
          <t>3</t>
        </is>
      </c>
      <c r="T616" s="2" t="inlineStr">
        <is>
          <t/>
        </is>
      </c>
      <c r="U616" t="inlineStr">
        <is>
          <t/>
        </is>
      </c>
      <c r="V616" s="2" t="inlineStr">
        <is>
          <t>εναρμονισμένοι όροι</t>
        </is>
      </c>
      <c r="W616" s="2" t="inlineStr">
        <is>
          <t>3</t>
        </is>
      </c>
      <c r="X616" s="2" t="inlineStr">
        <is>
          <t/>
        </is>
      </c>
      <c r="Y616" t="inlineStr">
        <is>
          <t/>
        </is>
      </c>
      <c r="Z616" s="2" t="inlineStr">
        <is>
          <t>Harmonised Conditions</t>
        </is>
      </c>
      <c r="AA616" s="2" t="inlineStr">
        <is>
          <t>3</t>
        </is>
      </c>
      <c r="AB616" s="2" t="inlineStr">
        <is>
          <t/>
        </is>
      </c>
      <c r="AC616" t="inlineStr">
        <is>
          <t/>
        </is>
      </c>
      <c r="AD616" s="2" t="inlineStr">
        <is>
          <t>condiciones uniformes</t>
        </is>
      </c>
      <c r="AE616" s="2" t="inlineStr">
        <is>
          <t>3</t>
        </is>
      </c>
      <c r="AF616" s="2" t="inlineStr">
        <is>
          <t/>
        </is>
      </c>
      <c r="AG616" t="inlineStr">
        <is>
          <t/>
        </is>
      </c>
      <c r="AH616" s="2" t="inlineStr">
        <is>
          <t>ühtsed tingimused</t>
        </is>
      </c>
      <c r="AI616" s="2" t="inlineStr">
        <is>
          <t>3</t>
        </is>
      </c>
      <c r="AJ616" s="2" t="inlineStr">
        <is>
          <t/>
        </is>
      </c>
      <c r="AK616" t="inlineStr">
        <is>
          <t/>
        </is>
      </c>
      <c r="AL616" s="2" t="inlineStr">
        <is>
          <t>yhdenmukaistetut säännöt</t>
        </is>
      </c>
      <c r="AM616" s="2" t="inlineStr">
        <is>
          <t>3</t>
        </is>
      </c>
      <c r="AN616" s="2" t="inlineStr">
        <is>
          <t/>
        </is>
      </c>
      <c r="AO616" t="inlineStr">
        <is>
          <t>säännöt, jotka on esitetty Euroopan keskuspankin suuntaviivojen EKP/2007/2 liitteissä II ja V</t>
        </is>
      </c>
      <c r="AP616" s="2" t="inlineStr">
        <is>
          <t>conditions harmonisées</t>
        </is>
      </c>
      <c r="AQ616" s="2" t="inlineStr">
        <is>
          <t>3</t>
        </is>
      </c>
      <c r="AR616" s="2" t="inlineStr">
        <is>
          <t/>
        </is>
      </c>
      <c r="AS616" t="inlineStr">
        <is>
          <t>les conditions qui sont énoncées aux annexes II et V</t>
        </is>
      </c>
      <c r="AT616" s="2" t="inlineStr">
        <is>
          <t>Coinníollacha Comhchuibhithe</t>
        </is>
      </c>
      <c r="AU616" s="2" t="inlineStr">
        <is>
          <t>3</t>
        </is>
      </c>
      <c r="AV616" s="2" t="inlineStr">
        <is>
          <t/>
        </is>
      </c>
      <c r="AW616" t="inlineStr">
        <is>
          <t/>
        </is>
      </c>
      <c r="AX616" t="inlineStr">
        <is>
          <t/>
        </is>
      </c>
      <c r="AY616" t="inlineStr">
        <is>
          <t/>
        </is>
      </c>
      <c r="AZ616" t="inlineStr">
        <is>
          <t/>
        </is>
      </c>
      <c r="BA616" t="inlineStr">
        <is>
          <t/>
        </is>
      </c>
      <c r="BB616" s="2" t="inlineStr">
        <is>
          <t>harmonizált feltételek</t>
        </is>
      </c>
      <c r="BC616" s="2" t="inlineStr">
        <is>
          <t>4</t>
        </is>
      </c>
      <c r="BD616" s="2" t="inlineStr">
        <is>
          <t/>
        </is>
      </c>
      <c r="BE616" t="inlineStr">
        <is>
          <t>A Target2-iránymutatás (EKB/2007/2) II. és V. mellékletében megállapított feltételek</t>
        </is>
      </c>
      <c r="BF616" t="inlineStr">
        <is>
          <t/>
        </is>
      </c>
      <c r="BG616" t="inlineStr">
        <is>
          <t/>
        </is>
      </c>
      <c r="BH616" t="inlineStr">
        <is>
          <t/>
        </is>
      </c>
      <c r="BI616" t="inlineStr">
        <is>
          <t/>
        </is>
      </c>
      <c r="BJ616" t="inlineStr">
        <is>
          <t/>
        </is>
      </c>
      <c r="BK616" t="inlineStr">
        <is>
          <t/>
        </is>
      </c>
      <c r="BL616" t="inlineStr">
        <is>
          <t/>
        </is>
      </c>
      <c r="BM616" t="inlineStr">
        <is>
          <t/>
        </is>
      </c>
      <c r="BN616" t="inlineStr">
        <is>
          <t/>
        </is>
      </c>
      <c r="BO616" t="inlineStr">
        <is>
          <t/>
        </is>
      </c>
      <c r="BP616" t="inlineStr">
        <is>
          <t/>
        </is>
      </c>
      <c r="BQ616" t="inlineStr">
        <is>
          <t/>
        </is>
      </c>
      <c r="BR616" t="inlineStr">
        <is>
          <t/>
        </is>
      </c>
      <c r="BS616" t="inlineStr">
        <is>
          <t/>
        </is>
      </c>
      <c r="BT616" t="inlineStr">
        <is>
          <t/>
        </is>
      </c>
      <c r="BU616" t="inlineStr">
        <is>
          <t/>
        </is>
      </c>
      <c r="BV616" t="inlineStr">
        <is>
          <t/>
        </is>
      </c>
      <c r="BW616" t="inlineStr">
        <is>
          <t/>
        </is>
      </c>
      <c r="BX616" t="inlineStr">
        <is>
          <t/>
        </is>
      </c>
      <c r="BY616" t="inlineStr">
        <is>
          <t/>
        </is>
      </c>
      <c r="BZ616" s="2" t="inlineStr">
        <is>
          <t>zharmonizowane warunki</t>
        </is>
      </c>
      <c r="CA616" s="2" t="inlineStr">
        <is>
          <t>3</t>
        </is>
      </c>
      <c r="CB616" s="2" t="inlineStr">
        <is>
          <t/>
        </is>
      </c>
      <c r="CC616" t="inlineStr">
        <is>
          <t/>
        </is>
      </c>
      <c r="CD616" s="2" t="inlineStr">
        <is>
          <t>Condições Harmonizadas</t>
        </is>
      </c>
      <c r="CE616" s="2" t="inlineStr">
        <is>
          <t>3</t>
        </is>
      </c>
      <c r="CF616" s="2" t="inlineStr">
        <is>
          <t/>
        </is>
      </c>
      <c r="CG616" t="inlineStr">
        <is>
          <t/>
        </is>
      </c>
      <c r="CH616" t="inlineStr">
        <is>
          <t/>
        </is>
      </c>
      <c r="CI616" t="inlineStr">
        <is>
          <t/>
        </is>
      </c>
      <c r="CJ616" t="inlineStr">
        <is>
          <t/>
        </is>
      </c>
      <c r="CK616" t="inlineStr">
        <is>
          <t/>
        </is>
      </c>
      <c r="CL616" t="inlineStr">
        <is>
          <t/>
        </is>
      </c>
      <c r="CM616" t="inlineStr">
        <is>
          <t/>
        </is>
      </c>
      <c r="CN616" t="inlineStr">
        <is>
          <t/>
        </is>
      </c>
      <c r="CO616" t="inlineStr">
        <is>
          <t/>
        </is>
      </c>
      <c r="CP616" s="2" t="inlineStr">
        <is>
          <t>Harmonizirani pogoji</t>
        </is>
      </c>
      <c r="CQ616" s="2" t="inlineStr">
        <is>
          <t>3</t>
        </is>
      </c>
      <c r="CR616" s="2" t="inlineStr">
        <is>
          <t/>
        </is>
      </c>
      <c r="CS616" t="inlineStr">
        <is>
          <t/>
        </is>
      </c>
      <c r="CT616" t="inlineStr">
        <is>
          <t/>
        </is>
      </c>
      <c r="CU616" t="inlineStr">
        <is>
          <t/>
        </is>
      </c>
      <c r="CV616" t="inlineStr">
        <is>
          <t/>
        </is>
      </c>
      <c r="CW616" t="inlineStr">
        <is>
          <t/>
        </is>
      </c>
    </row>
    <row r="617">
      <c r="A617" s="1" t="str">
        <f>HYPERLINK("https://iate.europa.eu/entry/result/2247891/all", "2247891")</f>
        <v>2247891</v>
      </c>
      <c r="B617" t="inlineStr">
        <is>
          <t>FINANCE</t>
        </is>
      </c>
      <c r="C617" t="inlineStr">
        <is>
          <t>FINANCE|monetary economics;FINANCE|financial institutions and credit|banking;FINANCE|financing and investment</t>
        </is>
      </c>
      <c r="D617" t="inlineStr">
        <is>
          <t>yes</t>
        </is>
      </c>
      <c r="E617" t="inlineStr">
        <is>
          <t/>
        </is>
      </c>
      <c r="F617" s="2" t="inlineStr">
        <is>
          <t>агрегирана ликвидност</t>
        </is>
      </c>
      <c r="G617" s="2" t="inlineStr">
        <is>
          <t>3</t>
        </is>
      </c>
      <c r="H617" s="2" t="inlineStr">
        <is>
          <t/>
        </is>
      </c>
      <c r="I617" t="inlineStr">
        <is>
          <t>Ликвидността в резултат на обединението на няколко сметки на една или няколко кредитни институции.</t>
        </is>
      </c>
      <c r="J617" t="inlineStr">
        <is>
          <t/>
        </is>
      </c>
      <c r="K617" t="inlineStr">
        <is>
          <t/>
        </is>
      </c>
      <c r="L617" t="inlineStr">
        <is>
          <t/>
        </is>
      </c>
      <c r="M617" t="inlineStr">
        <is>
          <t/>
        </is>
      </c>
      <c r="N617" t="inlineStr">
        <is>
          <t/>
        </is>
      </c>
      <c r="O617" t="inlineStr">
        <is>
          <t/>
        </is>
      </c>
      <c r="P617" t="inlineStr">
        <is>
          <t/>
        </is>
      </c>
      <c r="Q617" t="inlineStr">
        <is>
          <t/>
        </is>
      </c>
      <c r="R617" s="2" t="inlineStr">
        <is>
          <t>aggregierte Liquidität</t>
        </is>
      </c>
      <c r="S617" s="2" t="inlineStr">
        <is>
          <t>3</t>
        </is>
      </c>
      <c r="T617" s="2" t="inlineStr">
        <is>
          <t/>
        </is>
      </c>
      <c r="U617" t="inlineStr">
        <is>
          <t/>
        </is>
      </c>
      <c r="V617" s="2" t="inlineStr">
        <is>
          <t>συνολική ρευστότητα</t>
        </is>
      </c>
      <c r="W617" s="2" t="inlineStr">
        <is>
          <t>3</t>
        </is>
      </c>
      <c r="X617" s="2" t="inlineStr">
        <is>
          <t/>
        </is>
      </c>
      <c r="Y617" t="inlineStr">
        <is>
          <t/>
        </is>
      </c>
      <c r="Z617" s="2" t="inlineStr">
        <is>
          <t>aggregate liquidity|
aggregated liquidity|
aggregated liquidity|
AL</t>
        </is>
      </c>
      <c r="AA617" s="2" t="inlineStr">
        <is>
          <t>3|
1|
3|
3</t>
        </is>
      </c>
      <c r="AB617" s="2" t="inlineStr">
        <is>
          <t xml:space="preserve">|
|
|
</t>
        </is>
      </c>
      <c r="AC617" t="inlineStr">
        <is>
          <t>liquidity resulting from the pooling of separate accounts belonging to one credit institution, or belonging to separate credit institutions</t>
        </is>
      </c>
      <c r="AD617" t="inlineStr">
        <is>
          <t/>
        </is>
      </c>
      <c r="AE617" t="inlineStr">
        <is>
          <t/>
        </is>
      </c>
      <c r="AF617" t="inlineStr">
        <is>
          <t/>
        </is>
      </c>
      <c r="AG617" t="inlineStr">
        <is>
          <t/>
        </is>
      </c>
      <c r="AH617" s="2" t="inlineStr">
        <is>
          <t>agregeeritud likviidsus</t>
        </is>
      </c>
      <c r="AI617" s="2" t="inlineStr">
        <is>
          <t>3</t>
        </is>
      </c>
      <c r="AJ617" s="2" t="inlineStr">
        <is>
          <t/>
        </is>
      </c>
      <c r="AK617" t="inlineStr">
        <is>
          <t/>
        </is>
      </c>
      <c r="AL617" s="2" t="inlineStr">
        <is>
          <t>yhdistetty likviditeetti</t>
        </is>
      </c>
      <c r="AM617" s="2" t="inlineStr">
        <is>
          <t>3</t>
        </is>
      </c>
      <c r="AN617" s="2" t="inlineStr">
        <is>
          <t/>
        </is>
      </c>
      <c r="AO617" t="inlineStr">
        <is>
          <t/>
        </is>
      </c>
      <c r="AP617" s="2" t="inlineStr">
        <is>
          <t>liquidité globale</t>
        </is>
      </c>
      <c r="AQ617" s="2" t="inlineStr">
        <is>
          <t>2</t>
        </is>
      </c>
      <c r="AR617" s="2" t="inlineStr">
        <is>
          <t/>
        </is>
      </c>
      <c r="AS617" t="inlineStr">
        <is>
          <t/>
        </is>
      </c>
      <c r="AT617" s="2" t="inlineStr">
        <is>
          <t>leachtacht chomhiomlán</t>
        </is>
      </c>
      <c r="AU617" s="2" t="inlineStr">
        <is>
          <t>3</t>
        </is>
      </c>
      <c r="AV617" s="2" t="inlineStr">
        <is>
          <t/>
        </is>
      </c>
      <c r="AW617" t="inlineStr">
        <is>
          <t/>
        </is>
      </c>
      <c r="AX617" t="inlineStr">
        <is>
          <t/>
        </is>
      </c>
      <c r="AY617" t="inlineStr">
        <is>
          <t/>
        </is>
      </c>
      <c r="AZ617" t="inlineStr">
        <is>
          <t/>
        </is>
      </c>
      <c r="BA617" t="inlineStr">
        <is>
          <t/>
        </is>
      </c>
      <c r="BB617" t="inlineStr">
        <is>
          <t/>
        </is>
      </c>
      <c r="BC617" t="inlineStr">
        <is>
          <t/>
        </is>
      </c>
      <c r="BD617" t="inlineStr">
        <is>
          <t/>
        </is>
      </c>
      <c r="BE617" t="inlineStr">
        <is>
          <t/>
        </is>
      </c>
      <c r="BF617" t="inlineStr">
        <is>
          <t/>
        </is>
      </c>
      <c r="BG617" t="inlineStr">
        <is>
          <t/>
        </is>
      </c>
      <c r="BH617" t="inlineStr">
        <is>
          <t/>
        </is>
      </c>
      <c r="BI617" t="inlineStr">
        <is>
          <t/>
        </is>
      </c>
      <c r="BJ617" s="2" t="inlineStr">
        <is>
          <t>jungtinis likvidumas|
JL</t>
        </is>
      </c>
      <c r="BK617" s="2" t="inlineStr">
        <is>
          <t>3|
3</t>
        </is>
      </c>
      <c r="BL617" s="2" t="inlineStr">
        <is>
          <t xml:space="preserve">|
</t>
        </is>
      </c>
      <c r="BM617" t="inlineStr">
        <is>
          <t/>
        </is>
      </c>
      <c r="BN617" t="inlineStr">
        <is>
          <t/>
        </is>
      </c>
      <c r="BO617" t="inlineStr">
        <is>
          <t/>
        </is>
      </c>
      <c r="BP617" t="inlineStr">
        <is>
          <t/>
        </is>
      </c>
      <c r="BQ617" t="inlineStr">
        <is>
          <t/>
        </is>
      </c>
      <c r="BR617" s="2" t="inlineStr">
        <is>
          <t>likwidità aggregata|
AL</t>
        </is>
      </c>
      <c r="BS617" s="2" t="inlineStr">
        <is>
          <t>3|
3</t>
        </is>
      </c>
      <c r="BT617" s="2" t="inlineStr">
        <is>
          <t xml:space="preserve">|
</t>
        </is>
      </c>
      <c r="BU617" t="inlineStr">
        <is>
          <t/>
        </is>
      </c>
      <c r="BV617" t="inlineStr">
        <is>
          <t/>
        </is>
      </c>
      <c r="BW617" t="inlineStr">
        <is>
          <t/>
        </is>
      </c>
      <c r="BX617" t="inlineStr">
        <is>
          <t/>
        </is>
      </c>
      <c r="BY617" t="inlineStr">
        <is>
          <t/>
        </is>
      </c>
      <c r="BZ617" s="2" t="inlineStr">
        <is>
          <t>płynność grupowana</t>
        </is>
      </c>
      <c r="CA617" s="2" t="inlineStr">
        <is>
          <t>3</t>
        </is>
      </c>
      <c r="CB617" s="2" t="inlineStr">
        <is>
          <t/>
        </is>
      </c>
      <c r="CC617" t="inlineStr">
        <is>
          <t/>
        </is>
      </c>
      <c r="CD617" s="2" t="inlineStr">
        <is>
          <t>liquidez agregada|
LA</t>
        </is>
      </c>
      <c r="CE617" s="2" t="inlineStr">
        <is>
          <t>3|
3</t>
        </is>
      </c>
      <c r="CF617" s="2" t="inlineStr">
        <is>
          <t xml:space="preserve">|
</t>
        </is>
      </c>
      <c r="CG617" t="inlineStr">
        <is>
          <t/>
        </is>
      </c>
      <c r="CH617" s="2" t="inlineStr">
        <is>
          <t>lichiditate agregată|
AL</t>
        </is>
      </c>
      <c r="CI617" s="2" t="inlineStr">
        <is>
          <t>3|
3</t>
        </is>
      </c>
      <c r="CJ617" s="2" t="inlineStr">
        <is>
          <t xml:space="preserve">|
</t>
        </is>
      </c>
      <c r="CK617" t="inlineStr">
        <is>
          <t/>
        </is>
      </c>
      <c r="CL617" t="inlineStr">
        <is>
          <t/>
        </is>
      </c>
      <c r="CM617" t="inlineStr">
        <is>
          <t/>
        </is>
      </c>
      <c r="CN617" t="inlineStr">
        <is>
          <t/>
        </is>
      </c>
      <c r="CO617" t="inlineStr">
        <is>
          <t/>
        </is>
      </c>
      <c r="CP617" s="2" t="inlineStr">
        <is>
          <t>skupna likvidnost</t>
        </is>
      </c>
      <c r="CQ617" s="2" t="inlineStr">
        <is>
          <t>3</t>
        </is>
      </c>
      <c r="CR617" s="2" t="inlineStr">
        <is>
          <t/>
        </is>
      </c>
      <c r="CS617" t="inlineStr">
        <is>
          <t>likvidnost, dosežena z združevanjem različnih računov, ki pripadajo eni kreditni instituciji ali več različnim kreditnim institucijam</t>
        </is>
      </c>
      <c r="CT617" t="inlineStr">
        <is>
          <t/>
        </is>
      </c>
      <c r="CU617" t="inlineStr">
        <is>
          <t/>
        </is>
      </c>
      <c r="CV617" t="inlineStr">
        <is>
          <t/>
        </is>
      </c>
      <c r="CW617" t="inlineStr">
        <is>
          <t/>
        </is>
      </c>
    </row>
    <row r="618">
      <c r="A618" s="1" t="str">
        <f>HYPERLINK("https://iate.europa.eu/entry/result/3528042/all", "3528042")</f>
        <v>3528042</v>
      </c>
      <c r="B618" t="inlineStr">
        <is>
          <t>FINANCE;EDUCATION AND COMMUNICATIONS</t>
        </is>
      </c>
      <c r="C618" t="inlineStr">
        <is>
          <t>FINANCE|financial institutions and credit|banking;EDUCATION AND COMMUNICATIONS|information technology and data processing</t>
        </is>
      </c>
      <c r="D618" t="inlineStr">
        <is>
          <t>yes</t>
        </is>
      </c>
      <c r="E618" t="inlineStr">
        <is>
          <t/>
        </is>
      </c>
      <c r="F618" s="2" t="inlineStr">
        <is>
          <t>свързана ЦБ</t>
        </is>
      </c>
      <c r="G618" s="2" t="inlineStr">
        <is>
          <t>4</t>
        </is>
      </c>
      <c r="H618" s="2" t="inlineStr">
        <is>
          <t/>
        </is>
      </c>
      <c r="I618" t="inlineStr">
        <is>
          <t>НЦБ, различна от участваща НЦБ, която е свързана с TARGET2 по силата на специално споразумение.</t>
        </is>
      </c>
      <c r="J618" t="inlineStr">
        <is>
          <t/>
        </is>
      </c>
      <c r="K618" t="inlineStr">
        <is>
          <t/>
        </is>
      </c>
      <c r="L618" t="inlineStr">
        <is>
          <t/>
        </is>
      </c>
      <c r="M618" t="inlineStr">
        <is>
          <t/>
        </is>
      </c>
      <c r="N618" t="inlineStr">
        <is>
          <t/>
        </is>
      </c>
      <c r="O618" t="inlineStr">
        <is>
          <t/>
        </is>
      </c>
      <c r="P618" t="inlineStr">
        <is>
          <t/>
        </is>
      </c>
      <c r="Q618" t="inlineStr">
        <is>
          <t/>
        </is>
      </c>
      <c r="R618" s="2" t="inlineStr">
        <is>
          <t>angeschlossene Zentralbank</t>
        </is>
      </c>
      <c r="S618" s="2" t="inlineStr">
        <is>
          <t>3</t>
        </is>
      </c>
      <c r="T618" s="2" t="inlineStr">
        <is>
          <t/>
        </is>
      </c>
      <c r="U618" t="inlineStr">
        <is>
          <t>nationale Zentralbank, die keine Zentralbank des Eurosystems ist und aufgrund einer besonderen Vereinbarung an TARGET2 angeschlossen ist</t>
        </is>
      </c>
      <c r="V618" s="2" t="inlineStr">
        <is>
          <t>συνδεδεμένη ΚΤ</t>
        </is>
      </c>
      <c r="W618" s="2" t="inlineStr">
        <is>
          <t>3</t>
        </is>
      </c>
      <c r="X618" s="2" t="inlineStr">
        <is>
          <t/>
        </is>
      </c>
      <c r="Y618" t="inlineStr">
        <is>
          <t>1. ΕθνΚΤ, πλην των συμμετεχουσών ΕθνΚΤ, η οποία είναι συνδεδεμένη με το TARGET2 βάσει ειδικής συμφωνίας &lt;br&gt;2. εθνική κεντρική τράπεζα (ΕθνΚΤ), πλην των ΚΤ του Ευρωσυστήματος, η οποία είναι συνδεδεμένη με το TARGET2 βάσει ειδικής συμφωνίας</t>
        </is>
      </c>
      <c r="Z618" s="2" t="inlineStr">
        <is>
          <t>connected CB|
central bank</t>
        </is>
      </c>
      <c r="AA618" s="2" t="inlineStr">
        <is>
          <t>3|
1</t>
        </is>
      </c>
      <c r="AB618" s="2" t="inlineStr">
        <is>
          <t xml:space="preserve">|
</t>
        </is>
      </c>
      <c r="AC618" t="inlineStr">
        <is>
          <t>national central bank (NCB), other than a participating NCB, which is connected to TARGET2 pursuant to a specific agreement</t>
        </is>
      </c>
      <c r="AD618" s="2" t="inlineStr">
        <is>
          <t>banco central conectado</t>
        </is>
      </c>
      <c r="AE618" s="2" t="inlineStr">
        <is>
          <t>3</t>
        </is>
      </c>
      <c r="AF618" s="2" t="inlineStr">
        <is>
          <t/>
        </is>
      </c>
      <c r="AG618" t="inlineStr">
        <is>
          <t>BCN (Banco Central Nacional) que no es un BCN participante y que está conectado a TARGET2 en virtud de un acuerdo específico.</t>
        </is>
      </c>
      <c r="AH618" s="2" t="inlineStr">
        <is>
          <t>ühendatud keskpank</t>
        </is>
      </c>
      <c r="AI618" s="2" t="inlineStr">
        <is>
          <t>3</t>
        </is>
      </c>
      <c r="AJ618" s="2" t="inlineStr">
        <is>
          <t/>
        </is>
      </c>
      <c r="AK618" t="inlineStr">
        <is>
          <t>TARGET2ga lepingu alusel ühendatud riigi keskpank (RKP), kes ei ole eurosüsteemi keskpank</t>
        </is>
      </c>
      <c r="AL618" s="2" t="inlineStr">
        <is>
          <t>liitetty keskuspankki</t>
        </is>
      </c>
      <c r="AM618" s="2" t="inlineStr">
        <is>
          <t>3</t>
        </is>
      </c>
      <c r="AN618" s="2" t="inlineStr">
        <is>
          <t/>
        </is>
      </c>
      <c r="AO618" t="inlineStr">
        <is>
          <t>muu kuin euron käyttöön ottanut kansallinen keskuspankki, joka on liitetty TARGET2-järjestelmään erillisen sopimuksen perusteella</t>
        </is>
      </c>
      <c r="AP618" s="2" t="inlineStr">
        <is>
          <t>BC connectée</t>
        </is>
      </c>
      <c r="AQ618" s="2" t="inlineStr">
        <is>
          <t>3</t>
        </is>
      </c>
      <c r="AR618" s="2" t="inlineStr">
        <is>
          <t/>
        </is>
      </c>
      <c r="AS618" t="inlineStr">
        <is>
          <t>une BCN, autre qu'une BCN participante, connectée à TARGET2 en vertu d'un accord spécifique</t>
        </is>
      </c>
      <c r="AT618" s="2" t="inlineStr">
        <is>
          <t>BC bainteach</t>
        </is>
      </c>
      <c r="AU618" s="2" t="inlineStr">
        <is>
          <t>3</t>
        </is>
      </c>
      <c r="AV618" s="2" t="inlineStr">
        <is>
          <t/>
        </is>
      </c>
      <c r="AW618" t="inlineStr">
        <is>
          <t/>
        </is>
      </c>
      <c r="AX618" t="inlineStr">
        <is>
          <t/>
        </is>
      </c>
      <c r="AY618" t="inlineStr">
        <is>
          <t/>
        </is>
      </c>
      <c r="AZ618" t="inlineStr">
        <is>
          <t/>
        </is>
      </c>
      <c r="BA618" t="inlineStr">
        <is>
          <t/>
        </is>
      </c>
      <c r="BB618" s="2" t="inlineStr">
        <is>
          <t>kapcsolt KB</t>
        </is>
      </c>
      <c r="BC618" s="2" t="inlineStr">
        <is>
          <t>4</t>
        </is>
      </c>
      <c r="BD618" s="2" t="inlineStr">
        <is>
          <t/>
        </is>
      </c>
      <c r="BE618" t="inlineStr">
        <is>
          <t>az eurorendszer-beli központi bankokon kívüli nemzeti központi bank, amely a TARGET2-höz külön megállapodás szerint csatlakozik</t>
        </is>
      </c>
      <c r="BF618" t="inlineStr">
        <is>
          <t/>
        </is>
      </c>
      <c r="BG618" t="inlineStr">
        <is>
          <t/>
        </is>
      </c>
      <c r="BH618" t="inlineStr">
        <is>
          <t/>
        </is>
      </c>
      <c r="BI618" t="inlineStr">
        <is>
          <t/>
        </is>
      </c>
      <c r="BJ618" t="inlineStr">
        <is>
          <t/>
        </is>
      </c>
      <c r="BK618" t="inlineStr">
        <is>
          <t/>
        </is>
      </c>
      <c r="BL618" t="inlineStr">
        <is>
          <t/>
        </is>
      </c>
      <c r="BM618" t="inlineStr">
        <is>
          <t/>
        </is>
      </c>
      <c r="BN618" t="inlineStr">
        <is>
          <t/>
        </is>
      </c>
      <c r="BO618" t="inlineStr">
        <is>
          <t/>
        </is>
      </c>
      <c r="BP618" t="inlineStr">
        <is>
          <t/>
        </is>
      </c>
      <c r="BQ618" t="inlineStr">
        <is>
          <t/>
        </is>
      </c>
      <c r="BR618" t="inlineStr">
        <is>
          <t/>
        </is>
      </c>
      <c r="BS618" t="inlineStr">
        <is>
          <t/>
        </is>
      </c>
      <c r="BT618" t="inlineStr">
        <is>
          <t/>
        </is>
      </c>
      <c r="BU618" t="inlineStr">
        <is>
          <t/>
        </is>
      </c>
      <c r="BV618" t="inlineStr">
        <is>
          <t/>
        </is>
      </c>
      <c r="BW618" t="inlineStr">
        <is>
          <t/>
        </is>
      </c>
      <c r="BX618" t="inlineStr">
        <is>
          <t/>
        </is>
      </c>
      <c r="BY618" t="inlineStr">
        <is>
          <t/>
        </is>
      </c>
      <c r="BZ618" s="2" t="inlineStr">
        <is>
          <t>przyłączony BC</t>
        </is>
      </c>
      <c r="CA618" s="2" t="inlineStr">
        <is>
          <t>3</t>
        </is>
      </c>
      <c r="CB618" s="2" t="inlineStr">
        <is>
          <t/>
        </is>
      </c>
      <c r="CC618" t="inlineStr">
        <is>
          <t>krajowy bank centralny (KBC) niebędący BC Eurosystemu, przyłączony do TARGET2 na podstawie odrębnej umowy</t>
        </is>
      </c>
      <c r="CD618" s="2" t="inlineStr">
        <is>
          <t>banco central ligado|
BC ligado</t>
        </is>
      </c>
      <c r="CE618" s="2" t="inlineStr">
        <is>
          <t>3|
3</t>
        </is>
      </c>
      <c r="CF618" s="2" t="inlineStr">
        <is>
          <t xml:space="preserve">|
</t>
        </is>
      </c>
      <c r="CG618" t="inlineStr">
        <is>
          <t>Banco central nacional, com exceção de um banco central nacional participante, que esteja ligado ao TARGET2 ao abrigo de um acordo específico.</t>
        </is>
      </c>
      <c r="CH618" t="inlineStr">
        <is>
          <t/>
        </is>
      </c>
      <c r="CI618" t="inlineStr">
        <is>
          <t/>
        </is>
      </c>
      <c r="CJ618" t="inlineStr">
        <is>
          <t/>
        </is>
      </c>
      <c r="CK618" t="inlineStr">
        <is>
          <t/>
        </is>
      </c>
      <c r="CL618" t="inlineStr">
        <is>
          <t/>
        </is>
      </c>
      <c r="CM618" t="inlineStr">
        <is>
          <t/>
        </is>
      </c>
      <c r="CN618" t="inlineStr">
        <is>
          <t/>
        </is>
      </c>
      <c r="CO618" t="inlineStr">
        <is>
          <t/>
        </is>
      </c>
      <c r="CP618" t="inlineStr">
        <is>
          <t/>
        </is>
      </c>
      <c r="CQ618" t="inlineStr">
        <is>
          <t/>
        </is>
      </c>
      <c r="CR618" t="inlineStr">
        <is>
          <t/>
        </is>
      </c>
      <c r="CS618" t="inlineStr">
        <is>
          <t/>
        </is>
      </c>
      <c r="CT618" t="inlineStr">
        <is>
          <t/>
        </is>
      </c>
      <c r="CU618" t="inlineStr">
        <is>
          <t/>
        </is>
      </c>
      <c r="CV618" t="inlineStr">
        <is>
          <t/>
        </is>
      </c>
      <c r="CW618" t="inlineStr">
        <is>
          <t/>
        </is>
      </c>
    </row>
    <row r="619">
      <c r="A619" s="1" t="str">
        <f>HYPERLINK("https://iate.europa.eu/entry/result/1875187/all", "1875187")</f>
        <v>1875187</v>
      </c>
      <c r="B619" t="inlineStr">
        <is>
          <t>FINANCE;TRADE</t>
        </is>
      </c>
      <c r="C619" t="inlineStr">
        <is>
          <t>FINANCE|public finance and budget policy;TRADE|trade policy|public contract</t>
        </is>
      </c>
      <c r="D619" t="inlineStr">
        <is>
          <t>yes</t>
        </is>
      </c>
      <c r="E619" t="inlineStr">
        <is>
          <t/>
        </is>
      </c>
      <c r="F619" s="2" t="inlineStr">
        <is>
          <t>комисия за отваряне на офертите</t>
        </is>
      </c>
      <c r="G619" s="2" t="inlineStr">
        <is>
          <t>3</t>
        </is>
      </c>
      <c r="H619" s="2" t="inlineStr">
        <is>
          <t/>
        </is>
      </c>
      <c r="I619" t="inlineStr">
        <is>
          <t/>
        </is>
      </c>
      <c r="J619" s="2" t="inlineStr">
        <is>
          <t>komise pro otevírání obálek</t>
        </is>
      </c>
      <c r="K619" s="2" t="inlineStr">
        <is>
          <t>3</t>
        </is>
      </c>
      <c r="L619" s="2" t="inlineStr">
        <is>
          <t/>
        </is>
      </c>
      <c r="M619" t="inlineStr">
        <is>
          <t>komise zřízená za účelem otevírání &lt;a href="https://iate.europa.eu/entry/result/768680/cs" target="_blank"&gt;nabídek&lt;/a&gt; a &lt;a href="https://iate.europa.eu/entry/result/802010/cs" target="_blank"&gt;žádostí o účast&lt;/a&gt;, složená nejméně ze dvou osob, jež zastupují alespoň dvě organizační jednotky dotčeného orgánu Unie, mezi nimiž není vztah nadřízenosti a podřízenosti</t>
        </is>
      </c>
      <c r="N619" s="2" t="inlineStr">
        <is>
          <t>åbningsudvalg</t>
        </is>
      </c>
      <c r="O619" s="2" t="inlineStr">
        <is>
          <t>3</t>
        </is>
      </c>
      <c r="P619" s="2" t="inlineStr">
        <is>
          <t/>
        </is>
      </c>
      <c r="Q619" t="inlineStr">
        <is>
          <t>særligt udvalg, som udpeges af den ansvarlige anvisningsberettigede til at åbne udbud over en vis tærskelværdi, og som består af mindst to personer, der repræsenterer mindst to organisatoriske afdelinger i den pågældende EU-institution, som ikke er hierarkisk forbundet med hinanden</t>
        </is>
      </c>
      <c r="R619" s="2" t="inlineStr">
        <is>
          <t>Eröffnungsausschuss</t>
        </is>
      </c>
      <c r="S619" s="2" t="inlineStr">
        <is>
          <t>3</t>
        </is>
      </c>
      <c r="T619" s="2" t="inlineStr">
        <is>
          <t/>
        </is>
      </c>
      <c r="U619" t="inlineStr">
        <is>
          <t/>
        </is>
      </c>
      <c r="V619" s="2" t="inlineStr">
        <is>
          <t>επιτροπή αποσφράγισης</t>
        </is>
      </c>
      <c r="W619" s="2" t="inlineStr">
        <is>
          <t>3</t>
        </is>
      </c>
      <c r="X619" s="2" t="inlineStr">
        <is>
          <t/>
        </is>
      </c>
      <c r="Y619" t="inlineStr">
        <is>
          <t/>
        </is>
      </c>
      <c r="Z619" s="2" t="inlineStr">
        <is>
          <t>tender opening committee|
opening committee|
opening board</t>
        </is>
      </c>
      <c r="AA619" s="2" t="inlineStr">
        <is>
          <t>3|
3|
3</t>
        </is>
      </c>
      <c r="AB619" s="2" t="inlineStr">
        <is>
          <t>|
|
obsolete</t>
        </is>
      </c>
      <c r="AC619" t="inlineStr">
        <is>
          <t>committee set up to open tenders and requests to participate, made up of at least two persons representing at least two organisational entities of the Union institution concerned with no hierarchical link between them</t>
        </is>
      </c>
      <c r="AD619" s="2" t="inlineStr">
        <is>
          <t>comisión de apertura</t>
        </is>
      </c>
      <c r="AE619" s="2" t="inlineStr">
        <is>
          <t>3</t>
        </is>
      </c>
      <c r="AF619" s="2" t="inlineStr">
        <is>
          <t/>
        </is>
      </c>
      <c r="AG619" t="inlineStr">
        <is>
          <t>Comisión designada por el ordenador competente para abrir las ofertas, compuesta, como mínimo, por dos personas que representen, al menos, a dos entidades organizativas de la institución de la Unión correspondiente sin vínculo jerárquico entre sí.</t>
        </is>
      </c>
      <c r="AH619" s="2" t="inlineStr">
        <is>
          <t>avamiskomisjon</t>
        </is>
      </c>
      <c r="AI619" s="2" t="inlineStr">
        <is>
          <t>3</t>
        </is>
      </c>
      <c r="AJ619" s="2" t="inlineStr">
        <is>
          <t/>
        </is>
      </c>
      <c r="AK619" t="inlineStr">
        <is>
          <t>komisjon, mis moodustatakse pakkumuste ja hankemenetluses osalemise taotluste avamiseks ning mis moodustatakse vähemalt kahest isikust, kes esindavad vähemalt kahte asjaomase liidu institutsiooni organisatsiooniüksust, millest ükski ei või olla teise alluvuses</t>
        </is>
      </c>
      <c r="AL619" s="2" t="inlineStr">
        <is>
          <t>tarjousten avaamisesta vastaava lautakunta</t>
        </is>
      </c>
      <c r="AM619" s="2" t="inlineStr">
        <is>
          <t>3</t>
        </is>
      </c>
      <c r="AN619" s="2" t="inlineStr">
        <is>
          <t/>
        </is>
      </c>
      <c r="AO619" t="inlineStr">
        <is>
          <t>komitea, joka on perustettu avaamaan tarjouksia ja osallistumishakemuksia ja jossa on vähintään kaksi henkilöä vähintään kahdesta asianomaisen unionin toimielimen organisaatioyksiköstä, jotka ovat toisistaan hierarkkisesti riippumattomia</t>
        </is>
      </c>
      <c r="AP619" s="2" t="inlineStr">
        <is>
          <t>commission d'ouverture|
commission d'ouverture des candidatures|
commission d'ouverture des offres</t>
        </is>
      </c>
      <c r="AQ619" s="2" t="inlineStr">
        <is>
          <t>3|
3|
3</t>
        </is>
      </c>
      <c r="AR619" s="2" t="inlineStr">
        <is>
          <t xml:space="preserve">|
|
</t>
        </is>
      </c>
      <c r="AS619" t="inlineStr">
        <is>
          <t>commission nommée
par l’ordonnateur compétent et chargée d'ouvrir les offres et les demandes de
participation pour certains marchés</t>
        </is>
      </c>
      <c r="AT619" s="2" t="inlineStr">
        <is>
          <t>coiste oscailte</t>
        </is>
      </c>
      <c r="AU619" s="2" t="inlineStr">
        <is>
          <t>3</t>
        </is>
      </c>
      <c r="AV619" s="2" t="inlineStr">
        <is>
          <t/>
        </is>
      </c>
      <c r="AW619" t="inlineStr">
        <is>
          <t/>
        </is>
      </c>
      <c r="AX619" s="2" t="inlineStr">
        <is>
          <t>povjerenstvo za otvaranje ponuda</t>
        </is>
      </c>
      <c r="AY619" s="2" t="inlineStr">
        <is>
          <t>3</t>
        </is>
      </c>
      <c r="AZ619" s="2" t="inlineStr">
        <is>
          <t/>
        </is>
      </c>
      <c r="BA619" t="inlineStr">
        <is>
          <t/>
        </is>
      </c>
      <c r="BB619" s="2" t="inlineStr">
        <is>
          <t>felbontóbizottság</t>
        </is>
      </c>
      <c r="BC619" s="2" t="inlineStr">
        <is>
          <t>3</t>
        </is>
      </c>
      <c r="BD619" s="2" t="inlineStr">
        <is>
          <t/>
        </is>
      </c>
      <c r="BE619" t="inlineStr">
        <is>
          <t>meghatározott értékhatár esetén a beérkező közbeszerzési ajánlatok felbontására megalakult és jogosult testület</t>
        </is>
      </c>
      <c r="BF619" s="2" t="inlineStr">
        <is>
          <t>commissione di apertura</t>
        </is>
      </c>
      <c r="BG619" s="2" t="inlineStr">
        <is>
          <t>3</t>
        </is>
      </c>
      <c r="BH619" s="2" t="inlineStr">
        <is>
          <t/>
        </is>
      </c>
      <c r="BI619" t="inlineStr">
        <is>
          <t>nel settore degli appalti pubblici, commissione nominata dall'ordinatore responsabile per l'apertura delle offerte nel caso di appalti di valore pari o superiore a determinate soglie</t>
        </is>
      </c>
      <c r="BJ619" s="2" t="inlineStr">
        <is>
          <t>vokų atplėšimo komisija</t>
        </is>
      </c>
      <c r="BK619" s="2" t="inlineStr">
        <is>
          <t>3</t>
        </is>
      </c>
      <c r="BL619" s="2" t="inlineStr">
        <is>
          <t/>
        </is>
      </c>
      <c r="BM619" t="inlineStr">
        <is>
          <t/>
        </is>
      </c>
      <c r="BN619" s="2" t="inlineStr">
        <is>
          <t>atvēršanas komisija</t>
        </is>
      </c>
      <c r="BO619" s="2" t="inlineStr">
        <is>
          <t>3</t>
        </is>
      </c>
      <c r="BP619" s="2" t="inlineStr">
        <is>
          <t/>
        </is>
      </c>
      <c r="BQ619" t="inlineStr">
        <is>
          <t>piedāvājumu un dalības pieteikumu atvēršanai izveidota komisija, kuras sastāvā ir vismaz divas personas, kas attiecīgajā Savienības iestādē pārstāv vismaz divas struktūrvienības bez savstarpējas hierarhiskās saiknes</t>
        </is>
      </c>
      <c r="BR619" s="2" t="inlineStr">
        <is>
          <t>kumitat tal-ftuħ</t>
        </is>
      </c>
      <c r="BS619" s="2" t="inlineStr">
        <is>
          <t>3</t>
        </is>
      </c>
      <c r="BT619" s="2" t="inlineStr">
        <is>
          <t/>
        </is>
      </c>
      <c r="BU619" t="inlineStr">
        <is>
          <t>kumitat li jitwaqqaf biex jiftaħ l-offerti u t-talbiet għall-parteċipazzjoni meta l-valur ta’ kuntratt ikun ugwali jew jaqbeż il-limiti stabbiliti, li jkun magħmul minn tal-anqas żewġ persuni li jirrappreżentaw minn tal-anqas żewġ entitajiet organizzattivi tal-istituzzjoni kkonċernata tal-Unjoni, bl-ebda konnessjoni ġerarkika bejniethom</t>
        </is>
      </c>
      <c r="BV619" s="2" t="inlineStr">
        <is>
          <t>openingscommissie</t>
        </is>
      </c>
      <c r="BW619" s="2" t="inlineStr">
        <is>
          <t>3</t>
        </is>
      </c>
      <c r="BX619" s="2" t="inlineStr">
        <is>
          <t/>
        </is>
      </c>
      <c r="BY619" t="inlineStr">
        <is>
          <t>commissie die wordt samengesteld voor de opening van de inschrijvingen en verzoeken tot deelneming en die bestaat uit ten minste twee personen van ten minste twee verschillende organisatorische eenheden van de betrokken instelling van de Unie die ten opzichte van elkaar niet in een hiërarchische verhouding staan</t>
        </is>
      </c>
      <c r="BZ619" s="2" t="inlineStr">
        <is>
          <t>komisja otwierająca</t>
        </is>
      </c>
      <c r="CA619" s="2" t="inlineStr">
        <is>
          <t>3</t>
        </is>
      </c>
      <c r="CB619" s="2" t="inlineStr">
        <is>
          <t/>
        </is>
      </c>
      <c r="CC619" t="inlineStr">
        <is>
          <t/>
        </is>
      </c>
      <c r="CD619" s="2" t="inlineStr">
        <is>
          <t>comissão de abertura</t>
        </is>
      </c>
      <c r="CE619" s="2" t="inlineStr">
        <is>
          <t>3</t>
        </is>
      </c>
      <c r="CF619" s="2" t="inlineStr">
        <is>
          <t/>
        </is>
      </c>
      <c r="CG619" t="inlineStr">
        <is>
          <t/>
        </is>
      </c>
      <c r="CH619" s="2" t="inlineStr">
        <is>
          <t>comisie de deschidere</t>
        </is>
      </c>
      <c r="CI619" s="2" t="inlineStr">
        <is>
          <t>3</t>
        </is>
      </c>
      <c r="CJ619" s="2" t="inlineStr">
        <is>
          <t/>
        </is>
      </c>
      <c r="CK619" t="inlineStr">
        <is>
          <t/>
        </is>
      </c>
      <c r="CL619" s="2" t="inlineStr">
        <is>
          <t>komisia pre otváranie ponúk</t>
        </is>
      </c>
      <c r="CM619" s="2" t="inlineStr">
        <is>
          <t>3</t>
        </is>
      </c>
      <c r="CN619" s="2" t="inlineStr">
        <is>
          <t/>
        </is>
      </c>
      <c r="CO619" t="inlineStr">
        <is>
          <t>komisia, ktorá pozostáva najmenej z dvoch osôb, ktoré zastupujú najmenej dva organizačné subjekty inštitúcie Únie, medzi ktorými nie je žiadne hierarchické prepojenie, a ktorej hlavnou úlohou je otvárať žiadosti o účasť a ponuky a vyhodnocovať ich</t>
        </is>
      </c>
      <c r="CP619" s="2" t="inlineStr">
        <is>
          <t>komisija za odpiranje ponudb</t>
        </is>
      </c>
      <c r="CQ619" s="2" t="inlineStr">
        <is>
          <t>3</t>
        </is>
      </c>
      <c r="CR619" s="2" t="inlineStr">
        <is>
          <t/>
        </is>
      </c>
      <c r="CS619" t="inlineStr">
        <is>
          <t/>
        </is>
      </c>
      <c r="CT619" s="2" t="inlineStr">
        <is>
          <t>öppnandekommitté</t>
        </is>
      </c>
      <c r="CU619" s="2" t="inlineStr">
        <is>
          <t>3</t>
        </is>
      </c>
      <c r="CV619" s="2" t="inlineStr">
        <is>
          <t/>
        </is>
      </c>
      <c r="CW619" t="inlineStr">
        <is>
          <t/>
        </is>
      </c>
    </row>
    <row r="620">
      <c r="A620" s="1" t="str">
        <f>HYPERLINK("https://iate.europa.eu/entry/result/3581997/all", "3581997")</f>
        <v>3581997</v>
      </c>
      <c r="B620" t="inlineStr">
        <is>
          <t>EUROPEAN UNION</t>
        </is>
      </c>
      <c r="C620" t="inlineStr">
        <is>
          <t>EUROPEAN UNION|EU finance|EU budget</t>
        </is>
      </c>
      <c r="D620" t="inlineStr">
        <is>
          <t>yes</t>
        </is>
      </c>
      <c r="E620" t="inlineStr">
        <is>
          <t/>
        </is>
      </c>
      <c r="F620" t="inlineStr">
        <is>
          <t/>
        </is>
      </c>
      <c r="G620" t="inlineStr">
        <is>
          <t/>
        </is>
      </c>
      <c r="H620" t="inlineStr">
        <is>
          <t/>
        </is>
      </c>
      <c r="I620" t="inlineStr">
        <is>
          <t/>
        </is>
      </c>
      <c r="J620" s="2" t="inlineStr">
        <is>
          <t>příslušná schvalující osoba</t>
        </is>
      </c>
      <c r="K620" s="2" t="inlineStr">
        <is>
          <t>3</t>
        </is>
      </c>
      <c r="L620" s="2" t="inlineStr">
        <is>
          <t/>
        </is>
      </c>
      <c r="M620" t="inlineStr">
        <is>
          <t/>
        </is>
      </c>
      <c r="N620" t="inlineStr">
        <is>
          <t/>
        </is>
      </c>
      <c r="O620" t="inlineStr">
        <is>
          <t/>
        </is>
      </c>
      <c r="P620" t="inlineStr">
        <is>
          <t/>
        </is>
      </c>
      <c r="Q620" t="inlineStr">
        <is>
          <t/>
        </is>
      </c>
      <c r="R620" s="2" t="inlineStr">
        <is>
          <t>Anweisungsbefugter</t>
        </is>
      </c>
      <c r="S620" s="2" t="inlineStr">
        <is>
          <t>2</t>
        </is>
      </c>
      <c r="T620" s="2" t="inlineStr">
        <is>
          <t/>
        </is>
      </c>
      <c r="U620" t="inlineStr">
        <is>
          <t/>
        </is>
      </c>
      <c r="V620" t="inlineStr">
        <is>
          <t/>
        </is>
      </c>
      <c r="W620" t="inlineStr">
        <is>
          <t/>
        </is>
      </c>
      <c r="X620" t="inlineStr">
        <is>
          <t/>
        </is>
      </c>
      <c r="Y620" t="inlineStr">
        <is>
          <t/>
        </is>
      </c>
      <c r="Z620" s="2" t="inlineStr">
        <is>
          <t>authorising officer responsible|
responsible authorising officer|
RAO</t>
        </is>
      </c>
      <c r="AA620" s="2" t="inlineStr">
        <is>
          <t>3|
1|
3</t>
        </is>
      </c>
      <c r="AB620" s="2" t="inlineStr">
        <is>
          <t xml:space="preserve">|
|
</t>
        </is>
      </c>
      <c r="AC620" t="inlineStr">
        <is>
          <t/>
        </is>
      </c>
      <c r="AD620" s="2" t="inlineStr">
        <is>
          <t>ordenador competente</t>
        </is>
      </c>
      <c r="AE620" s="2" t="inlineStr">
        <is>
          <t>2</t>
        </is>
      </c>
      <c r="AF620" s="2" t="inlineStr">
        <is>
          <t/>
        </is>
      </c>
      <c r="AG620" t="inlineStr">
        <is>
          <t/>
        </is>
      </c>
      <c r="AH620" t="inlineStr">
        <is>
          <t/>
        </is>
      </c>
      <c r="AI620" t="inlineStr">
        <is>
          <t/>
        </is>
      </c>
      <c r="AJ620" t="inlineStr">
        <is>
          <t/>
        </is>
      </c>
      <c r="AK620" t="inlineStr">
        <is>
          <t/>
        </is>
      </c>
      <c r="AL620" t="inlineStr">
        <is>
          <t/>
        </is>
      </c>
      <c r="AM620" t="inlineStr">
        <is>
          <t/>
        </is>
      </c>
      <c r="AN620" t="inlineStr">
        <is>
          <t/>
        </is>
      </c>
      <c r="AO620" t="inlineStr">
        <is>
          <t/>
        </is>
      </c>
      <c r="AP620" s="2" t="inlineStr">
        <is>
          <t>ordonnateur compétent</t>
        </is>
      </c>
      <c r="AQ620" s="2" t="inlineStr">
        <is>
          <t>2</t>
        </is>
      </c>
      <c r="AR620" s="2" t="inlineStr">
        <is>
          <t/>
        </is>
      </c>
      <c r="AS620" t="inlineStr">
        <is>
          <t/>
        </is>
      </c>
      <c r="AT620" t="inlineStr">
        <is>
          <t/>
        </is>
      </c>
      <c r="AU620" t="inlineStr">
        <is>
          <t/>
        </is>
      </c>
      <c r="AV620" t="inlineStr">
        <is>
          <t/>
        </is>
      </c>
      <c r="AW620" t="inlineStr">
        <is>
          <t/>
        </is>
      </c>
      <c r="AX620" t="inlineStr">
        <is>
          <t/>
        </is>
      </c>
      <c r="AY620" t="inlineStr">
        <is>
          <t/>
        </is>
      </c>
      <c r="AZ620" t="inlineStr">
        <is>
          <t/>
        </is>
      </c>
      <c r="BA620" t="inlineStr">
        <is>
          <t/>
        </is>
      </c>
      <c r="BB620" t="inlineStr">
        <is>
          <t/>
        </is>
      </c>
      <c r="BC620" t="inlineStr">
        <is>
          <t/>
        </is>
      </c>
      <c r="BD620" t="inlineStr">
        <is>
          <t/>
        </is>
      </c>
      <c r="BE620" t="inlineStr">
        <is>
          <t/>
        </is>
      </c>
      <c r="BF620" t="inlineStr">
        <is>
          <t/>
        </is>
      </c>
      <c r="BG620" t="inlineStr">
        <is>
          <t/>
        </is>
      </c>
      <c r="BH620" t="inlineStr">
        <is>
          <t/>
        </is>
      </c>
      <c r="BI620" t="inlineStr">
        <is>
          <t/>
        </is>
      </c>
      <c r="BJ620" t="inlineStr">
        <is>
          <t/>
        </is>
      </c>
      <c r="BK620" t="inlineStr">
        <is>
          <t/>
        </is>
      </c>
      <c r="BL620" t="inlineStr">
        <is>
          <t/>
        </is>
      </c>
      <c r="BM620" t="inlineStr">
        <is>
          <t/>
        </is>
      </c>
      <c r="BN620" t="inlineStr">
        <is>
          <t/>
        </is>
      </c>
      <c r="BO620" t="inlineStr">
        <is>
          <t/>
        </is>
      </c>
      <c r="BP620" t="inlineStr">
        <is>
          <t/>
        </is>
      </c>
      <c r="BQ620" t="inlineStr">
        <is>
          <t/>
        </is>
      </c>
      <c r="BR620" t="inlineStr">
        <is>
          <t/>
        </is>
      </c>
      <c r="BS620" t="inlineStr">
        <is>
          <t/>
        </is>
      </c>
      <c r="BT620" t="inlineStr">
        <is>
          <t/>
        </is>
      </c>
      <c r="BU620" t="inlineStr">
        <is>
          <t/>
        </is>
      </c>
      <c r="BV620" t="inlineStr">
        <is>
          <t/>
        </is>
      </c>
      <c r="BW620" t="inlineStr">
        <is>
          <t/>
        </is>
      </c>
      <c r="BX620" t="inlineStr">
        <is>
          <t/>
        </is>
      </c>
      <c r="BY620" t="inlineStr">
        <is>
          <t/>
        </is>
      </c>
      <c r="BZ620" s="2" t="inlineStr">
        <is>
          <t>właściwy urzędnik zatwierdzający</t>
        </is>
      </c>
      <c r="CA620" s="2" t="inlineStr">
        <is>
          <t>3</t>
        </is>
      </c>
      <c r="CB620" s="2" t="inlineStr">
        <is>
          <t/>
        </is>
      </c>
      <c r="CC620" t="inlineStr">
        <is>
          <t/>
        </is>
      </c>
      <c r="CD620" t="inlineStr">
        <is>
          <t/>
        </is>
      </c>
      <c r="CE620" t="inlineStr">
        <is>
          <t/>
        </is>
      </c>
      <c r="CF620" t="inlineStr">
        <is>
          <t/>
        </is>
      </c>
      <c r="CG620" t="inlineStr">
        <is>
          <t/>
        </is>
      </c>
      <c r="CH620" t="inlineStr">
        <is>
          <t/>
        </is>
      </c>
      <c r="CI620" t="inlineStr">
        <is>
          <t/>
        </is>
      </c>
      <c r="CJ620" t="inlineStr">
        <is>
          <t/>
        </is>
      </c>
      <c r="CK620" t="inlineStr">
        <is>
          <t/>
        </is>
      </c>
      <c r="CL620" s="2" t="inlineStr">
        <is>
          <t>zodpovedný povoľujúci úradník</t>
        </is>
      </c>
      <c r="CM620" s="2" t="inlineStr">
        <is>
          <t>3</t>
        </is>
      </c>
      <c r="CN620" s="2" t="inlineStr">
        <is>
          <t/>
        </is>
      </c>
      <c r="CO620" t="inlineStr">
        <is>
          <t/>
        </is>
      </c>
      <c r="CP620" t="inlineStr">
        <is>
          <t/>
        </is>
      </c>
      <c r="CQ620" t="inlineStr">
        <is>
          <t/>
        </is>
      </c>
      <c r="CR620" t="inlineStr">
        <is>
          <t/>
        </is>
      </c>
      <c r="CS620" t="inlineStr">
        <is>
          <t/>
        </is>
      </c>
      <c r="CT620" t="inlineStr">
        <is>
          <t/>
        </is>
      </c>
      <c r="CU620" t="inlineStr">
        <is>
          <t/>
        </is>
      </c>
      <c r="CV620" t="inlineStr">
        <is>
          <t/>
        </is>
      </c>
      <c r="CW620" t="inlineStr">
        <is>
          <t/>
        </is>
      </c>
    </row>
    <row r="621">
      <c r="A621" s="1" t="str">
        <f>HYPERLINK("https://iate.europa.eu/entry/result/3578287/all", "3578287")</f>
        <v>3578287</v>
      </c>
      <c r="B621" t="inlineStr">
        <is>
          <t>EUROPEAN UNION;ENERGY</t>
        </is>
      </c>
      <c r="C621" t="inlineStr">
        <is>
          <t>EUROPEAN UNION|European construction;ENERGY|electrical and nuclear industries|nuclear energy</t>
        </is>
      </c>
      <c r="D621" t="inlineStr">
        <is>
          <t>yes</t>
        </is>
      </c>
      <c r="E621" t="inlineStr">
        <is>
          <t/>
        </is>
      </c>
      <c r="F621" s="2" t="inlineStr">
        <is>
          <t>програма за подпомагане на извеждането от експлоатация на ядрени съоръжения</t>
        </is>
      </c>
      <c r="G621" s="2" t="inlineStr">
        <is>
          <t>3</t>
        </is>
      </c>
      <c r="H621" s="2" t="inlineStr">
        <is>
          <t/>
        </is>
      </c>
      <c r="I621" t="inlineStr">
        <is>
          <t>програма на ЕС за предоставянето на финансова подкрепа на Литва, България и Словакия за извеждането от експлоатация на съответните им ядрени централи Игналина, Козлодуй и Бохунице</t>
        </is>
      </c>
      <c r="J621" s="2" t="inlineStr">
        <is>
          <t>program pomoci pro vyřazování jaderných zařízení z provozu</t>
        </is>
      </c>
      <c r="K621" s="2" t="inlineStr">
        <is>
          <t>3</t>
        </is>
      </c>
      <c r="L621" s="2" t="inlineStr">
        <is>
          <t/>
        </is>
      </c>
      <c r="M621" t="inlineStr">
        <is>
          <t>program EU, kterým se poskytuje finanční pomoc Litvě, Bulharsku a Slovensku na vyřazení jaderných elektráren Ignalina, Kozloduj a Bohunice z provozu</t>
        </is>
      </c>
      <c r="N621" s="2" t="inlineStr">
        <is>
          <t>program for bistand til nuklear nedlukning</t>
        </is>
      </c>
      <c r="O621" s="2" t="inlineStr">
        <is>
          <t>3</t>
        </is>
      </c>
      <c r="P621" s="2" t="inlineStr">
        <is>
          <t/>
        </is>
      </c>
      <c r="Q621" t="inlineStr">
        <is>
          <t>EU-program iværksat for at yde finansiel bistand til Litauen, Bulgarien og Slovakiet i forbindelse med, at de i overensstemmelse med de relevante betingelser i deres tiltrædelsestraktater lukker og dekommissionerer de sovjetisk konstruerede kernereaktorer i henholdsvis Ignalina, Kozloduy og Bohunice, der ikke på økonomisk vis vil kunne opgraderes til vestlige sikkerhedsstandarder</t>
        </is>
      </c>
      <c r="R621" s="2" t="inlineStr">
        <is>
          <t>Hilfsprogramm für die Stilllegung kerntechnischer Anlagen</t>
        </is>
      </c>
      <c r="S621" s="2" t="inlineStr">
        <is>
          <t>3</t>
        </is>
      </c>
      <c r="T621" s="2" t="inlineStr">
        <is>
          <t/>
        </is>
      </c>
      <c r="U621" t="inlineStr">
        <is>
          <t/>
        </is>
      </c>
      <c r="V621" s="2" t="inlineStr">
        <is>
          <t>πρόγραμμα συνδρομής στον παροπλισμό πυρηνικών εγκαταστάσεων</t>
        </is>
      </c>
      <c r="W621" s="2" t="inlineStr">
        <is>
          <t>3</t>
        </is>
      </c>
      <c r="X621" s="2" t="inlineStr">
        <is>
          <t/>
        </is>
      </c>
      <c r="Y621" t="inlineStr">
        <is>
          <t/>
        </is>
      </c>
      <c r="Z621" s="2" t="inlineStr">
        <is>
          <t>nuclear decommissioning assistance programme</t>
        </is>
      </c>
      <c r="AA621" s="2" t="inlineStr">
        <is>
          <t>3</t>
        </is>
      </c>
      <c r="AB621" s="2" t="inlineStr">
        <is>
          <t/>
        </is>
      </c>
      <c r="AC621" t="inlineStr">
        <is>
          <t>EU programme launched to provide financial assistance to Lithuania, Bulgaria and Slovakia as they shut down and decommission Soviet‑designed nuclear reactors that could not be economically upgraded to Western safety standards at the sites of Ignalina, Kozloduy and Bohunice respectively, in line with the relevant conditions laid down in their accession treaties</t>
        </is>
      </c>
      <c r="AD621" s="2" t="inlineStr">
        <is>
          <t>programa de ayuda a la clausura nuclear</t>
        </is>
      </c>
      <c r="AE621" s="2" t="inlineStr">
        <is>
          <t>3</t>
        </is>
      </c>
      <c r="AF621" s="2" t="inlineStr">
        <is>
          <t/>
        </is>
      </c>
      <c r="AG621" t="inlineStr">
        <is>
          <t>Programa europeo para proporcionar ayuda financiera a Lituania, Bulgaria y Eslovaquia para el cierre y la clausura de sus reactores nucleares de diseño soviético en los emplazamientos de Ignalina, Kozloduy y Bohunice, respectivamente, que no pueden ser adaptados a la normativa de seguridad europea con un coste razonable.</t>
        </is>
      </c>
      <c r="AH621" s="2" t="inlineStr">
        <is>
          <t>tuumarajatiste dekomisjoneerimise abiprogramm</t>
        </is>
      </c>
      <c r="AI621" s="2" t="inlineStr">
        <is>
          <t>3</t>
        </is>
      </c>
      <c r="AJ621" s="2" t="inlineStr">
        <is>
          <t/>
        </is>
      </c>
      <c r="AK621" t="inlineStr">
        <is>
          <t>ELi programm, millega toetatakse rahaliselt Leedut, Bulgaariat ja Slovakkiat selliste Nõukogude Liidu aegsete tuumareaktorite sulgemisel ja dekomisjoneerimisel Ignalinas, Kozlodujs ja Bohunices, mida ei olnud võimalik vastavalt lääneriikide standarditele ajakohastada, kooskõlas nende riikide ühinemislepingutes sisalduvate asjaomaste eeltingimustega</t>
        </is>
      </c>
      <c r="AL621" s="2" t="inlineStr">
        <is>
          <t>ydinvoimalaitosten käytöstäpoiston avustusohjelma</t>
        </is>
      </c>
      <c r="AM621" s="2" t="inlineStr">
        <is>
          <t>3</t>
        </is>
      </c>
      <c r="AN621" s="2" t="inlineStr">
        <is>
          <t/>
        </is>
      </c>
      <c r="AO621" t="inlineStr">
        <is>
          <t>EU-ohjelma, jossa annetaan taloudellista apua Liettualle, Bulgarialle ja Slovakialle maiden sulkiessa ja poistaessa käytöstä Ignalinan, Kozloduyn ja Bohunicen neuvostovalmisteiset ydinreaktorit maiden liittymissopimuksissa määritettyjen ehtojen mukaisesti</t>
        </is>
      </c>
      <c r="AP621" s="2" t="inlineStr">
        <is>
          <t>programme d'assistance au déclassement d'installations nucléaires</t>
        </is>
      </c>
      <c r="AQ621" s="2" t="inlineStr">
        <is>
          <t>3</t>
        </is>
      </c>
      <c r="AR621" s="2" t="inlineStr">
        <is>
          <t/>
        </is>
      </c>
      <c r="AS621" t="inlineStr">
        <is>
          <t>programme de financement de l’UE mis en place pour aider certains États membres à procéder au déclassement de réacteurs nucléaires conformément aux conditions posées à leur adhésion à l’UE</t>
        </is>
      </c>
      <c r="AT621" s="2" t="inlineStr">
        <is>
          <t>clár cúnaimh um dhíchoimisiúnú núicléach</t>
        </is>
      </c>
      <c r="AU621" s="2" t="inlineStr">
        <is>
          <t>3</t>
        </is>
      </c>
      <c r="AV621" s="2" t="inlineStr">
        <is>
          <t/>
        </is>
      </c>
      <c r="AW621" t="inlineStr">
        <is>
          <t/>
        </is>
      </c>
      <c r="AX621" s="2" t="inlineStr">
        <is>
          <t>program pomoći za stavljanje nuklearnih postrojenja izvan pogona</t>
        </is>
      </c>
      <c r="AY621" s="2" t="inlineStr">
        <is>
          <t>3</t>
        </is>
      </c>
      <c r="AZ621" s="2" t="inlineStr">
        <is>
          <t/>
        </is>
      </c>
      <c r="BA621" t="inlineStr">
        <is>
          <t>programi EU-a pokrenuti radi pružanja financijske pomoći Litvi, Bugarskoj iSlovačkoj pri gašenju i stavljanju izvan pogona nuklearnih reaktora sovjetske proizvodnje koji se nisu mogli na ekonomičan način unaprijediti tako da budu u skladu sa zapadnim sigurnosnim standardima i koji se nalaze na lokacijama Ignalina, Kozloduj i Bohunice, u skladu s relevantnim uvjetima utvrđenima ugovorima opristupanju tih zemalja</t>
        </is>
      </c>
      <c r="BB621" s="2" t="inlineStr">
        <is>
          <t>atomerőmű leszerelését segítő támogatási program</t>
        </is>
      </c>
      <c r="BC621" s="2" t="inlineStr">
        <is>
          <t>4</t>
        </is>
      </c>
      <c r="BD621" s="2" t="inlineStr">
        <is>
          <t/>
        </is>
      </c>
      <c r="BE621" t="inlineStr">
        <is>
          <t>Litvánia, Bulgária és Szlovákia számára a szovjet tervezésű olyan atomerőművek leszereléséhez nyújtott támogatásra irányuló program, amelyeket nem lehet gazdaságosan nyugati színvonalúvá tenni</t>
        </is>
      </c>
      <c r="BF621" s="2" t="inlineStr">
        <is>
          <t>programma di assistenza alla disattivazione nucleare</t>
        </is>
      </c>
      <c r="BG621" s="2" t="inlineStr">
        <is>
          <t>3</t>
        </is>
      </c>
      <c r="BH621" s="2" t="inlineStr">
        <is>
          <t/>
        </is>
      </c>
      <c r="BI621" t="inlineStr">
        <is>
          <t>ciascuno dei programmi UE di finanziamento appositamente istituiti per incentivare la disattivazione tempestiva ed economicamente efficiente di otto reattori nucleari di concezione sovietica in Lituania, Bulgaria e Slovacchia, condizione posta per l’adesione dei tre paesi all’UE</t>
        </is>
      </c>
      <c r="BJ621" s="2" t="inlineStr">
        <is>
          <t>branduolinės energetikos objektų eksploatavimo nutraukimo paramos programa</t>
        </is>
      </c>
      <c r="BK621" s="2" t="inlineStr">
        <is>
          <t>3</t>
        </is>
      </c>
      <c r="BL621" s="2" t="inlineStr">
        <is>
          <t/>
        </is>
      </c>
      <c r="BM621" t="inlineStr">
        <is>
          <t>ES programa, kurios tikslas – padėti nutraukti pasenusių technologijų branduolinės energetikos objektų eksploatavimą, ypatingą dėmesį skiriant susijusių radiacinės saugos uždavinių sprendimui ir kartu užtikrinant plačią sukauptų žinių apie eksploatavimo nutraukimą sklaidą visose ES valstybėse narėse</t>
        </is>
      </c>
      <c r="BN621" s="2" t="inlineStr">
        <is>
          <t>kodoliekārtu dezekspluatācijas palīdzības programma</t>
        </is>
      </c>
      <c r="BO621" s="2" t="inlineStr">
        <is>
          <t>3</t>
        </is>
      </c>
      <c r="BP621" s="2" t="inlineStr">
        <is>
          <t/>
        </is>
      </c>
      <c r="BQ621" t="inlineStr">
        <is>
          <t/>
        </is>
      </c>
      <c r="BR621" s="2" t="inlineStr">
        <is>
          <t>programm ta' assistenza għad-dekummissjonar nukleari|
programm ta' għajnuna għad-dekummissjonar ta' impjanti nukleari</t>
        </is>
      </c>
      <c r="BS621" s="2" t="inlineStr">
        <is>
          <t>3|
3</t>
        </is>
      </c>
      <c r="BT621" s="2" t="inlineStr">
        <is>
          <t xml:space="preserve">|
</t>
        </is>
      </c>
      <c r="BU621" t="inlineStr">
        <is>
          <t>programm tal-UE li tnieda biex jipprovdi għajnuna finanzjarja lil-Litwanja, lill-Bulgarija u lis-Slovakkja waqt li dawn ikunu qed jagħlqu u jiddekummissjonaw reatturi nukleari tat-tip Sovjetiku, li ma setgħux jittejbu ekonomikament sal-livell tal-istandards ta’ sikurezza tal-Punent fis-siti ta’ Ignalina, Kozloduy, u Bohunice rispettivament, f’konformità mal-kundizzjonijiet rilevanti stabbiliti fit-trattati tal-adeżjoni tagħhom</t>
        </is>
      </c>
      <c r="BV621" s="2" t="inlineStr">
        <is>
          <t>bijstandsprogramma voor de ontmanteling van nucleaire installaties</t>
        </is>
      </c>
      <c r="BW621" s="2" t="inlineStr">
        <is>
          <t>3</t>
        </is>
      </c>
      <c r="BX621" s="2" t="inlineStr">
        <is>
          <t/>
        </is>
      </c>
      <c r="BY621" t="inlineStr">
        <is>
          <t>EU-programma dat is opgestart om financiële ondersteuning te geven aan Litouwen, Bulgarije en Slowakije wanneer zij kernreactoren naar Sovjet-ontwerp in respectievelijk Ignalina, Kozloduy en Bohunice, die economisch gezien niet konden worden opgewaardeerd naar Westerse veiligheidsnormen, sluiten en ontmantelen overeenkomstig de voorwaarden die zijn vastgesteld in hun toetredingsverdragen</t>
        </is>
      </c>
      <c r="BZ621" s="2" t="inlineStr">
        <is>
          <t>program pomocy na rzecz likwidacji obiektów jądrowych</t>
        </is>
      </c>
      <c r="CA621" s="2" t="inlineStr">
        <is>
          <t>3</t>
        </is>
      </c>
      <c r="CB621" s="2" t="inlineStr">
        <is>
          <t/>
        </is>
      </c>
      <c r="CC621" t="inlineStr">
        <is>
          <t/>
        </is>
      </c>
      <c r="CD621" s="2" t="inlineStr">
        <is>
          <t>Programa de Assistência ao Desmantelamento Nuclear</t>
        </is>
      </c>
      <c r="CE621" s="2" t="inlineStr">
        <is>
          <t>3</t>
        </is>
      </c>
      <c r="CF621" s="2" t="inlineStr">
        <is>
          <t/>
        </is>
      </c>
      <c r="CG621" t="inlineStr">
        <is>
          <t>Programa da UE lançado para prestar assistência financeira à Lituânia, à Bulgária e à Eslováquia quando encerram e desmantelam reatores nucleares de conceção soviética, que não poderiam ser modernizados de forma económica de acordo com as normas de segurança ocidentais nas instalações de Ignalina, Kozloduy e Bohunice, respetivamente, em conformidade com as condições definidas nos seus tratados de adesão.</t>
        </is>
      </c>
      <c r="CH621" s="2" t="inlineStr">
        <is>
          <t>program de asistență pentru dezafectare nucleară</t>
        </is>
      </c>
      <c r="CI621" s="2" t="inlineStr">
        <is>
          <t>3</t>
        </is>
      </c>
      <c r="CJ621" s="2" t="inlineStr">
        <is>
          <t/>
        </is>
      </c>
      <c r="CK621" t="inlineStr">
        <is>
          <t>program al UE lansat pentru a furniza asistență financiară Lituaniei, Bulgariei și Slovaciei în vederea închiderii și a dezafectării reactoarelor nucleare de proiectare sovietică de pe amplasamentele de la Ignalina, Kozlodui și, respectiv, Bohunice, a căror adaptare la standardele de securitate occidentale era nerentabilă, în conformitate cu condițiile relevante prevăzute în tratatele de aderare a acestor țări</t>
        </is>
      </c>
      <c r="CL621" s="2" t="inlineStr">
        <is>
          <t>program pomoci na vyraďovanie jadrových zariadení z prevádzky</t>
        </is>
      </c>
      <c r="CM621" s="2" t="inlineStr">
        <is>
          <t>3</t>
        </is>
      </c>
      <c r="CN621" s="2" t="inlineStr">
        <is>
          <t/>
        </is>
      </c>
      <c r="CO621" t="inlineStr">
        <is>
          <t>program EÚ, ktorým sa poskytuje finančná pomoc Litve, Bulharsku a Slovensku na vyradenie jadrových zariadení v Ignaline, Kozloduy a Bohuniciach z prevádzky</t>
        </is>
      </c>
      <c r="CP621" s="2" t="inlineStr">
        <is>
          <t>program pomoči pri razgradnji jedrskih elektrarn</t>
        </is>
      </c>
      <c r="CQ621" s="2" t="inlineStr">
        <is>
          <t>3</t>
        </is>
      </c>
      <c r="CR621" s="2" t="inlineStr">
        <is>
          <t/>
        </is>
      </c>
      <c r="CS621" t="inlineStr">
        <is>
          <t/>
        </is>
      </c>
      <c r="CT621" s="2" t="inlineStr">
        <is>
          <t>stödprogram för avveckling av kärnkraftverk</t>
        </is>
      </c>
      <c r="CU621" s="2" t="inlineStr">
        <is>
          <t>3</t>
        </is>
      </c>
      <c r="CV621" s="2" t="inlineStr">
        <is>
          <t/>
        </is>
      </c>
      <c r="CW621" t="inlineStr">
        <is>
          <t/>
        </is>
      </c>
    </row>
    <row r="622">
      <c r="A622" s="1" t="str">
        <f>HYPERLINK("https://iate.europa.eu/entry/result/749523/all", "749523")</f>
        <v>749523</v>
      </c>
      <c r="B622" t="inlineStr">
        <is>
          <t>FINANCE</t>
        </is>
      </c>
      <c r="C622" t="inlineStr">
        <is>
          <t>FINANCE|budget</t>
        </is>
      </c>
      <c r="D622" t="inlineStr">
        <is>
          <t>no</t>
        </is>
      </c>
      <c r="E622" t="inlineStr">
        <is>
          <t/>
        </is>
      </c>
      <c r="F622" t="inlineStr">
        <is>
          <t/>
        </is>
      </c>
      <c r="G622" t="inlineStr">
        <is>
          <t/>
        </is>
      </c>
      <c r="H622" t="inlineStr">
        <is>
          <t/>
        </is>
      </c>
      <c r="I622" t="inlineStr">
        <is>
          <t/>
        </is>
      </c>
      <c r="J622" t="inlineStr">
        <is>
          <t/>
        </is>
      </c>
      <c r="K622" t="inlineStr">
        <is>
          <t/>
        </is>
      </c>
      <c r="L622" t="inlineStr">
        <is>
          <t/>
        </is>
      </c>
      <c r="M622" t="inlineStr">
        <is>
          <t/>
        </is>
      </c>
      <c r="N622" t="inlineStr">
        <is>
          <t/>
        </is>
      </c>
      <c r="O622" t="inlineStr">
        <is>
          <t/>
        </is>
      </c>
      <c r="P622" t="inlineStr">
        <is>
          <t/>
        </is>
      </c>
      <c r="Q622" t="inlineStr">
        <is>
          <t/>
        </is>
      </c>
      <c r="R622" t="inlineStr">
        <is>
          <t/>
        </is>
      </c>
      <c r="S622" t="inlineStr">
        <is>
          <t/>
        </is>
      </c>
      <c r="T622" t="inlineStr">
        <is>
          <t/>
        </is>
      </c>
      <c r="U622" t="inlineStr">
        <is>
          <t/>
        </is>
      </c>
      <c r="V622" t="inlineStr">
        <is>
          <t/>
        </is>
      </c>
      <c r="W622" t="inlineStr">
        <is>
          <t/>
        </is>
      </c>
      <c r="X622" t="inlineStr">
        <is>
          <t/>
        </is>
      </c>
      <c r="Y622" t="inlineStr">
        <is>
          <t/>
        </is>
      </c>
      <c r="Z622" s="2" t="inlineStr">
        <is>
          <t>specification</t>
        </is>
      </c>
      <c r="AA622" s="2" t="inlineStr">
        <is>
          <t>3</t>
        </is>
      </c>
      <c r="AB622" s="2" t="inlineStr">
        <is>
          <t/>
        </is>
      </c>
      <c r="AC622" t="inlineStr">
        <is>
          <t>(I) Specification of expenditure means that each appropriation must have a given purpose and be assigned to a specific objective in order to prevent any confusion between appropriations, at both the authorization and the execution stage...</t>
        </is>
      </c>
      <c r="AD622" t="inlineStr">
        <is>
          <t/>
        </is>
      </c>
      <c r="AE622" t="inlineStr">
        <is>
          <t/>
        </is>
      </c>
      <c r="AF622" t="inlineStr">
        <is>
          <t/>
        </is>
      </c>
      <c r="AG622" t="inlineStr">
        <is>
          <t/>
        </is>
      </c>
      <c r="AH622" t="inlineStr">
        <is>
          <t/>
        </is>
      </c>
      <c r="AI622" t="inlineStr">
        <is>
          <t/>
        </is>
      </c>
      <c r="AJ622" t="inlineStr">
        <is>
          <t/>
        </is>
      </c>
      <c r="AK622" t="inlineStr">
        <is>
          <t/>
        </is>
      </c>
      <c r="AL622" t="inlineStr">
        <is>
          <t/>
        </is>
      </c>
      <c r="AM622" t="inlineStr">
        <is>
          <t/>
        </is>
      </c>
      <c r="AN622" t="inlineStr">
        <is>
          <t/>
        </is>
      </c>
      <c r="AO622" t="inlineStr">
        <is>
          <t/>
        </is>
      </c>
      <c r="AP622" s="2" t="inlineStr">
        <is>
          <t>spécialité</t>
        </is>
      </c>
      <c r="AQ622" s="2" t="inlineStr">
        <is>
          <t>3</t>
        </is>
      </c>
      <c r="AR622" s="2" t="inlineStr">
        <is>
          <t/>
        </is>
      </c>
      <c r="AS622" t="inlineStr">
        <is>
          <t>(I) La notion de spécialité des dépenses signifie que chaque crédit doit avoir une destination déterminée et être affecté à un but spécifique. Cette règle a pour but d'éviter toute confusion d'un crédit avec un autre lors de l'autorisation comme de l'exécution [...]</t>
        </is>
      </c>
      <c r="AT622" t="inlineStr">
        <is>
          <t/>
        </is>
      </c>
      <c r="AU622" t="inlineStr">
        <is>
          <t/>
        </is>
      </c>
      <c r="AV622" t="inlineStr">
        <is>
          <t/>
        </is>
      </c>
      <c r="AW622" t="inlineStr">
        <is>
          <t/>
        </is>
      </c>
      <c r="AX622" t="inlineStr">
        <is>
          <t/>
        </is>
      </c>
      <c r="AY622" t="inlineStr">
        <is>
          <t/>
        </is>
      </c>
      <c r="AZ622" t="inlineStr">
        <is>
          <t/>
        </is>
      </c>
      <c r="BA622" t="inlineStr">
        <is>
          <t/>
        </is>
      </c>
      <c r="BB622" t="inlineStr">
        <is>
          <t/>
        </is>
      </c>
      <c r="BC622" t="inlineStr">
        <is>
          <t/>
        </is>
      </c>
      <c r="BD622" t="inlineStr">
        <is>
          <t/>
        </is>
      </c>
      <c r="BE622" t="inlineStr">
        <is>
          <t/>
        </is>
      </c>
      <c r="BF622" t="inlineStr">
        <is>
          <t/>
        </is>
      </c>
      <c r="BG622" t="inlineStr">
        <is>
          <t/>
        </is>
      </c>
      <c r="BH622" t="inlineStr">
        <is>
          <t/>
        </is>
      </c>
      <c r="BI622" t="inlineStr">
        <is>
          <t/>
        </is>
      </c>
      <c r="BJ622" t="inlineStr">
        <is>
          <t/>
        </is>
      </c>
      <c r="BK622" t="inlineStr">
        <is>
          <t/>
        </is>
      </c>
      <c r="BL622" t="inlineStr">
        <is>
          <t/>
        </is>
      </c>
      <c r="BM622" t="inlineStr">
        <is>
          <t/>
        </is>
      </c>
      <c r="BN622" t="inlineStr">
        <is>
          <t/>
        </is>
      </c>
      <c r="BO622" t="inlineStr">
        <is>
          <t/>
        </is>
      </c>
      <c r="BP622" t="inlineStr">
        <is>
          <t/>
        </is>
      </c>
      <c r="BQ622" t="inlineStr">
        <is>
          <t/>
        </is>
      </c>
      <c r="BR622" t="inlineStr">
        <is>
          <t/>
        </is>
      </c>
      <c r="BS622" t="inlineStr">
        <is>
          <t/>
        </is>
      </c>
      <c r="BT622" t="inlineStr">
        <is>
          <t/>
        </is>
      </c>
      <c r="BU622" t="inlineStr">
        <is>
          <t/>
        </is>
      </c>
      <c r="BV622" s="2" t="inlineStr">
        <is>
          <t>specialiteit</t>
        </is>
      </c>
      <c r="BW622" s="2" t="inlineStr">
        <is>
          <t>3</t>
        </is>
      </c>
      <c r="BX622" s="2" t="inlineStr">
        <is>
          <t/>
        </is>
      </c>
      <c r="BY622" t="inlineStr">
        <is>
          <t>(I) Specialiteit van de uitgaven houdt in dat ieder krediet een bepaalde bestemming heeft en voor een bepaald doel wordt gebruikt. Deze regel heeft tot doel verwarring met andere kredieten te voorkomen, zowel bij de goedkeuring als bij de besteding ervan [...]</t>
        </is>
      </c>
      <c r="BZ622" t="inlineStr">
        <is>
          <t/>
        </is>
      </c>
      <c r="CA622" t="inlineStr">
        <is>
          <t/>
        </is>
      </c>
      <c r="CB622" t="inlineStr">
        <is>
          <t/>
        </is>
      </c>
      <c r="CC622" t="inlineStr">
        <is>
          <t/>
        </is>
      </c>
      <c r="CD622" t="inlineStr">
        <is>
          <t/>
        </is>
      </c>
      <c r="CE622" t="inlineStr">
        <is>
          <t/>
        </is>
      </c>
      <c r="CF622" t="inlineStr">
        <is>
          <t/>
        </is>
      </c>
      <c r="CG622" t="inlineStr">
        <is>
          <t/>
        </is>
      </c>
      <c r="CH622" t="inlineStr">
        <is>
          <t/>
        </is>
      </c>
      <c r="CI622" t="inlineStr">
        <is>
          <t/>
        </is>
      </c>
      <c r="CJ622" t="inlineStr">
        <is>
          <t/>
        </is>
      </c>
      <c r="CK622" t="inlineStr">
        <is>
          <t/>
        </is>
      </c>
      <c r="CL622" t="inlineStr">
        <is>
          <t/>
        </is>
      </c>
      <c r="CM622" t="inlineStr">
        <is>
          <t/>
        </is>
      </c>
      <c r="CN622" t="inlineStr">
        <is>
          <t/>
        </is>
      </c>
      <c r="CO622" t="inlineStr">
        <is>
          <t/>
        </is>
      </c>
      <c r="CP622" t="inlineStr">
        <is>
          <t/>
        </is>
      </c>
      <c r="CQ622" t="inlineStr">
        <is>
          <t/>
        </is>
      </c>
      <c r="CR622" t="inlineStr">
        <is>
          <t/>
        </is>
      </c>
      <c r="CS622" t="inlineStr">
        <is>
          <t/>
        </is>
      </c>
      <c r="CT622" t="inlineStr">
        <is>
          <t/>
        </is>
      </c>
      <c r="CU622" t="inlineStr">
        <is>
          <t/>
        </is>
      </c>
      <c r="CV622" t="inlineStr">
        <is>
          <t/>
        </is>
      </c>
      <c r="CW622" t="inlineStr">
        <is>
          <t/>
        </is>
      </c>
    </row>
    <row r="623">
      <c r="A623" s="1" t="str">
        <f>HYPERLINK("https://iate.europa.eu/entry/result/1557287/all", "1557287")</f>
        <v>1557287</v>
      </c>
      <c r="B623" t="inlineStr">
        <is>
          <t>TRADE;FINANCE;EDUCATION AND COMMUNICATIONS</t>
        </is>
      </c>
      <c r="C623" t="inlineStr">
        <is>
          <t>TRADE|trade policy|public contract;FINANCE;EDUCATION AND COMMUNICATIONS|information technology and data processing</t>
        </is>
      </c>
      <c r="D623" t="inlineStr">
        <is>
          <t>no</t>
        </is>
      </c>
      <c r="E623" t="inlineStr">
        <is>
          <t/>
        </is>
      </c>
      <c r="F623" t="inlineStr">
        <is>
          <t/>
        </is>
      </c>
      <c r="G623" t="inlineStr">
        <is>
          <t/>
        </is>
      </c>
      <c r="H623" t="inlineStr">
        <is>
          <t/>
        </is>
      </c>
      <c r="I623" t="inlineStr">
        <is>
          <t/>
        </is>
      </c>
      <c r="J623" t="inlineStr">
        <is>
          <t/>
        </is>
      </c>
      <c r="K623" t="inlineStr">
        <is>
          <t/>
        </is>
      </c>
      <c r="L623" t="inlineStr">
        <is>
          <t/>
        </is>
      </c>
      <c r="M623" t="inlineStr">
        <is>
          <t/>
        </is>
      </c>
      <c r="N623" s="2" t="inlineStr">
        <is>
          <t>købsordre</t>
        </is>
      </c>
      <c r="O623" s="2" t="inlineStr">
        <is>
          <t>3</t>
        </is>
      </c>
      <c r="P623" s="2" t="inlineStr">
        <is>
          <t/>
        </is>
      </c>
      <c r="Q623" t="inlineStr">
        <is>
          <t/>
        </is>
      </c>
      <c r="R623" s="2" t="inlineStr">
        <is>
          <t>Kaufanweisung|
Kaufauftrag</t>
        </is>
      </c>
      <c r="S623" s="2" t="inlineStr">
        <is>
          <t>3|
3</t>
        </is>
      </c>
      <c r="T623" s="2" t="inlineStr">
        <is>
          <t xml:space="preserve">|
</t>
        </is>
      </c>
      <c r="U623" t="inlineStr">
        <is>
          <t/>
        </is>
      </c>
      <c r="V623" s="2" t="inlineStr">
        <is>
          <t>εντολή αγοράς</t>
        </is>
      </c>
      <c r="W623" s="2" t="inlineStr">
        <is>
          <t>3</t>
        </is>
      </c>
      <c r="X623" s="2" t="inlineStr">
        <is>
          <t/>
        </is>
      </c>
      <c r="Y623" t="inlineStr">
        <is>
          <t/>
        </is>
      </c>
      <c r="Z623" s="2" t="inlineStr">
        <is>
          <t>order to buy|
buying order|
buy order|
purchase order</t>
        </is>
      </c>
      <c r="AA623" s="2" t="inlineStr">
        <is>
          <t>3|
3|
1|
3</t>
        </is>
      </c>
      <c r="AB623" s="2" t="inlineStr">
        <is>
          <t xml:space="preserve">|
|
|
</t>
        </is>
      </c>
      <c r="AC623" t="inlineStr">
        <is>
          <t>instruction sent by a client,or his authorized representative,to buy a given quantity of an identified security under specified conditions</t>
        </is>
      </c>
      <c r="AD623" s="2" t="inlineStr">
        <is>
          <t>orden de compra</t>
        </is>
      </c>
      <c r="AE623" s="2" t="inlineStr">
        <is>
          <t>3</t>
        </is>
      </c>
      <c r="AF623" s="2" t="inlineStr">
        <is>
          <t/>
        </is>
      </c>
      <c r="AG623" t="inlineStr">
        <is>
          <t/>
        </is>
      </c>
      <c r="AH623" t="inlineStr">
        <is>
          <t/>
        </is>
      </c>
      <c r="AI623" t="inlineStr">
        <is>
          <t/>
        </is>
      </c>
      <c r="AJ623" t="inlineStr">
        <is>
          <t/>
        </is>
      </c>
      <c r="AK623" t="inlineStr">
        <is>
          <t/>
        </is>
      </c>
      <c r="AL623" s="2" t="inlineStr">
        <is>
          <t>ostotoimeksianto</t>
        </is>
      </c>
      <c r="AM623" s="2" t="inlineStr">
        <is>
          <t>3</t>
        </is>
      </c>
      <c r="AN623" s="2" t="inlineStr">
        <is>
          <t/>
        </is>
      </c>
      <c r="AO623" t="inlineStr">
        <is>
          <t>asiakkaan antama asiakasta sitova määräys ostaa arvopapereita</t>
        </is>
      </c>
      <c r="AP623" s="2" t="inlineStr">
        <is>
          <t>ordre d'achat</t>
        </is>
      </c>
      <c r="AQ623" s="2" t="inlineStr">
        <is>
          <t>3</t>
        </is>
      </c>
      <c r="AR623" s="2" t="inlineStr">
        <is>
          <t/>
        </is>
      </c>
      <c r="AS623" t="inlineStr">
        <is>
          <t>instruction envoyée par un client, ou par son représentant autorisé, d'acheter une quantité donnée d'une valeur identifiée sous certaines conditions</t>
        </is>
      </c>
      <c r="AT623" t="inlineStr">
        <is>
          <t/>
        </is>
      </c>
      <c r="AU623" t="inlineStr">
        <is>
          <t/>
        </is>
      </c>
      <c r="AV623" t="inlineStr">
        <is>
          <t/>
        </is>
      </c>
      <c r="AW623" t="inlineStr">
        <is>
          <t/>
        </is>
      </c>
      <c r="AX623" t="inlineStr">
        <is>
          <t/>
        </is>
      </c>
      <c r="AY623" t="inlineStr">
        <is>
          <t/>
        </is>
      </c>
      <c r="AZ623" t="inlineStr">
        <is>
          <t/>
        </is>
      </c>
      <c r="BA623" t="inlineStr">
        <is>
          <t/>
        </is>
      </c>
      <c r="BB623" t="inlineStr">
        <is>
          <t/>
        </is>
      </c>
      <c r="BC623" t="inlineStr">
        <is>
          <t/>
        </is>
      </c>
      <c r="BD623" t="inlineStr">
        <is>
          <t/>
        </is>
      </c>
      <c r="BE623" t="inlineStr">
        <is>
          <t/>
        </is>
      </c>
      <c r="BF623" s="2" t="inlineStr">
        <is>
          <t>commissione di acquisto|
ordine di acquisto|
mandato di acquisto</t>
        </is>
      </c>
      <c r="BG623" s="2" t="inlineStr">
        <is>
          <t>3|
3|
3</t>
        </is>
      </c>
      <c r="BH623" s="2" t="inlineStr">
        <is>
          <t xml:space="preserve">|
|
</t>
        </is>
      </c>
      <c r="BI623" t="inlineStr">
        <is>
          <t/>
        </is>
      </c>
      <c r="BJ623" t="inlineStr">
        <is>
          <t/>
        </is>
      </c>
      <c r="BK623" t="inlineStr">
        <is>
          <t/>
        </is>
      </c>
      <c r="BL623" t="inlineStr">
        <is>
          <t/>
        </is>
      </c>
      <c r="BM623" t="inlineStr">
        <is>
          <t/>
        </is>
      </c>
      <c r="BN623" t="inlineStr">
        <is>
          <t/>
        </is>
      </c>
      <c r="BO623" t="inlineStr">
        <is>
          <t/>
        </is>
      </c>
      <c r="BP623" t="inlineStr">
        <is>
          <t/>
        </is>
      </c>
      <c r="BQ623" t="inlineStr">
        <is>
          <t/>
        </is>
      </c>
      <c r="BR623" t="inlineStr">
        <is>
          <t/>
        </is>
      </c>
      <c r="BS623" t="inlineStr">
        <is>
          <t/>
        </is>
      </c>
      <c r="BT623" t="inlineStr">
        <is>
          <t/>
        </is>
      </c>
      <c r="BU623" t="inlineStr">
        <is>
          <t/>
        </is>
      </c>
      <c r="BV623" s="2" t="inlineStr">
        <is>
          <t>kooporder</t>
        </is>
      </c>
      <c r="BW623" s="2" t="inlineStr">
        <is>
          <t>3</t>
        </is>
      </c>
      <c r="BX623" s="2" t="inlineStr">
        <is>
          <t/>
        </is>
      </c>
      <c r="BY623" t="inlineStr">
        <is>
          <t/>
        </is>
      </c>
      <c r="BZ623" t="inlineStr">
        <is>
          <t/>
        </is>
      </c>
      <c r="CA623" t="inlineStr">
        <is>
          <t/>
        </is>
      </c>
      <c r="CB623" t="inlineStr">
        <is>
          <t/>
        </is>
      </c>
      <c r="CC623" t="inlineStr">
        <is>
          <t/>
        </is>
      </c>
      <c r="CD623" s="2" t="inlineStr">
        <is>
          <t>ordem de compra</t>
        </is>
      </c>
      <c r="CE623" s="2" t="inlineStr">
        <is>
          <t>3</t>
        </is>
      </c>
      <c r="CF623" s="2" t="inlineStr">
        <is>
          <t/>
        </is>
      </c>
      <c r="CG623" t="inlineStr">
        <is>
          <t/>
        </is>
      </c>
      <c r="CH623" t="inlineStr">
        <is>
          <t/>
        </is>
      </c>
      <c r="CI623" t="inlineStr">
        <is>
          <t/>
        </is>
      </c>
      <c r="CJ623" t="inlineStr">
        <is>
          <t/>
        </is>
      </c>
      <c r="CK623" t="inlineStr">
        <is>
          <t/>
        </is>
      </c>
      <c r="CL623" t="inlineStr">
        <is>
          <t/>
        </is>
      </c>
      <c r="CM623" t="inlineStr">
        <is>
          <t/>
        </is>
      </c>
      <c r="CN623" t="inlineStr">
        <is>
          <t/>
        </is>
      </c>
      <c r="CO623" t="inlineStr">
        <is>
          <t/>
        </is>
      </c>
      <c r="CP623" t="inlineStr">
        <is>
          <t/>
        </is>
      </c>
      <c r="CQ623" t="inlineStr">
        <is>
          <t/>
        </is>
      </c>
      <c r="CR623" t="inlineStr">
        <is>
          <t/>
        </is>
      </c>
      <c r="CS623" t="inlineStr">
        <is>
          <t/>
        </is>
      </c>
      <c r="CT623" t="inlineStr">
        <is>
          <t/>
        </is>
      </c>
      <c r="CU623" t="inlineStr">
        <is>
          <t/>
        </is>
      </c>
      <c r="CV623" t="inlineStr">
        <is>
          <t/>
        </is>
      </c>
      <c r="CW623" t="inlineStr">
        <is>
          <t/>
        </is>
      </c>
    </row>
    <row r="624">
      <c r="A624" s="1" t="str">
        <f>HYPERLINK("https://iate.europa.eu/entry/result/930480/all", "930480")</f>
        <v>930480</v>
      </c>
      <c r="B624" t="inlineStr">
        <is>
          <t>FINANCE</t>
        </is>
      </c>
      <c r="C624" t="inlineStr">
        <is>
          <t>FINANCE</t>
        </is>
      </c>
      <c r="D624" t="inlineStr">
        <is>
          <t>no</t>
        </is>
      </c>
      <c r="E624" t="inlineStr">
        <is>
          <t/>
        </is>
      </c>
      <c r="F624" t="inlineStr">
        <is>
          <t/>
        </is>
      </c>
      <c r="G624" t="inlineStr">
        <is>
          <t/>
        </is>
      </c>
      <c r="H624" t="inlineStr">
        <is>
          <t/>
        </is>
      </c>
      <c r="I624" t="inlineStr">
        <is>
          <t/>
        </is>
      </c>
      <c r="J624" t="inlineStr">
        <is>
          <t/>
        </is>
      </c>
      <c r="K624" t="inlineStr">
        <is>
          <t/>
        </is>
      </c>
      <c r="L624" t="inlineStr">
        <is>
          <t/>
        </is>
      </c>
      <c r="M624" t="inlineStr">
        <is>
          <t/>
        </is>
      </c>
      <c r="N624" t="inlineStr">
        <is>
          <t/>
        </is>
      </c>
      <c r="O624" t="inlineStr">
        <is>
          <t/>
        </is>
      </c>
      <c r="P624" t="inlineStr">
        <is>
          <t/>
        </is>
      </c>
      <c r="Q624" t="inlineStr">
        <is>
          <t/>
        </is>
      </c>
      <c r="R624" t="inlineStr">
        <is>
          <t/>
        </is>
      </c>
      <c r="S624" t="inlineStr">
        <is>
          <t/>
        </is>
      </c>
      <c r="T624" t="inlineStr">
        <is>
          <t/>
        </is>
      </c>
      <c r="U624" t="inlineStr">
        <is>
          <t/>
        </is>
      </c>
      <c r="V624" t="inlineStr">
        <is>
          <t/>
        </is>
      </c>
      <c r="W624" t="inlineStr">
        <is>
          <t/>
        </is>
      </c>
      <c r="X624" t="inlineStr">
        <is>
          <t/>
        </is>
      </c>
      <c r="Y624" t="inlineStr">
        <is>
          <t/>
        </is>
      </c>
      <c r="Z624" s="2" t="inlineStr">
        <is>
          <t>passed for payment</t>
        </is>
      </c>
      <c r="AA624" s="2" t="inlineStr">
        <is>
          <t>2</t>
        </is>
      </c>
      <c r="AB624" s="2" t="inlineStr">
        <is>
          <t/>
        </is>
      </c>
      <c r="AC624" t="inlineStr">
        <is>
          <t/>
        </is>
      </c>
      <c r="AD624" t="inlineStr">
        <is>
          <t/>
        </is>
      </c>
      <c r="AE624" t="inlineStr">
        <is>
          <t/>
        </is>
      </c>
      <c r="AF624" t="inlineStr">
        <is>
          <t/>
        </is>
      </c>
      <c r="AG624" t="inlineStr">
        <is>
          <t/>
        </is>
      </c>
      <c r="AH624" t="inlineStr">
        <is>
          <t/>
        </is>
      </c>
      <c r="AI624" t="inlineStr">
        <is>
          <t/>
        </is>
      </c>
      <c r="AJ624" t="inlineStr">
        <is>
          <t/>
        </is>
      </c>
      <c r="AK624" t="inlineStr">
        <is>
          <t/>
        </is>
      </c>
      <c r="AL624" t="inlineStr">
        <is>
          <t/>
        </is>
      </c>
      <c r="AM624" t="inlineStr">
        <is>
          <t/>
        </is>
      </c>
      <c r="AN624" t="inlineStr">
        <is>
          <t/>
        </is>
      </c>
      <c r="AO624" t="inlineStr">
        <is>
          <t/>
        </is>
      </c>
      <c r="AP624" s="2" t="inlineStr">
        <is>
          <t>bon à payer</t>
        </is>
      </c>
      <c r="AQ624" s="2" t="inlineStr">
        <is>
          <t>2</t>
        </is>
      </c>
      <c r="AR624" s="2" t="inlineStr">
        <is>
          <t/>
        </is>
      </c>
      <c r="AS624" t="inlineStr">
        <is>
          <t/>
        </is>
      </c>
      <c r="AT624" t="inlineStr">
        <is>
          <t/>
        </is>
      </c>
      <c r="AU624" t="inlineStr">
        <is>
          <t/>
        </is>
      </c>
      <c r="AV624" t="inlineStr">
        <is>
          <t/>
        </is>
      </c>
      <c r="AW624" t="inlineStr">
        <is>
          <t/>
        </is>
      </c>
      <c r="AX624" t="inlineStr">
        <is>
          <t/>
        </is>
      </c>
      <c r="AY624" t="inlineStr">
        <is>
          <t/>
        </is>
      </c>
      <c r="AZ624" t="inlineStr">
        <is>
          <t/>
        </is>
      </c>
      <c r="BA624" t="inlineStr">
        <is>
          <t/>
        </is>
      </c>
      <c r="BB624" t="inlineStr">
        <is>
          <t/>
        </is>
      </c>
      <c r="BC624" t="inlineStr">
        <is>
          <t/>
        </is>
      </c>
      <c r="BD624" t="inlineStr">
        <is>
          <t/>
        </is>
      </c>
      <c r="BE624" t="inlineStr">
        <is>
          <t/>
        </is>
      </c>
      <c r="BF624" t="inlineStr">
        <is>
          <t/>
        </is>
      </c>
      <c r="BG624" t="inlineStr">
        <is>
          <t/>
        </is>
      </c>
      <c r="BH624" t="inlineStr">
        <is>
          <t/>
        </is>
      </c>
      <c r="BI624" t="inlineStr">
        <is>
          <t/>
        </is>
      </c>
      <c r="BJ624" t="inlineStr">
        <is>
          <t/>
        </is>
      </c>
      <c r="BK624" t="inlineStr">
        <is>
          <t/>
        </is>
      </c>
      <c r="BL624" t="inlineStr">
        <is>
          <t/>
        </is>
      </c>
      <c r="BM624" t="inlineStr">
        <is>
          <t/>
        </is>
      </c>
      <c r="BN624" t="inlineStr">
        <is>
          <t/>
        </is>
      </c>
      <c r="BO624" t="inlineStr">
        <is>
          <t/>
        </is>
      </c>
      <c r="BP624" t="inlineStr">
        <is>
          <t/>
        </is>
      </c>
      <c r="BQ624" t="inlineStr">
        <is>
          <t/>
        </is>
      </c>
      <c r="BR624" t="inlineStr">
        <is>
          <t/>
        </is>
      </c>
      <c r="BS624" t="inlineStr">
        <is>
          <t/>
        </is>
      </c>
      <c r="BT624" t="inlineStr">
        <is>
          <t/>
        </is>
      </c>
      <c r="BU624" t="inlineStr">
        <is>
          <t/>
        </is>
      </c>
      <c r="BV624" t="inlineStr">
        <is>
          <t/>
        </is>
      </c>
      <c r="BW624" t="inlineStr">
        <is>
          <t/>
        </is>
      </c>
      <c r="BX624" t="inlineStr">
        <is>
          <t/>
        </is>
      </c>
      <c r="BY624" t="inlineStr">
        <is>
          <t/>
        </is>
      </c>
      <c r="BZ624" t="inlineStr">
        <is>
          <t/>
        </is>
      </c>
      <c r="CA624" t="inlineStr">
        <is>
          <t/>
        </is>
      </c>
      <c r="CB624" t="inlineStr">
        <is>
          <t/>
        </is>
      </c>
      <c r="CC624" t="inlineStr">
        <is>
          <t/>
        </is>
      </c>
      <c r="CD624" t="inlineStr">
        <is>
          <t/>
        </is>
      </c>
      <c r="CE624" t="inlineStr">
        <is>
          <t/>
        </is>
      </c>
      <c r="CF624" t="inlineStr">
        <is>
          <t/>
        </is>
      </c>
      <c r="CG624" t="inlineStr">
        <is>
          <t/>
        </is>
      </c>
      <c r="CH624" t="inlineStr">
        <is>
          <t/>
        </is>
      </c>
      <c r="CI624" t="inlineStr">
        <is>
          <t/>
        </is>
      </c>
      <c r="CJ624" t="inlineStr">
        <is>
          <t/>
        </is>
      </c>
      <c r="CK624" t="inlineStr">
        <is>
          <t/>
        </is>
      </c>
      <c r="CL624" t="inlineStr">
        <is>
          <t/>
        </is>
      </c>
      <c r="CM624" t="inlineStr">
        <is>
          <t/>
        </is>
      </c>
      <c r="CN624" t="inlineStr">
        <is>
          <t/>
        </is>
      </c>
      <c r="CO624" t="inlineStr">
        <is>
          <t/>
        </is>
      </c>
      <c r="CP624" t="inlineStr">
        <is>
          <t/>
        </is>
      </c>
      <c r="CQ624" t="inlineStr">
        <is>
          <t/>
        </is>
      </c>
      <c r="CR624" t="inlineStr">
        <is>
          <t/>
        </is>
      </c>
      <c r="CS624" t="inlineStr">
        <is>
          <t/>
        </is>
      </c>
      <c r="CT624" t="inlineStr">
        <is>
          <t/>
        </is>
      </c>
      <c r="CU624" t="inlineStr">
        <is>
          <t/>
        </is>
      </c>
      <c r="CV624" t="inlineStr">
        <is>
          <t/>
        </is>
      </c>
      <c r="CW624" t="inlineStr">
        <is>
          <t/>
        </is>
      </c>
    </row>
    <row r="625">
      <c r="A625" s="1" t="str">
        <f>HYPERLINK("https://iate.europa.eu/entry/result/760981/all", "760981")</f>
        <v>760981</v>
      </c>
      <c r="B625" t="inlineStr">
        <is>
          <t>FINANCE</t>
        </is>
      </c>
      <c r="C625" t="inlineStr">
        <is>
          <t>FINANCE</t>
        </is>
      </c>
      <c r="D625" t="inlineStr">
        <is>
          <t>no</t>
        </is>
      </c>
      <c r="E625" t="inlineStr">
        <is>
          <t/>
        </is>
      </c>
      <c r="F625" s="2" t="inlineStr">
        <is>
          <t>удостоверено вярно</t>
        </is>
      </c>
      <c r="G625" s="2" t="inlineStr">
        <is>
          <t>3</t>
        </is>
      </c>
      <c r="H625" s="2" t="inlineStr">
        <is>
          <t/>
        </is>
      </c>
      <c r="I625" t="inlineStr">
        <is>
          <t/>
        </is>
      </c>
      <c r="J625" s="2" t="inlineStr">
        <is>
          <t>správnost ověřena</t>
        </is>
      </c>
      <c r="K625" s="2" t="inlineStr">
        <is>
          <t>3</t>
        </is>
      </c>
      <c r="L625" s="2" t="inlineStr">
        <is>
          <t/>
        </is>
      </c>
      <c r="M625" t="inlineStr">
        <is>
          <t/>
        </is>
      </c>
      <c r="N625" s="2" t="inlineStr">
        <is>
          <t>i overensstemmelse med de faktiske forhold</t>
        </is>
      </c>
      <c r="O625" s="2" t="inlineStr">
        <is>
          <t>3</t>
        </is>
      </c>
      <c r="P625" s="2" t="inlineStr">
        <is>
          <t/>
        </is>
      </c>
      <c r="Q625" t="inlineStr">
        <is>
          <t/>
        </is>
      </c>
      <c r="R625" s="2" t="inlineStr">
        <is>
          <t>Bescheinigung der Richtigkeit</t>
        </is>
      </c>
      <c r="S625" s="2" t="inlineStr">
        <is>
          <t>3</t>
        </is>
      </c>
      <c r="T625" s="2" t="inlineStr">
        <is>
          <t/>
        </is>
      </c>
      <c r="U625" t="inlineStr">
        <is>
          <t/>
        </is>
      </c>
      <c r="V625" s="2" t="inlineStr">
        <is>
          <t>βεβαιώνεται η ακρίβεια</t>
        </is>
      </c>
      <c r="W625" s="2" t="inlineStr">
        <is>
          <t>3</t>
        </is>
      </c>
      <c r="X625" s="2" t="inlineStr">
        <is>
          <t/>
        </is>
      </c>
      <c r="Y625" t="inlineStr">
        <is>
          <t/>
        </is>
      </c>
      <c r="Z625" s="2" t="inlineStr">
        <is>
          <t>certified correct</t>
        </is>
      </c>
      <c r="AA625" s="2" t="inlineStr">
        <is>
          <t>4</t>
        </is>
      </c>
      <c r="AB625" s="2" t="inlineStr">
        <is>
          <t/>
        </is>
      </c>
      <c r="AC625" t="inlineStr">
        <is>
          <t/>
        </is>
      </c>
      <c r="AD625" s="2" t="inlineStr">
        <is>
          <t>Certificado conforme</t>
        </is>
      </c>
      <c r="AE625" s="2" t="inlineStr">
        <is>
          <t>2</t>
        </is>
      </c>
      <c r="AF625" s="2" t="inlineStr">
        <is>
          <t/>
        </is>
      </c>
      <c r="AG625" t="inlineStr">
        <is>
          <t/>
        </is>
      </c>
      <c r="AH625" s="2" t="inlineStr">
        <is>
          <t>märge „õigsus tõendatud“</t>
        </is>
      </c>
      <c r="AI625" s="2" t="inlineStr">
        <is>
          <t>3</t>
        </is>
      </c>
      <c r="AJ625" s="2" t="inlineStr">
        <is>
          <t/>
        </is>
      </c>
      <c r="AK625" t="inlineStr">
        <is>
          <t/>
        </is>
      </c>
      <c r="AL625" s="2" t="inlineStr">
        <is>
          <t>tarkastusmerkintä</t>
        </is>
      </c>
      <c r="AM625" s="2" t="inlineStr">
        <is>
          <t>3</t>
        </is>
      </c>
      <c r="AN625" s="2" t="inlineStr">
        <is>
          <t/>
        </is>
      </c>
      <c r="AO625" t="inlineStr">
        <is>
          <t/>
        </is>
      </c>
      <c r="AP625" s="2" t="inlineStr">
        <is>
          <t>certifié conforme|
conforme aux faits</t>
        </is>
      </c>
      <c r="AQ625" s="2" t="inlineStr">
        <is>
          <t>3|
3</t>
        </is>
      </c>
      <c r="AR625" s="2" t="inlineStr">
        <is>
          <t xml:space="preserve">|
</t>
        </is>
      </c>
      <c r="AS625" t="inlineStr">
        <is>
          <t/>
        </is>
      </c>
      <c r="AT625" s="2" t="inlineStr">
        <is>
          <t>deimhnithe a bheith ceart</t>
        </is>
      </c>
      <c r="AU625" s="2" t="inlineStr">
        <is>
          <t>3</t>
        </is>
      </c>
      <c r="AV625" s="2" t="inlineStr">
        <is>
          <t/>
        </is>
      </c>
      <c r="AW625" t="inlineStr">
        <is>
          <t/>
        </is>
      </c>
      <c r="AX625" s="2" t="inlineStr">
        <is>
          <t>potvrđeno kao ispravno</t>
        </is>
      </c>
      <c r="AY625" s="2" t="inlineStr">
        <is>
          <t>4</t>
        </is>
      </c>
      <c r="AZ625" s="2" t="inlineStr">
        <is>
          <t/>
        </is>
      </c>
      <c r="BA625" t="inlineStr">
        <is>
          <t/>
        </is>
      </c>
      <c r="BB625" s="2" t="inlineStr">
        <is>
          <t>„ellenőrizve, helytálló” jelzés</t>
        </is>
      </c>
      <c r="BC625" s="2" t="inlineStr">
        <is>
          <t>3</t>
        </is>
      </c>
      <c r="BD625" s="2" t="inlineStr">
        <is>
          <t/>
        </is>
      </c>
      <c r="BE625" t="inlineStr">
        <is>
          <t/>
        </is>
      </c>
      <c r="BF625" s="2" t="inlineStr">
        <is>
          <t>conforme ai fatti</t>
        </is>
      </c>
      <c r="BG625" s="2" t="inlineStr">
        <is>
          <t>3</t>
        </is>
      </c>
      <c r="BH625" s="2" t="inlineStr">
        <is>
          <t/>
        </is>
      </c>
      <c r="BI625" t="inlineStr">
        <is>
          <t/>
        </is>
      </c>
      <c r="BJ625" s="2" t="inlineStr">
        <is>
          <t>įrašas „tvirtinu, kad teisinga“</t>
        </is>
      </c>
      <c r="BK625" s="2" t="inlineStr">
        <is>
          <t>2</t>
        </is>
      </c>
      <c r="BL625" s="2" t="inlineStr">
        <is>
          <t/>
        </is>
      </c>
      <c r="BM625" t="inlineStr">
        <is>
          <t/>
        </is>
      </c>
      <c r="BN625" s="2" t="inlineStr">
        <is>
          <t>apliecināts kā pareizs</t>
        </is>
      </c>
      <c r="BO625" s="2" t="inlineStr">
        <is>
          <t>3</t>
        </is>
      </c>
      <c r="BP625" s="2" t="inlineStr">
        <is>
          <t/>
        </is>
      </c>
      <c r="BQ625" t="inlineStr">
        <is>
          <t/>
        </is>
      </c>
      <c r="BR625" s="2" t="inlineStr">
        <is>
          <t>[i]ċċertifikat korrett</t>
        </is>
      </c>
      <c r="BS625" s="2" t="inlineStr">
        <is>
          <t>3</t>
        </is>
      </c>
      <c r="BT625" s="2" t="inlineStr">
        <is>
          <t/>
        </is>
      </c>
      <c r="BU625" t="inlineStr">
        <is>
          <t/>
        </is>
      </c>
      <c r="BV625" s="2" t="inlineStr">
        <is>
          <t>voor conform verklaard</t>
        </is>
      </c>
      <c r="BW625" s="2" t="inlineStr">
        <is>
          <t>3</t>
        </is>
      </c>
      <c r="BX625" s="2" t="inlineStr">
        <is>
          <t/>
        </is>
      </c>
      <c r="BY625" t="inlineStr">
        <is>
          <t/>
        </is>
      </c>
      <c r="BZ625" s="2" t="inlineStr">
        <is>
          <t>potwierdzenie za zgodność</t>
        </is>
      </c>
      <c r="CA625" s="2" t="inlineStr">
        <is>
          <t>3</t>
        </is>
      </c>
      <c r="CB625" s="2" t="inlineStr">
        <is>
          <t/>
        </is>
      </c>
      <c r="CC625" t="inlineStr">
        <is>
          <t/>
        </is>
      </c>
      <c r="CD625" s="2" t="inlineStr">
        <is>
          <t>conforme com os factos</t>
        </is>
      </c>
      <c r="CE625" s="2" t="inlineStr">
        <is>
          <t>3</t>
        </is>
      </c>
      <c r="CF625" s="2" t="inlineStr">
        <is>
          <t/>
        </is>
      </c>
      <c r="CG625" t="inlineStr">
        <is>
          <t/>
        </is>
      </c>
      <c r="CH625" s="2" t="inlineStr">
        <is>
          <t>conform cu realitatea</t>
        </is>
      </c>
      <c r="CI625" s="2" t="inlineStr">
        <is>
          <t>3</t>
        </is>
      </c>
      <c r="CJ625" s="2" t="inlineStr">
        <is>
          <t/>
        </is>
      </c>
      <c r="CK625" t="inlineStr">
        <is>
          <t/>
        </is>
      </c>
      <c r="CL625" s="2" t="inlineStr">
        <is>
          <t>správnosť osvedčená</t>
        </is>
      </c>
      <c r="CM625" s="2" t="inlineStr">
        <is>
          <t>3</t>
        </is>
      </c>
      <c r="CN625" s="2" t="inlineStr">
        <is>
          <t/>
        </is>
      </c>
      <c r="CO625" t="inlineStr">
        <is>
          <t/>
        </is>
      </c>
      <c r="CP625" s="2" t="inlineStr">
        <is>
          <t>potrjujem pravilnost</t>
        </is>
      </c>
      <c r="CQ625" s="2" t="inlineStr">
        <is>
          <t>3</t>
        </is>
      </c>
      <c r="CR625" s="2" t="inlineStr">
        <is>
          <t/>
        </is>
      </c>
      <c r="CS625" t="inlineStr">
        <is>
          <t/>
        </is>
      </c>
      <c r="CT625" s="2" t="inlineStr">
        <is>
          <t>i sin ordning</t>
        </is>
      </c>
      <c r="CU625" s="2" t="inlineStr">
        <is>
          <t>3</t>
        </is>
      </c>
      <c r="CV625" s="2" t="inlineStr">
        <is>
          <t/>
        </is>
      </c>
      <c r="CW625" t="inlineStr">
        <is>
          <t/>
        </is>
      </c>
    </row>
    <row r="626">
      <c r="A626" s="1" t="str">
        <f>HYPERLINK("https://iate.europa.eu/entry/result/768531/all", "768531")</f>
        <v>768531</v>
      </c>
      <c r="B626" t="inlineStr">
        <is>
          <t>EUROPEAN UNION</t>
        </is>
      </c>
      <c r="C626" t="inlineStr">
        <is>
          <t>EUROPEAN UNION|EU finance|Community budget</t>
        </is>
      </c>
      <c r="D626" t="inlineStr">
        <is>
          <t>yes</t>
        </is>
      </c>
      <c r="E626" t="inlineStr">
        <is>
          <t/>
        </is>
      </c>
      <c r="F626" s="2" t="inlineStr">
        <is>
          <t>принцип на балансираност|
принцип на балансираност на бюджета</t>
        </is>
      </c>
      <c r="G626" s="2" t="inlineStr">
        <is>
          <t>4|
3</t>
        </is>
      </c>
      <c r="H626" s="2" t="inlineStr">
        <is>
          <t xml:space="preserve">|
</t>
        </is>
      </c>
      <c r="I626" t="inlineStr">
        <is>
          <t>бюджетен принцип, който се изразява в равенство между приходната и разходната страна на бюджета</t>
        </is>
      </c>
      <c r="J626" s="2" t="inlineStr">
        <is>
          <t>zásada vyrovnanosti</t>
        </is>
      </c>
      <c r="K626" s="2" t="inlineStr">
        <is>
          <t>3</t>
        </is>
      </c>
      <c r="L626" s="2" t="inlineStr">
        <is>
          <t/>
        </is>
      </c>
      <c r="M626" t="inlineStr">
        <is>
          <t>rozpočtová zásada ( &lt;a href="/entry/result/749558/all" id="ENTRY_TO_ENTRY_CONVERTER" target="_blank"&gt;IATE:749558&lt;/a&gt; ), podle níž musí být rozpočet vyrovnaný co do příjmů a výdajů</t>
        </is>
      </c>
      <c r="N626" s="2" t="inlineStr">
        <is>
          <t>princip om balance|
balanceprincip|
ligevægtsprincip|
regel om balance mellem indtægter og udgifter</t>
        </is>
      </c>
      <c r="O626" s="2" t="inlineStr">
        <is>
          <t>4|
3|
3|
3</t>
        </is>
      </c>
      <c r="P626" s="2" t="inlineStr">
        <is>
          <t xml:space="preserve">|
|
|
</t>
        </is>
      </c>
      <c r="Q626" t="inlineStr">
        <is>
          <t>Der skal være balance mellem indtægter og betalingsbevillinger.</t>
        </is>
      </c>
      <c r="R626" s="2" t="inlineStr">
        <is>
          <t>Grundsatz des Haushaltsausgleichs</t>
        </is>
      </c>
      <c r="S626" s="2" t="inlineStr">
        <is>
          <t>4</t>
        </is>
      </c>
      <c r="T626" s="2" t="inlineStr">
        <is>
          <t/>
        </is>
      </c>
      <c r="U626" t="inlineStr">
        <is>
          <t>Haushaltsgrundsatz, nach dem im Haushalt Einnahmen und Ausgaben auszugleichen sind</t>
        </is>
      </c>
      <c r="V626" s="2" t="inlineStr">
        <is>
          <t>αρχή της ισοσκέλισης</t>
        </is>
      </c>
      <c r="W626" s="2" t="inlineStr">
        <is>
          <t>4</t>
        </is>
      </c>
      <c r="X626" s="2" t="inlineStr">
        <is>
          <t/>
        </is>
      </c>
      <c r="Y626" t="inlineStr">
        <is>
          <t>αρχή βάσει της οποίας ο προϋπολογισμός είναι ισοσκελισμένος ως προς τα έσοδα και τις πιστώσεις πληρωμών</t>
        </is>
      </c>
      <c r="Z626" s="2" t="inlineStr">
        <is>
          <t>principle of equilibrium|
principle of budgetary balance|
rule that revenue and expenditure must balance|
rule of equilibrium</t>
        </is>
      </c>
      <c r="AA626" s="2" t="inlineStr">
        <is>
          <t>3|
3|
1|
1</t>
        </is>
      </c>
      <c r="AB626" s="2" t="inlineStr">
        <is>
          <t xml:space="preserve">preferred|
|
|
</t>
        </is>
      </c>
      <c r="AC626" t="inlineStr">
        <is>
          <t>budgetary principle [ &lt;a href="/entry/result/749558/all" id="ENTRY_TO_ENTRY_CONVERTER" target="_blank"&gt;IATE:749558&lt;/a&gt; ] that revenue and payment appropriations must be in balance</t>
        </is>
      </c>
      <c r="AD626" s="2" t="inlineStr">
        <is>
          <t>principio de equilibrio|
principio presupuestario de equilibrio|
principio de equilibrio presupuestario</t>
        </is>
      </c>
      <c r="AE626" s="2" t="inlineStr">
        <is>
          <t>3|
3|
3</t>
        </is>
      </c>
      <c r="AF626" s="2" t="inlineStr">
        <is>
          <t xml:space="preserve">|
|
</t>
        </is>
      </c>
      <c r="AG626" t="inlineStr">
        <is>
          <t>Principio presupuestario [&lt;a href="/entry/result/749558/all" id="ENTRY_TO_ENTRY_CONVERTER" target="_blank"&gt;IATE:749558&lt;/a&gt;] según el cual el presupuesto de la UE debe estar equilibrado en cuanto a ingresos y créditos de pago [&lt;a href="/entry/result/768338/all" id="ENTRY_TO_ENTRY_CONVERTER" target="_blank"&gt;IATE:768338&lt;/a&gt;].</t>
        </is>
      </c>
      <c r="AH626" s="2" t="inlineStr">
        <is>
          <t>tasakaalu põhimõte|
eelarve tasakaalu põhimõte</t>
        </is>
      </c>
      <c r="AI626" s="2" t="inlineStr">
        <is>
          <t>3|
3</t>
        </is>
      </c>
      <c r="AJ626" s="2" t="inlineStr">
        <is>
          <t xml:space="preserve">|
</t>
        </is>
      </c>
      <c r="AK626" t="inlineStr">
        <is>
          <t>&lt;i&gt;eelarvepõhimõte&lt;/i&gt; &lt;a href="/entry/result/749558/all" id="ENTRY_TO_ENTRY_CONVERTER" target="_blank"&gt;IATE:749558&lt;/a&gt;, mille kohaselt eelarve tulud ja maksete assigneeringud peavad olema tasakaalus</t>
        </is>
      </c>
      <c r="AL626" s="2" t="inlineStr">
        <is>
          <t>tasapainoperiaate|
tasapainon periaate</t>
        </is>
      </c>
      <c r="AM626" s="2" t="inlineStr">
        <is>
          <t>3|
3</t>
        </is>
      </c>
      <c r="AN626" s="2" t="inlineStr">
        <is>
          <t xml:space="preserve">|
</t>
        </is>
      </c>
      <c r="AO626" t="inlineStr">
        <is>
          <t>budjettiperiaate, jonka mukaan tulojen ja maksumäärärahojen on oltava tasapainossa</t>
        </is>
      </c>
      <c r="AP626" s="2" t="inlineStr">
        <is>
          <t>principe d'équilibre|
principe de l'équilibre budgétaire|
règle de l'équilibre budgétaire</t>
        </is>
      </c>
      <c r="AQ626" s="2" t="inlineStr">
        <is>
          <t>3|
3|
3</t>
        </is>
      </c>
      <c r="AR626" s="2" t="inlineStr">
        <is>
          <t xml:space="preserve">preferred|
|
</t>
        </is>
      </c>
      <c r="AS626" t="inlineStr">
        <is>
          <t>Principe budgétaire prévoyant que "Le budget doit être équilibré en recettes et en crédits de paiement."</t>
        </is>
      </c>
      <c r="AT626" s="2" t="inlineStr">
        <is>
          <t>prionsabal na cothromaíochta|
prionsabal an chomardaithe bhuiséadaigh</t>
        </is>
      </c>
      <c r="AU626" s="2" t="inlineStr">
        <is>
          <t>3|
2</t>
        </is>
      </c>
      <c r="AV626" s="2" t="inlineStr">
        <is>
          <t xml:space="preserve">|
</t>
        </is>
      </c>
      <c r="AW626" t="inlineStr">
        <is>
          <t/>
        </is>
      </c>
      <c r="AX626" s="2" t="inlineStr">
        <is>
          <t>načelo uravnoteženosti</t>
        </is>
      </c>
      <c r="AY626" s="2" t="inlineStr">
        <is>
          <t>3</t>
        </is>
      </c>
      <c r="AZ626" s="2" t="inlineStr">
        <is>
          <t/>
        </is>
      </c>
      <c r="BA626" t="inlineStr">
        <is>
          <t/>
        </is>
      </c>
      <c r="BB626" s="2" t="inlineStr">
        <is>
          <t>az egyensúly elve|
a költségvetési egyensúly elve</t>
        </is>
      </c>
      <c r="BC626" s="2" t="inlineStr">
        <is>
          <t>3|
3</t>
        </is>
      </c>
      <c r="BD626" s="2" t="inlineStr">
        <is>
          <t xml:space="preserve">preferred|
</t>
        </is>
      </c>
      <c r="BE626" t="inlineStr">
        <is>
          <t>Az Unió költségvetésének egyik alapelve (lásd költségvetési alapelv &lt;a href="/entry/result/749558/all" id="ENTRY_TO_ENTRY_CONVERTER" target="_blank"&gt;IATE:749558&lt;/a&gt;), mely szerint a költségvetési bevételeknek és a kifizetési előirányzatoknak egyensúlyban kell lenniük.</t>
        </is>
      </c>
      <c r="BF626" s="2" t="inlineStr">
        <is>
          <t>principio del pareggio</t>
        </is>
      </c>
      <c r="BG626" s="2" t="inlineStr">
        <is>
          <t>3</t>
        </is>
      </c>
      <c r="BH626" s="2" t="inlineStr">
        <is>
          <t/>
        </is>
      </c>
      <c r="BI626" t="inlineStr">
        <is>
          <t>uno dei principi rispettati nella formazione ed esecuzione del bilancio, secondo cui "nel bilancio entrate e stanziamenti di pagamento devono risultare in pareggio."</t>
        </is>
      </c>
      <c r="BJ626" s="2" t="inlineStr">
        <is>
          <t>subalansuotumo principas</t>
        </is>
      </c>
      <c r="BK626" s="2" t="inlineStr">
        <is>
          <t>4</t>
        </is>
      </c>
      <c r="BL626" s="2" t="inlineStr">
        <is>
          <t/>
        </is>
      </c>
      <c r="BM626" t="inlineStr">
        <is>
          <t>subalansuotumo principas reiškia, kad biudžete nurodytos įplaukos ir išlaidos turi būti subalansuotos (apskaičiuotos įplaukos turi atitikti mokėjimų asignavimus)</t>
        </is>
      </c>
      <c r="BN626" s="2" t="inlineStr">
        <is>
          <t>līdzsvara princips</t>
        </is>
      </c>
      <c r="BO626" s="2" t="inlineStr">
        <is>
          <t>3</t>
        </is>
      </c>
      <c r="BP626" s="2" t="inlineStr">
        <is>
          <t/>
        </is>
      </c>
      <c r="BQ626" t="inlineStr">
        <is>
          <t>&lt;a href="https://iate.europa.eu/entry/result/749558/lv" target="_blank"&gt;budžeta princips&lt;/a&gt;, ar kuru nosaka, ka budžeta ieņēmumiem un maksājumu apropriācijām jābūt līdzsvarā</t>
        </is>
      </c>
      <c r="BR626" s="2" t="inlineStr">
        <is>
          <t>prinċipju tal-ekwilibriju|
prinċipju tal-ekwilibriju baġitarju</t>
        </is>
      </c>
      <c r="BS626" s="2" t="inlineStr">
        <is>
          <t>3|
3</t>
        </is>
      </c>
      <c r="BT626" s="2" t="inlineStr">
        <is>
          <t xml:space="preserve">|
</t>
        </is>
      </c>
      <c r="BU626" t="inlineStr">
        <is>
          <t>prinċipju baġitarju li jipprevedi li d-dħul u l-approprjazzjonijiet ta’ pagament għandhom jibbilanċjaw lil xulxin</t>
        </is>
      </c>
      <c r="BV626" s="2" t="inlineStr">
        <is>
          <t>evenwichtsbeginsel</t>
        </is>
      </c>
      <c r="BW626" s="2" t="inlineStr">
        <is>
          <t>3</t>
        </is>
      </c>
      <c r="BX626" s="2" t="inlineStr">
        <is>
          <t/>
        </is>
      </c>
      <c r="BY626" t="inlineStr">
        <is>
          <t>Een van de begrotingsbeginselen, &lt;a href="/entry/result/749558/all" id="ENTRY_TO_ENTRY_CONVERTER" target="_blank"&gt;IATE:749558&lt;/a&gt; , die het kader vormen voor de opstelling van de begroting en de uitvoering ervan. Dit beginsel is gebaseerd op artikel 310.1 VWEU: "de ontvangsten en uitgaven van de begroting moeten in evenwicht zijn"</t>
        </is>
      </c>
      <c r="BZ626" s="2" t="inlineStr">
        <is>
          <t>zasada równowagi</t>
        </is>
      </c>
      <c r="CA626" s="2" t="inlineStr">
        <is>
          <t>3</t>
        </is>
      </c>
      <c r="CB626" s="2" t="inlineStr">
        <is>
          <t/>
        </is>
      </c>
      <c r="CC626" t="inlineStr">
        <is>
          <t>zasada budżetowa, zgodnie z którą dochody budżetowe oraz środki na pokrycie płatności muszą znajdować się w równowadze</t>
        </is>
      </c>
      <c r="CD626" s="2" t="inlineStr">
        <is>
          <t>princípio do equilíbrio</t>
        </is>
      </c>
      <c r="CE626" s="2" t="inlineStr">
        <is>
          <t>3</t>
        </is>
      </c>
      <c r="CF626" s="2" t="inlineStr">
        <is>
          <t/>
        </is>
      </c>
      <c r="CG626" t="inlineStr">
        <is>
          <t>&lt;a href="https://iate.europa.eu/entry/result/749558/en-pt" target="_blank"&gt;Princípio orçamental&lt;/a&gt; do direito da União Europeia segundo o qual as receitas e as dotações de pagamento devem estar em equilíbrio no orçamento.</t>
        </is>
      </c>
      <c r="CH626" s="2" t="inlineStr">
        <is>
          <t>principiul echilibrului</t>
        </is>
      </c>
      <c r="CI626" s="2" t="inlineStr">
        <is>
          <t>4</t>
        </is>
      </c>
      <c r="CJ626" s="2" t="inlineStr">
        <is>
          <t/>
        </is>
      </c>
      <c r="CK626" t="inlineStr">
        <is>
          <t>principiu bugetar [ &lt;a href="/entry/result/749558/all" id="ENTRY_TO_ENTRY_CONVERTER" target="_blank"&gt;IATE:749558&lt;/a&gt; ] conform căruia veniturile și creditele de plată din buget trebuie să se afle în echilibru</t>
        </is>
      </c>
      <c r="CL626" s="2" t="inlineStr">
        <is>
          <t>zásada vyrovnanosti</t>
        </is>
      </c>
      <c r="CM626" s="2" t="inlineStr">
        <is>
          <t>3</t>
        </is>
      </c>
      <c r="CN626" s="2" t="inlineStr">
        <is>
          <t/>
        </is>
      </c>
      <c r="CO626" t="inlineStr">
        <is>
          <t>rozpočtová zásada, podľa ktorej musia byť príjmy a platobné rozpočtové prostriedky v rovnováhe</t>
        </is>
      </c>
      <c r="CP626" s="2" t="inlineStr">
        <is>
          <t>načelo ravnotežja|
načelo uravnoteženosti proračuna</t>
        </is>
      </c>
      <c r="CQ626" s="2" t="inlineStr">
        <is>
          <t>3|
2</t>
        </is>
      </c>
      <c r="CR626" s="2" t="inlineStr">
        <is>
          <t xml:space="preserve">preferred|
</t>
        </is>
      </c>
      <c r="CS626" t="inlineStr">
        <is>
          <t>&lt;i&gt;proračunsko načelo&lt;/i&gt; [ &lt;a href="/entry/result/749558/all" id="ENTRY_TO_ENTRY_CONVERTER" target="_blank"&gt;IATE:749558&lt;/a&gt; ], da morajo biti prihodki in odobritve plačil uravnoteženi</t>
        </is>
      </c>
      <c r="CT626" s="2" t="inlineStr">
        <is>
          <t>principen om balans|
principen om balans i budgeten</t>
        </is>
      </c>
      <c r="CU626" s="2" t="inlineStr">
        <is>
          <t>3|
3</t>
        </is>
      </c>
      <c r="CV626" s="2" t="inlineStr">
        <is>
          <t xml:space="preserve">|
</t>
        </is>
      </c>
      <c r="CW626" t="inlineStr">
        <is>
          <t>budgetprincip [ &lt;a href="/entry/result/749558/all" id="ENTRY_TO_ENTRY_CONVERTER" target="_blank"&gt;IATE:749558&lt;/a&gt; ] som säger att det ska råda balans mellan inkomster och betalningsbemyndiganden</t>
        </is>
      </c>
    </row>
    <row r="627">
      <c r="A627" s="1" t="str">
        <f>HYPERLINK("https://iate.europa.eu/entry/result/3589934/all", "3589934")</f>
        <v>3589934</v>
      </c>
      <c r="B627" t="inlineStr">
        <is>
          <t>SOCIAL QUESTIONS</t>
        </is>
      </c>
      <c r="C627" t="inlineStr">
        <is>
          <t>SOCIAL QUESTIONS|health</t>
        </is>
      </c>
      <c r="D627" t="inlineStr">
        <is>
          <t>yes</t>
        </is>
      </c>
      <c r="E627" t="inlineStr">
        <is>
          <t/>
        </is>
      </c>
      <c r="F627" s="2" t="inlineStr">
        <is>
          <t>медицинска пустиня</t>
        </is>
      </c>
      <c r="G627" s="2" t="inlineStr">
        <is>
          <t>3</t>
        </is>
      </c>
      <c r="H627" s="2" t="inlineStr">
        <is>
          <t/>
        </is>
      </c>
      <c r="I627" t="inlineStr">
        <is>
          <t/>
        </is>
      </c>
      <c r="J627" s="2" t="inlineStr">
        <is>
          <t>lékařská poušť</t>
        </is>
      </c>
      <c r="K627" s="2" t="inlineStr">
        <is>
          <t>3</t>
        </is>
      </c>
      <c r="L627" s="2" t="inlineStr">
        <is>
          <t/>
        </is>
      </c>
      <c r="M627" t="inlineStr">
        <is>
          <t>oblast, kde je málo lékařů</t>
        </is>
      </c>
      <c r="N627" s="2" t="inlineStr">
        <is>
          <t>lægeørken</t>
        </is>
      </c>
      <c r="O627" s="2" t="inlineStr">
        <is>
          <t>3</t>
        </is>
      </c>
      <c r="P627" s="2" t="inlineStr">
        <is>
          <t/>
        </is>
      </c>
      <c r="Q627" t="inlineStr">
        <is>
          <t>regioner, hvor adgangen til grundlæggende sundhedsydelser er truet, og antallet af højt kvalificerede læger er faldende</t>
        </is>
      </c>
      <c r="R627" s="2" t="inlineStr">
        <is>
          <t>medizinische Wüste</t>
        </is>
      </c>
      <c r="S627" s="2" t="inlineStr">
        <is>
          <t>3</t>
        </is>
      </c>
      <c r="T627" s="2" t="inlineStr">
        <is>
          <t/>
        </is>
      </c>
      <c r="U627" t="inlineStr">
        <is>
          <t/>
        </is>
      </c>
      <c r="V627" s="2" t="inlineStr">
        <is>
          <t>ιατρική έρημος</t>
        </is>
      </c>
      <c r="W627" s="2" t="inlineStr">
        <is>
          <t>3</t>
        </is>
      </c>
      <c r="X627" s="2" t="inlineStr">
        <is>
          <t/>
        </is>
      </c>
      <c r="Y627" t="inlineStr">
        <is>
          <t/>
        </is>
      </c>
      <c r="Z627" s="2" t="inlineStr">
        <is>
          <t>medical desert</t>
        </is>
      </c>
      <c r="AA627" s="2" t="inlineStr">
        <is>
          <t>3</t>
        </is>
      </c>
      <c r="AB627" s="2" t="inlineStr">
        <is>
          <t/>
        </is>
      </c>
      <c r="AC627" t="inlineStr">
        <is>
          <t>region where access to basic healthcare services is being jeopardised
due to falling numbers of highly skilled medical practitioners</t>
        </is>
      </c>
      <c r="AD627" s="2" t="inlineStr">
        <is>
          <t>desierto médico</t>
        </is>
      </c>
      <c r="AE627" s="2" t="inlineStr">
        <is>
          <t>3</t>
        </is>
      </c>
      <c r="AF627" s="2" t="inlineStr">
        <is>
          <t/>
        </is>
      </c>
      <c r="AG627" t="inlineStr">
        <is>
          <t>Región en la que el acceso a los servicios sanitarios básicos está en peligro debido a la disminución del número de médicos altamente cualificados.</t>
        </is>
      </c>
      <c r="AH627" s="2" t="inlineStr">
        <is>
          <t>meditsiiniline kõrb</t>
        </is>
      </c>
      <c r="AI627" s="2" t="inlineStr">
        <is>
          <t>3</t>
        </is>
      </c>
      <c r="AJ627" s="2" t="inlineStr">
        <is>
          <t/>
        </is>
      </c>
      <c r="AK627" t="inlineStr">
        <is>
          <t>piirkonnad, kus on ohus juurdepääs põhilistele tervishoiuteenustele, sest kõrge kvalifikatsiooniga arstide arv väheneb</t>
        </is>
      </c>
      <c r="AL627" s="2" t="inlineStr">
        <is>
          <t>alue, jolla vallitsee lääkäripula|
alue, jolla esiintyy lääkärivajetta|
lääkärivajeesta kärsivä alue</t>
        </is>
      </c>
      <c r="AM627" s="2" t="inlineStr">
        <is>
          <t>3|
3|
3</t>
        </is>
      </c>
      <c r="AN627" s="2" t="inlineStr">
        <is>
          <t xml:space="preserve">|
|
</t>
        </is>
      </c>
      <c r="AO627" t="inlineStr">
        <is>
          <t>alue, jolla ammattitaitoisten terveydenhuoltoalan työntekijöiden määrän väheneminen johtaa siihen, että hoitoonpääsy perusterveydenhuollossa on vaarassa</t>
        </is>
      </c>
      <c r="AP627" s="2" t="inlineStr">
        <is>
          <t>désert médical</t>
        </is>
      </c>
      <c r="AQ627" s="2" t="inlineStr">
        <is>
          <t>3</t>
        </is>
      </c>
      <c r="AR627" s="2" t="inlineStr">
        <is>
          <t/>
        </is>
      </c>
      <c r="AS627" t="inlineStr">
        <is>
          <t>zone géographique où l’accès aux soins de santé est difficile
par manque de professionnels dans ce domaine</t>
        </is>
      </c>
      <c r="AT627" s="2" t="inlineStr">
        <is>
          <t>fásach leighis</t>
        </is>
      </c>
      <c r="AU627" s="2" t="inlineStr">
        <is>
          <t>3</t>
        </is>
      </c>
      <c r="AV627" s="2" t="inlineStr">
        <is>
          <t/>
        </is>
      </c>
      <c r="AW627" t="inlineStr">
        <is>
          <t/>
        </is>
      </c>
      <c r="AX627" s="2" t="inlineStr">
        <is>
          <t>zdravstvena pustinja</t>
        </is>
      </c>
      <c r="AY627" s="2" t="inlineStr">
        <is>
          <t>3</t>
        </is>
      </c>
      <c r="AZ627" s="2" t="inlineStr">
        <is>
          <t/>
        </is>
      </c>
      <c r="BA627" t="inlineStr">
        <is>
          <t/>
        </is>
      </c>
      <c r="BB627" s="2" t="inlineStr">
        <is>
          <t>orvoshiányos régió|
orvoshiánnyal küzdő régió</t>
        </is>
      </c>
      <c r="BC627" s="2" t="inlineStr">
        <is>
          <t>2|
2</t>
        </is>
      </c>
      <c r="BD627" s="2" t="inlineStr">
        <is>
          <t>proposed|
proposed</t>
        </is>
      </c>
      <c r="BE627" t="inlineStr">
        <is>
          <t>olyan régió, ahol a képzett szakorvosok alacsony száma veszélyezteti az alapvető egészségügyi feladatok ellátását</t>
        </is>
      </c>
      <c r="BF627" s="2" t="inlineStr">
        <is>
          <t>deserto sanitario</t>
        </is>
      </c>
      <c r="BG627" s="2" t="inlineStr">
        <is>
          <t>3</t>
        </is>
      </c>
      <c r="BH627" s="2" t="inlineStr">
        <is>
          <t/>
        </is>
      </c>
      <c r="BI627" t="inlineStr">
        <is>
          <t>regione in cui si registra un calo del numero di medici altamente qualificati e in cui è messo a rischio l'accesso ai servizi sanitari di base</t>
        </is>
      </c>
      <c r="BJ627" s="2" t="inlineStr">
        <is>
          <t>vieta, kurioje trūksta medicinos darbuotojų</t>
        </is>
      </c>
      <c r="BK627" s="2" t="inlineStr">
        <is>
          <t>2</t>
        </is>
      </c>
      <c r="BL627" s="2" t="inlineStr">
        <is>
          <t/>
        </is>
      </c>
      <c r="BM627" t="inlineStr">
        <is>
          <t/>
        </is>
      </c>
      <c r="BN627" s="2" t="inlineStr">
        <is>
          <t>medicīnas tuksnesis</t>
        </is>
      </c>
      <c r="BO627" s="2" t="inlineStr">
        <is>
          <t>3</t>
        </is>
      </c>
      <c r="BP627" s="2" t="inlineStr">
        <is>
          <t/>
        </is>
      </c>
      <c r="BQ627" t="inlineStr">
        <is>
          <t>reģions, kurā tiek apdraudēta piekļuve veselības aprūpes
pamatpakalpojumiem augsti kvalificētu ārstu skaita samazināšanās dēļ</t>
        </is>
      </c>
      <c r="BR627" s="2" t="inlineStr">
        <is>
          <t>deżert mediku</t>
        </is>
      </c>
      <c r="BS627" s="2" t="inlineStr">
        <is>
          <t>3</t>
        </is>
      </c>
      <c r="BT627" s="2" t="inlineStr">
        <is>
          <t/>
        </is>
      </c>
      <c r="BU627" t="inlineStr">
        <is>
          <t>reġjun fejn l-aċċess għas-servizzi tas-saħħa bażiċi qed jiġi pperikolat minħabba l-għadd dejjem jonqos ta' prattikanti mediċi b'livell għoli ta' ħiliet</t>
        </is>
      </c>
      <c r="BV627" s="2" t="inlineStr">
        <is>
          <t>medische woestijn</t>
        </is>
      </c>
      <c r="BW627" s="2" t="inlineStr">
        <is>
          <t>3</t>
        </is>
      </c>
      <c r="BX627" s="2" t="inlineStr">
        <is>
          <t/>
        </is>
      </c>
      <c r="BY627" t="inlineStr">
        <is>
          <t>regio
 waar de toegang tot basisgezondheidszorg in het gedrang komt als gevolg van
 het dalende aantal hooggekwalificeerde artsen</t>
        </is>
      </c>
      <c r="BZ627" s="2" t="inlineStr">
        <is>
          <t>pustynia medyczna</t>
        </is>
      </c>
      <c r="CA627" s="2" t="inlineStr">
        <is>
          <t>3</t>
        </is>
      </c>
      <c r="CB627" s="2" t="inlineStr">
        <is>
          <t/>
        </is>
      </c>
      <c r="CC627" t="inlineStr">
        <is>
          <t>region, w którym zagrożony jest dostęp do podstawowych usług opieki zdrowotnej</t>
        </is>
      </c>
      <c r="CD627" s="2" t="inlineStr">
        <is>
          <t>deserto médico</t>
        </is>
      </c>
      <c r="CE627" s="2" t="inlineStr">
        <is>
          <t>3</t>
        </is>
      </c>
      <c r="CF627" s="2" t="inlineStr">
        <is>
          <t/>
        </is>
      </c>
      <c r="CG627" t="inlineStr">
        <is>
          <t>&lt;div&gt;Região em que o acesso aos sistemas de cuidados de saúde está compremetido devido à diminuição do 
número de médicos altamente qualificados.&lt;/div&gt;</t>
        </is>
      </c>
      <c r="CH627" s="2" t="inlineStr">
        <is>
          <t>deșert medical</t>
        </is>
      </c>
      <c r="CI627" s="2" t="inlineStr">
        <is>
          <t>3</t>
        </is>
      </c>
      <c r="CJ627" s="2" t="inlineStr">
        <is>
          <t/>
        </is>
      </c>
      <c r="CK627" t="inlineStr">
        <is>
          <t/>
        </is>
      </c>
      <c r="CL627" s="2" t="inlineStr">
        <is>
          <t>zdravotnícka púšť</t>
        </is>
      </c>
      <c r="CM627" s="2" t="inlineStr">
        <is>
          <t>3</t>
        </is>
      </c>
      <c r="CN627" s="2" t="inlineStr">
        <is>
          <t/>
        </is>
      </c>
      <c r="CO627" t="inlineStr">
        <is>
          <t>geografická oblasť, v ktorej je prístup k základnej zdravotnej starostlivosti ohrozený v dôsledku klesajúceho počtu náležite kvalifikovaných &lt;a href="https://iate.europa.eu/entry/slideshow/1603292839554/1158952/sk" target="_blank"&gt;lekárov&lt;/a&gt;</t>
        </is>
      </c>
      <c r="CP627" s="2" t="inlineStr">
        <is>
          <t>slaba zdravstvena pokritost</t>
        </is>
      </c>
      <c r="CQ627" s="2" t="inlineStr">
        <is>
          <t>2</t>
        </is>
      </c>
      <c r="CR627" s="2" t="inlineStr">
        <is>
          <t/>
        </is>
      </c>
      <c r="CS627" t="inlineStr">
        <is>
          <t/>
        </is>
      </c>
      <c r="CT627" s="2" t="inlineStr">
        <is>
          <t>vårdöken|
medicinsk öken</t>
        </is>
      </c>
      <c r="CU627" s="2" t="inlineStr">
        <is>
          <t>3|
3</t>
        </is>
      </c>
      <c r="CV627" s="2" t="inlineStr">
        <is>
          <t>proposed|
proposed</t>
        </is>
      </c>
      <c r="CW627" t="inlineStr">
        <is>
          <t>region där tillgången till grundläggande hälso- och sjukvård äventyras till följd av minskat antal högkompetent vårdpersonal</t>
        </is>
      </c>
    </row>
    <row r="628">
      <c r="A628" s="1" t="str">
        <f>HYPERLINK("https://iate.europa.eu/entry/result/780678/all", "780678")</f>
        <v>780678</v>
      </c>
      <c r="B628" t="inlineStr">
        <is>
          <t>LAW</t>
        </is>
      </c>
      <c r="C628" t="inlineStr">
        <is>
          <t>LAW|civil law</t>
        </is>
      </c>
      <c r="D628" t="inlineStr">
        <is>
          <t>yes</t>
        </is>
      </c>
      <c r="E628" t="inlineStr">
        <is>
          <t/>
        </is>
      </c>
      <c r="F628" s="2" t="inlineStr">
        <is>
          <t>имуществена маса</t>
        </is>
      </c>
      <c r="G628" s="2" t="inlineStr">
        <is>
          <t>2</t>
        </is>
      </c>
      <c r="H628" s="2" t="inlineStr">
        <is>
          <t/>
        </is>
      </c>
      <c r="I628" t="inlineStr">
        <is>
          <t>Имущество, универсална съвкупност от имуществени права и задължения.</t>
        </is>
      </c>
      <c r="J628" t="inlineStr">
        <is>
          <t/>
        </is>
      </c>
      <c r="K628" t="inlineStr">
        <is>
          <t/>
        </is>
      </c>
      <c r="L628" t="inlineStr">
        <is>
          <t/>
        </is>
      </c>
      <c r="M628" t="inlineStr">
        <is>
          <t/>
        </is>
      </c>
      <c r="N628" t="inlineStr">
        <is>
          <t/>
        </is>
      </c>
      <c r="O628" t="inlineStr">
        <is>
          <t/>
        </is>
      </c>
      <c r="P628" t="inlineStr">
        <is>
          <t/>
        </is>
      </c>
      <c r="Q628" t="inlineStr">
        <is>
          <t/>
        </is>
      </c>
      <c r="R628" t="inlineStr">
        <is>
          <t/>
        </is>
      </c>
      <c r="S628" t="inlineStr">
        <is>
          <t/>
        </is>
      </c>
      <c r="T628" t="inlineStr">
        <is>
          <t/>
        </is>
      </c>
      <c r="U628" t="inlineStr">
        <is>
          <t/>
        </is>
      </c>
      <c r="V628" t="inlineStr">
        <is>
          <t/>
        </is>
      </c>
      <c r="W628" t="inlineStr">
        <is>
          <t/>
        </is>
      </c>
      <c r="X628" t="inlineStr">
        <is>
          <t/>
        </is>
      </c>
      <c r="Y628" t="inlineStr">
        <is>
          <t/>
        </is>
      </c>
      <c r="Z628" s="2" t="inlineStr">
        <is>
          <t>universality</t>
        </is>
      </c>
      <c r="AA628" s="2" t="inlineStr">
        <is>
          <t>2</t>
        </is>
      </c>
      <c r="AB628" s="2" t="inlineStr">
        <is>
          <t/>
        </is>
      </c>
      <c r="AC628" t="inlineStr">
        <is>
          <t>civil law concept of the totality of assets or rights and obligations regarded as forming a legal entity</t>
        </is>
      </c>
      <c r="AD628" s="2" t="inlineStr">
        <is>
          <t>universalidad</t>
        </is>
      </c>
      <c r="AE628" s="2" t="inlineStr">
        <is>
          <t>3</t>
        </is>
      </c>
      <c r="AF628" s="2" t="inlineStr">
        <is>
          <t/>
        </is>
      </c>
      <c r="AG628" t="inlineStr">
        <is>
          <t>Conjunto jurídico de cosas o derechos. Comprensión en la herencia de todos los bienes, derechos, acciones, obligaciones o responsabilidades del difunto.</t>
        </is>
      </c>
      <c r="AH628" s="2" t="inlineStr">
        <is>
          <t>õiguste ja kohustuste kogum</t>
        </is>
      </c>
      <c r="AI628" s="2" t="inlineStr">
        <is>
          <t>2</t>
        </is>
      </c>
      <c r="AJ628" s="2" t="inlineStr">
        <is>
          <t/>
        </is>
      </c>
      <c r="AK628" t="inlineStr">
        <is>
          <t/>
        </is>
      </c>
      <c r="AL628" s="2" t="inlineStr">
        <is>
          <t>universaalisuus</t>
        </is>
      </c>
      <c r="AM628" s="2" t="inlineStr">
        <is>
          <t>3</t>
        </is>
      </c>
      <c r="AN628" s="2" t="inlineStr">
        <is>
          <t/>
        </is>
      </c>
      <c r="AO628" t="inlineStr">
        <is>
          <t>Ranskan siviilioikeuden käsite, jolla viitataan varallisuuteen taikka oikeuksiin ja velvollisuuksiin, joiden katsotaan muodostavan oikeudellisen kokonaisuuden</t>
        </is>
      </c>
      <c r="AP628" s="2" t="inlineStr">
        <is>
          <t>universalité</t>
        </is>
      </c>
      <c r="AQ628" s="2" t="inlineStr">
        <is>
          <t>3</t>
        </is>
      </c>
      <c r="AR628" s="2" t="inlineStr">
        <is>
          <t/>
        </is>
      </c>
      <c r="AS628" t="inlineStr">
        <is>
          <t>totalité, ensemble de biens, ou de droits et d'obligations, considérés comme formant une unité juridique</t>
        </is>
      </c>
      <c r="AT628" s="2" t="inlineStr">
        <is>
          <t>uilechoitinne|
uilíocht</t>
        </is>
      </c>
      <c r="AU628" s="2" t="inlineStr">
        <is>
          <t>3|
3</t>
        </is>
      </c>
      <c r="AV628" s="2" t="inlineStr">
        <is>
          <t xml:space="preserve">|
</t>
        </is>
      </c>
      <c r="AW628" t="inlineStr">
        <is>
          <t/>
        </is>
      </c>
      <c r="AX628" t="inlineStr">
        <is>
          <t/>
        </is>
      </c>
      <c r="AY628" t="inlineStr">
        <is>
          <t/>
        </is>
      </c>
      <c r="AZ628" t="inlineStr">
        <is>
          <t/>
        </is>
      </c>
      <c r="BA628" t="inlineStr">
        <is>
          <t/>
        </is>
      </c>
      <c r="BB628" s="2" t="inlineStr">
        <is>
          <t>egyetemlegesség</t>
        </is>
      </c>
      <c r="BC628" s="2" t="inlineStr">
        <is>
          <t>4</t>
        </is>
      </c>
      <c r="BD628" s="2" t="inlineStr">
        <is>
          <t/>
        </is>
      </c>
      <c r="BE628" t="inlineStr">
        <is>
          <t>Szerződési vagy ahhoz hasonló jogviszonyokban a jogosult, vagy kötelezett pozícióban több, de azonos jogcímmel jogosított vagy kötelezett személy van.</t>
        </is>
      </c>
      <c r="BF628" s="2" t="inlineStr">
        <is>
          <t>universalità</t>
        </is>
      </c>
      <c r="BG628" s="2" t="inlineStr">
        <is>
          <t>3</t>
        </is>
      </c>
      <c r="BH628" s="2" t="inlineStr">
        <is>
          <t/>
        </is>
      </c>
      <c r="BI628" t="inlineStr">
        <is>
          <t>insieme di cose mobili o di rapporti giuridici considerati in maniera unitaria</t>
        </is>
      </c>
      <c r="BJ628" t="inlineStr">
        <is>
          <t/>
        </is>
      </c>
      <c r="BK628" t="inlineStr">
        <is>
          <t/>
        </is>
      </c>
      <c r="BL628" t="inlineStr">
        <is>
          <t/>
        </is>
      </c>
      <c r="BM628" t="inlineStr">
        <is>
          <t/>
        </is>
      </c>
      <c r="BN628" t="inlineStr">
        <is>
          <t/>
        </is>
      </c>
      <c r="BO628" t="inlineStr">
        <is>
          <t/>
        </is>
      </c>
      <c r="BP628" t="inlineStr">
        <is>
          <t/>
        </is>
      </c>
      <c r="BQ628" t="inlineStr">
        <is>
          <t/>
        </is>
      </c>
      <c r="BR628" s="2" t="inlineStr">
        <is>
          <t>universalità</t>
        </is>
      </c>
      <c r="BS628" s="2" t="inlineStr">
        <is>
          <t>3</t>
        </is>
      </c>
      <c r="BT628" s="2" t="inlineStr">
        <is>
          <t/>
        </is>
      </c>
      <c r="BU628" t="inlineStr">
        <is>
          <t>il-ħila/setgħa/qawwa li tkun universali</t>
        </is>
      </c>
      <c r="BV628" s="2" t="inlineStr">
        <is>
          <t>universaliteit</t>
        </is>
      </c>
      <c r="BW628" s="2" t="inlineStr">
        <is>
          <t>3</t>
        </is>
      </c>
      <c r="BX628" s="2" t="inlineStr">
        <is>
          <t/>
        </is>
      </c>
      <c r="BY628" t="inlineStr">
        <is>
          <t>algemeenheid; het geheel van goederen en/of rechten en plichten die als een rechtsentiteit kunnen worden beschouwd</t>
        </is>
      </c>
      <c r="BZ628" s="2" t="inlineStr">
        <is>
          <t>uniwersalność</t>
        </is>
      </c>
      <c r="CA628" s="2" t="inlineStr">
        <is>
          <t>3</t>
        </is>
      </c>
      <c r="CB628" s="2" t="inlineStr">
        <is>
          <t/>
        </is>
      </c>
      <c r="CC628" t="inlineStr">
        <is>
          <t>Uniwersalność - prawie cywilnym cecha oznaczająca traktowanie zbioru praw i rzeczy jako jednej całości.</t>
        </is>
      </c>
      <c r="CD628" s="2" t="inlineStr">
        <is>
          <t>universalidade</t>
        </is>
      </c>
      <c r="CE628" s="2" t="inlineStr">
        <is>
          <t>3</t>
        </is>
      </c>
      <c r="CF628" s="2" t="inlineStr">
        <is>
          <t/>
        </is>
      </c>
      <c r="CG628" t="inlineStr">
        <is>
          <t>Complexo de coisas pertencentes ao mesmo sujeito e tendentes ao mesmo fim, que a ordem jurídica trata como formando uma coisa só.</t>
        </is>
      </c>
      <c r="CH628" s="2" t="inlineStr">
        <is>
          <t>universalitate</t>
        </is>
      </c>
      <c r="CI628" s="2" t="inlineStr">
        <is>
          <t>3</t>
        </is>
      </c>
      <c r="CJ628" s="2" t="inlineStr">
        <is>
          <t/>
        </is>
      </c>
      <c r="CK628" t="inlineStr">
        <is>
          <t/>
        </is>
      </c>
      <c r="CL628" t="inlineStr">
        <is>
          <t/>
        </is>
      </c>
      <c r="CM628" t="inlineStr">
        <is>
          <t/>
        </is>
      </c>
      <c r="CN628" t="inlineStr">
        <is>
          <t/>
        </is>
      </c>
      <c r="CO628" t="inlineStr">
        <is>
          <t/>
        </is>
      </c>
      <c r="CP628" t="inlineStr">
        <is>
          <t/>
        </is>
      </c>
      <c r="CQ628" t="inlineStr">
        <is>
          <t/>
        </is>
      </c>
      <c r="CR628" t="inlineStr">
        <is>
          <t/>
        </is>
      </c>
      <c r="CS628" t="inlineStr">
        <is>
          <t/>
        </is>
      </c>
      <c r="CT628" t="inlineStr">
        <is>
          <t/>
        </is>
      </c>
      <c r="CU628" t="inlineStr">
        <is>
          <t/>
        </is>
      </c>
      <c r="CV628" t="inlineStr">
        <is>
          <t/>
        </is>
      </c>
      <c r="CW628" t="inlineStr">
        <is>
          <t/>
        </is>
      </c>
    </row>
    <row r="629">
      <c r="A629" s="1" t="str">
        <f>HYPERLINK("https://iate.europa.eu/entry/result/2205707/all", "2205707")</f>
        <v>2205707</v>
      </c>
      <c r="B629" t="inlineStr">
        <is>
          <t>EUROPEAN UNION;FINANCE</t>
        </is>
      </c>
      <c r="C629" t="inlineStr">
        <is>
          <t>EUROPEAN UNION;FINANCE|budget</t>
        </is>
      </c>
      <c r="D629" t="inlineStr">
        <is>
          <t>yes</t>
        </is>
      </c>
      <c r="E629" t="inlineStr">
        <is>
          <t/>
        </is>
      </c>
      <c r="F629" s="2" t="inlineStr">
        <is>
          <t>годишен отчет за дейността</t>
        </is>
      </c>
      <c r="G629" s="2" t="inlineStr">
        <is>
          <t>4</t>
        </is>
      </c>
      <c r="H629" s="2" t="inlineStr">
        <is>
          <t/>
        </is>
      </c>
      <c r="I629" t="inlineStr">
        <is>
          <t/>
        </is>
      </c>
      <c r="J629" s="2" t="inlineStr">
        <is>
          <t>výroční zpráva o činnosti</t>
        </is>
      </c>
      <c r="K629" s="2" t="inlineStr">
        <is>
          <t>3</t>
        </is>
      </c>
      <c r="L629" s="2" t="inlineStr">
        <is>
          <t/>
        </is>
      </c>
      <c r="M629" t="inlineStr">
        <is>
          <t>zpráva, kterou podává každý rok 
&lt;i&gt;pověřená schvalující osoba&lt;/i&gt; [ &lt;a href="/entry/result/783222/all" id="ENTRY_TO_ENTRY_CONVERTER" target="_blank"&gt;IATE:783222&lt;/a&gt; ] svému orgánu Unie a v níž tato osoba prohlásí, že není-li ve výhradách týkajících se vymezených oblastí příjmů a výdajů uvedeno jinak, má přiměřenou jistotu, že údaje obsažené ve zprávě podávají věrný a poctivý obraz skutečnosti, že zdroje vyčleněné na činnosti popsané ve zprávě byly použity ke stanovenému účelu a v souladu se 
&lt;i&gt;zásadou řádného finančního řízení&lt;/i&gt; [ &lt;a href="/entry/result/768495/all" id="ENTRY_TO_ENTRY_CONVERTER" target="_blank"&gt;IATE:768495&lt;/a&gt; ] a že zavedené kontrolní postupy poskytují nezbytné záruky legality a správnosti uskutečněných operací</t>
        </is>
      </c>
      <c r="N629" s="2" t="inlineStr">
        <is>
          <t>årsberetning|
årlig aktivitetsrapport</t>
        </is>
      </c>
      <c r="O629" s="2" t="inlineStr">
        <is>
          <t>3|
3</t>
        </is>
      </c>
      <c r="P629" s="2" t="inlineStr">
        <is>
          <t xml:space="preserve">|
</t>
        </is>
      </c>
      <c r="Q629" t="inlineStr">
        <is>
          <t>beretning, der udarbejdes i alle EU-institutioner en gang om året af en ved delegation bemyndiget anvisningsberettiget person, som deri redegør for sin virksomhed med angivelse af oplysninger om finansielle og forvaltningsmæssige forhold</t>
        </is>
      </c>
      <c r="R629" s="2" t="inlineStr">
        <is>
          <t>Jährlicher Tätigkeitsbericht</t>
        </is>
      </c>
      <c r="S629" s="2" t="inlineStr">
        <is>
          <t>3</t>
        </is>
      </c>
      <c r="T629" s="2" t="inlineStr">
        <is>
          <t/>
        </is>
      </c>
      <c r="U629" t="inlineStr">
        <is>
          <t>Überblick über die wichtigsten Ergebnisse und Fortschritte, die der EuRH im Laufe des Jahres erzielt hat, sowie über zentrale Entwicklungen in seinem Prüfungsumfeld und seiner internen Organisation.</t>
        </is>
      </c>
      <c r="V629" s="2" t="inlineStr">
        <is>
          <t>ετήσια έκθεση δραστηριοτήτων</t>
        </is>
      </c>
      <c r="W629" s="2" t="inlineStr">
        <is>
          <t>3</t>
        </is>
      </c>
      <c r="X629" s="2" t="inlineStr">
        <is>
          <t/>
        </is>
      </c>
      <c r="Y629" t="inlineStr">
        <is>
          <t/>
        </is>
      </c>
      <c r="Z629" s="2" t="inlineStr">
        <is>
          <t>annual activity report|
AAR</t>
        </is>
      </c>
      <c r="AA629" s="2" t="inlineStr">
        <is>
          <t>3|
3</t>
        </is>
      </c>
      <c r="AB629" s="2" t="inlineStr">
        <is>
          <t xml:space="preserve">|
</t>
        </is>
      </c>
      <c r="AC629" t="inlineStr">
        <is>
          <t>report prepared in all EU institutions by a delegated authorising officer outlining the performance of his/her duties, and financial and management information</t>
        </is>
      </c>
      <c r="AD629" s="2" t="inlineStr">
        <is>
          <t>informe anual de actividades</t>
        </is>
      </c>
      <c r="AE629" s="2" t="inlineStr">
        <is>
          <t>3</t>
        </is>
      </c>
      <c r="AF629" s="2" t="inlineStr">
        <is>
          <t/>
        </is>
      </c>
      <c r="AG629" t="inlineStr">
        <is>
          <t>En el marco de la ejecución del presupuesto general de la Unión, informe elaborado por el ordenador para rendir cuentas ante su institución de la Unión del ejercicio de sus funciones, que debe contener datos financieros y de gestión.</t>
        </is>
      </c>
      <c r="AH629" s="2" t="inlineStr">
        <is>
          <t>iga-aastane tegevusaruanne</t>
        </is>
      </c>
      <c r="AI629" s="2" t="inlineStr">
        <is>
          <t>3</t>
        </is>
      </c>
      <c r="AJ629" s="2" t="inlineStr">
        <is>
          <t/>
        </is>
      </c>
      <c r="AK629" t="inlineStr">
        <is>
          <t>volitatud eelarvevahendite käsutaja poolt koostatav aruanne, milles esitatakse tegevuse tulemused, võrreldes neid seatud eesmärkidega, esitatakse tegevusega seotud riskid ning kirjeldatakse volitatud eelarvevahendite käsutaja käsutusse antud vahendite kasutamist ning sisekontrollisüsteemide tulemuslikkust ja tõhusust</t>
        </is>
      </c>
      <c r="AL629" s="2" t="inlineStr">
        <is>
          <t>vuotuinen toimintakertomus</t>
        </is>
      </c>
      <c r="AM629" s="2" t="inlineStr">
        <is>
          <t>3</t>
        </is>
      </c>
      <c r="AN629" s="2" t="inlineStr">
        <is>
          <t/>
        </is>
      </c>
      <c r="AO629" t="inlineStr">
        <is>
          <t>kertomus, jonka valtuutettu tulojen ja menojen hyväksyjä laatii toimielimelleen vuosittain tehtäviensä hoitamisesta</t>
        </is>
      </c>
      <c r="AP629" s="2" t="inlineStr">
        <is>
          <t>rapport annuel d’activités|
RAA</t>
        </is>
      </c>
      <c r="AQ629" s="2" t="inlineStr">
        <is>
          <t>3|
3</t>
        </is>
      </c>
      <c r="AR629" s="2" t="inlineStr">
        <is>
          <t xml:space="preserve">|
</t>
        </is>
      </c>
      <c r="AS629" t="inlineStr">
        <is>
          <t>rapport de gestion établi par chacun des ordonnateurs délégués pour le collège de la Commission européenne</t>
        </is>
      </c>
      <c r="AT629" s="2" t="inlineStr">
        <is>
          <t>tuarascáil bhliantúil ar ghníomhaíochtaí</t>
        </is>
      </c>
      <c r="AU629" s="2" t="inlineStr">
        <is>
          <t>3</t>
        </is>
      </c>
      <c r="AV629" s="2" t="inlineStr">
        <is>
          <t/>
        </is>
      </c>
      <c r="AW629" t="inlineStr">
        <is>
          <t/>
        </is>
      </c>
      <c r="AX629" s="2" t="inlineStr">
        <is>
          <t>godišnje izvješće o radu</t>
        </is>
      </c>
      <c r="AY629" s="2" t="inlineStr">
        <is>
          <t>3</t>
        </is>
      </c>
      <c r="AZ629" s="2" t="inlineStr">
        <is>
          <t/>
        </is>
      </c>
      <c r="BA629" t="inlineStr">
        <is>
          <t/>
        </is>
      </c>
      <c r="BB629" s="2" t="inlineStr">
        <is>
          <t>éves tevékenységi jelentés</t>
        </is>
      </c>
      <c r="BC629" s="2" t="inlineStr">
        <is>
          <t>4</t>
        </is>
      </c>
      <c r="BD629" s="2" t="inlineStr">
        <is>
          <t/>
        </is>
      </c>
      <c r="BE629" t="inlineStr">
        <is>
          <t>a megbízott, engedélyezésre jogosult tisztviselő által az adott uniós intézmény felé feladatai teljesítéséről készített jelentés, amelyben nyilatkozik arról, hogy észszerű mértékben megbizonyosodott arról, hogy a jelentésben foglalt információk megbízható és valós képet adnak, hogy a forrásokat az eredetileg tervezett célra és a hatékony és eredményes pénzgazdálkodás elvével összhangban használták fel, valamint hogy a bevezetett kontrolleljárások megfelelően biztosítják a jelentés tárgyát képező ügyletek jogszerűségét és szabályszerűségét</t>
        </is>
      </c>
      <c r="BF629" s="2" t="inlineStr">
        <is>
          <t>relazione annuale di attività</t>
        </is>
      </c>
      <c r="BG629" s="2" t="inlineStr">
        <is>
          <t>3</t>
        </is>
      </c>
      <c r="BH629" s="2" t="inlineStr">
        <is>
          <t/>
        </is>
      </c>
      <c r="BI629" t="inlineStr">
        <is>
          <t>relazione contenente informazioni finanziarie e di gestione mediante la quale l’ordinatore delegato rende conto alla propria istituzione dell’Unione dell’esercizio delle proprie funzioni</t>
        </is>
      </c>
      <c r="BJ629" s="2" t="inlineStr">
        <is>
          <t>metinė veiklos ataskaita</t>
        </is>
      </c>
      <c r="BK629" s="2" t="inlineStr">
        <is>
          <t>3</t>
        </is>
      </c>
      <c r="BL629" s="2" t="inlineStr">
        <is>
          <t/>
        </is>
      </c>
      <c r="BM629" t="inlineStr">
        <is>
          <t>ataskaita, kurioje pateikiama informacija apie atliktas operacijas, atsižvelgiant į strateginiuose planuose nustatytus tikslus ir veiklos rezultatų kriterijus, su tomis operacijomis susijusią riziką, suteiktų išteklių panaudojimą ir vidaus kontrolės sistemų veiksmingumą ir efektyvumą</t>
        </is>
      </c>
      <c r="BN629" s="2" t="inlineStr">
        <is>
          <t>gada darbības pārskats</t>
        </is>
      </c>
      <c r="BO629" s="2" t="inlineStr">
        <is>
          <t>3</t>
        </is>
      </c>
      <c r="BP629" s="2" t="inlineStr">
        <is>
          <t/>
        </is>
      </c>
      <c r="BQ629" t="inlineStr">
        <is>
          <t/>
        </is>
      </c>
      <c r="BR629" s="2" t="inlineStr">
        <is>
          <t>rapport annwali tal-attività|
RAA</t>
        </is>
      </c>
      <c r="BS629" s="2" t="inlineStr">
        <is>
          <t>3|
3</t>
        </is>
      </c>
      <c r="BT629" s="2" t="inlineStr">
        <is>
          <t xml:space="preserve">|
</t>
        </is>
      </c>
      <c r="BU629" t="inlineStr">
        <is>
          <t>rapport imħejji minn kull uffiċjal awtorizzanti b'delega għall-istituzzjonijiet tal-UE kollha, li fih jiddeskrivi t-twettiq tad-dmirijiet tiegħu, u li, fost l-oħrajn, jinkludi informazzjoni finanzjarja u maniġerjali, ir-riżultati tal-operazzjonijiet imwettqin b’referenza għall-objettivi stabbiliti, ir-riskji assoċjati ma’ dawk l-operazzjonijiet, l-użu li jkun sar mir-riżorsi pprovduti u kif ukoll informazzjoni dwar is-sistemi ta’ kontroll intern</t>
        </is>
      </c>
      <c r="BV629" s="2" t="inlineStr">
        <is>
          <t>jaarlijks activiteitenverslag</t>
        </is>
      </c>
      <c r="BW629" s="2" t="inlineStr">
        <is>
          <t>3</t>
        </is>
      </c>
      <c r="BX629" s="2" t="inlineStr">
        <is>
          <t/>
        </is>
      </c>
      <c r="BY629" t="inlineStr">
        <is>
          <t>verslag dat in alle EU-instellingen door een gedelegeerde ordonnateur wordt opgesteld, waarin die verantwoording aflegt over de uitoefening van zijn taken en waarin informatie over de financiën en het beheer is opgenomen</t>
        </is>
      </c>
      <c r="BZ629" s="2" t="inlineStr">
        <is>
          <t>roczne sprawozdanie z działalności</t>
        </is>
      </c>
      <c r="CA629" s="2" t="inlineStr">
        <is>
          <t>3</t>
        </is>
      </c>
      <c r="CB629" s="2" t="inlineStr">
        <is>
          <t/>
        </is>
      </c>
      <c r="CC629" t="inlineStr">
        <is>
          <t>sprawozdanie z wykonywanych obowiązków składane Komisji przez delegowanego urzędnika zatwierdzającego, zawierające informacje finansowe oraz informacje dotyczące zarządzania, w tym wyniki kontroli</t>
        </is>
      </c>
      <c r="CD629" s="2" t="inlineStr">
        <is>
          <t>relatório anual de atividades|
RAA</t>
        </is>
      </c>
      <c r="CE629" s="2" t="inlineStr">
        <is>
          <t>3|
3</t>
        </is>
      </c>
      <c r="CF629" s="2" t="inlineStr">
        <is>
          <t xml:space="preserve">|
</t>
        </is>
      </c>
      <c r="CG629" t="inlineStr">
        <is>
          <t/>
        </is>
      </c>
      <c r="CH629" s="2" t="inlineStr">
        <is>
          <t>raport anual de activitate</t>
        </is>
      </c>
      <c r="CI629" s="2" t="inlineStr">
        <is>
          <t>3</t>
        </is>
      </c>
      <c r="CJ629" s="2" t="inlineStr">
        <is>
          <t/>
        </is>
      </c>
      <c r="CK629" t="inlineStr">
        <is>
          <t/>
        </is>
      </c>
      <c r="CL629" s="2" t="inlineStr">
        <is>
          <t>výročná správa o činnosti</t>
        </is>
      </c>
      <c r="CM629" s="2" t="inlineStr">
        <is>
          <t>3</t>
        </is>
      </c>
      <c r="CN629" s="2" t="inlineStr">
        <is>
          <t/>
        </is>
      </c>
      <c r="CO629" t="inlineStr">
        <is>
          <t>&lt;div&gt;
 správa o plnení povinností povoľujúceho úradníka vymenovaného delegovaním, ktorá obsahuje finančné informácie a informácie o riadení, ktorú povoľujúci úradník vymenovaný delegovaním podáva svojej inštitúcii Únie&lt;/div&gt;</t>
        </is>
      </c>
      <c r="CP629" s="2" t="inlineStr">
        <is>
          <t>letno poročilo o dejavnostih</t>
        </is>
      </c>
      <c r="CQ629" s="2" t="inlineStr">
        <is>
          <t>3</t>
        </is>
      </c>
      <c r="CR629" s="2" t="inlineStr">
        <is>
          <t/>
        </is>
      </c>
      <c r="CS629" t="inlineStr">
        <is>
          <t/>
        </is>
      </c>
      <c r="CT629" s="2" t="inlineStr">
        <is>
          <t>årlig verksamhetsrapport</t>
        </is>
      </c>
      <c r="CU629" s="2" t="inlineStr">
        <is>
          <t>3</t>
        </is>
      </c>
      <c r="CV629" s="2" t="inlineStr">
        <is>
          <t/>
        </is>
      </c>
      <c r="CW629" t="inlineStr">
        <is>
          <t/>
        </is>
      </c>
    </row>
    <row r="630">
      <c r="A630" s="1" t="str">
        <f>HYPERLINK("https://iate.europa.eu/entry/result/3589894/all", "3589894")</f>
        <v>3589894</v>
      </c>
      <c r="B630" t="inlineStr">
        <is>
          <t>FINANCE;EUROPEAN UNION</t>
        </is>
      </c>
      <c r="C630" t="inlineStr">
        <is>
          <t>FINANCE|financing and investment;EUROPEAN UNION|EU finance|EU financing</t>
        </is>
      </c>
      <c r="D630" t="inlineStr">
        <is>
          <t>yes</t>
        </is>
      </c>
      <c r="E630" t="inlineStr">
        <is>
          <t/>
        </is>
      </c>
      <c r="F630" s="2" t="inlineStr">
        <is>
          <t>Механизъм за стратегически инвестиции</t>
        </is>
      </c>
      <c r="G630" s="2" t="inlineStr">
        <is>
          <t>3</t>
        </is>
      </c>
      <c r="H630" s="2" t="inlineStr">
        <is>
          <t/>
        </is>
      </c>
      <c r="I630" t="inlineStr">
        <is>
          <t/>
        </is>
      </c>
      <c r="J630" s="2" t="inlineStr">
        <is>
          <t>facilita pro strategické investice</t>
        </is>
      </c>
      <c r="K630" s="2" t="inlineStr">
        <is>
          <t>2</t>
        </is>
      </c>
      <c r="L630" s="2" t="inlineStr">
        <is>
          <t/>
        </is>
      </c>
      <c r="M630" t="inlineStr">
        <is>
          <t>finanční nástroj navržený v rámci &lt;a href="https://iate.europa.eu/entry/result/3578159/cs" target="_blank"&gt;Fondu InvestEU&lt;/a&gt; v reakci na krizi COVID-19, jehož cílem je podporovat projekty, které přispívají k budování silných a odolných 
hodnotových řetězců v celé EU a posilují autonomii jednotného trhu Unie,
 ale zároveň zachovávají jeho otevřenost vůči hospodářské soutěži a 
obchodu v souladu s jeho pravidly</t>
        </is>
      </c>
      <c r="N630" s="2" t="inlineStr">
        <is>
          <t>strategisk investeringsfacilitet</t>
        </is>
      </c>
      <c r="O630" s="2" t="inlineStr">
        <is>
          <t>3</t>
        </is>
      </c>
      <c r="P630" s="2" t="inlineStr">
        <is>
          <t/>
        </is>
      </c>
      <c r="Q630" t="inlineStr">
        <is>
          <t>finansieringsfacilitet
under InvestEU-fonden, som har til formål at yde støtte til projekter, der er
relevante for at opnå strategisk autonomi i væsentlige værdikæder på EU's indre
marked, og derigennem bidrage til at genetablere markederne efter covid-19-krisen</t>
        </is>
      </c>
      <c r="R630" s="2" t="inlineStr">
        <is>
          <t>Fazilität für strategische Investitionen</t>
        </is>
      </c>
      <c r="S630" s="2" t="inlineStr">
        <is>
          <t>3</t>
        </is>
      </c>
      <c r="T630" s="2" t="inlineStr">
        <is>
          <t/>
        </is>
      </c>
      <c r="U630" t="inlineStr">
        <is>
          <t>Fazilität im Rahmen von „InvestEU“ zur Unterstützung von Projekten, die zum Aufbau starker und widerstandsfähiger EU-weiter Wertschöpfungsketten und zur Stärkung der Autonomie des Binnenmarkts der Union beitragen</t>
        </is>
      </c>
      <c r="V630" s="2" t="inlineStr">
        <is>
          <t>Μηχανισμός Στρατηγικών Επενδύσεων</t>
        </is>
      </c>
      <c r="W630" s="2" t="inlineStr">
        <is>
          <t>3</t>
        </is>
      </c>
      <c r="X630" s="2" t="inlineStr">
        <is>
          <t/>
        </is>
      </c>
      <c r="Y630" t="inlineStr">
        <is>
          <t/>
        </is>
      </c>
      <c r="Z630" s="2" t="inlineStr">
        <is>
          <t>Strategic Investment Facility</t>
        </is>
      </c>
      <c r="AA630" s="2" t="inlineStr">
        <is>
          <t>3</t>
        </is>
      </c>
      <c r="AB630" s="2" t="inlineStr">
        <is>
          <t/>
        </is>
      </c>
      <c r="AC630" t="inlineStr">
        <is>
          <t>financing facility proposed under the &lt;a href="http://iate.europa.eu/entry/result/3578159/en" target="_blank"&gt;InvestEU Fund&lt;/a&gt; in response to the
COVID-19 crisis, to support projects to help achieve strategic autonomy
in key value chains in the EU single market by supporting the scaling up of EU-based projects via cross-border investments</t>
        </is>
      </c>
      <c r="AD630" s="2" t="inlineStr">
        <is>
          <t>Instrumento de Inversión Estratégica</t>
        </is>
      </c>
      <c r="AE630" s="2" t="inlineStr">
        <is>
          <t>3</t>
        </is>
      </c>
      <c r="AF630" s="2" t="inlineStr">
        <is>
          <t/>
        </is>
      </c>
      <c r="AG630" t="inlineStr">
        <is>
          <t>Mecanismo que adoptará un enfoque prospectivo para contribuir a la construcción de mercados tras la crisis, centrando su apoyo en proyectos que permitan alcanzar la autonomía estratégica en las cadenas de valor clave del mercado único mediante el apoyo al desarrollo de proyectos radicados en la UE a través de inversiones transfronterizas.</t>
        </is>
      </c>
      <c r="AH630" s="2" t="inlineStr">
        <is>
          <t>strateegiliste investeeringute rahastamisvahend</t>
        </is>
      </c>
      <c r="AI630" s="2" t="inlineStr">
        <is>
          <t>3</t>
        </is>
      </c>
      <c r="AJ630" s="2" t="inlineStr">
        <is>
          <t/>
        </is>
      </c>
      <c r="AK630" t="inlineStr">
        <is>
          <t>programmi „InvestEU“ raames loodav täiendav vahend, millega toetatakse projekte, mis aitavad luua tugevaid ja vastupidavaid väärtusahelaid kogu ELis ning suurendada liidu ühtse turu autonoomiat, säilitades samal ajal selle avatuse konkurentsile ja kaubandusele kooskõlas ühtse turu eeskirjadega</t>
        </is>
      </c>
      <c r="AL630" s="2" t="inlineStr">
        <is>
          <t>strategisten investointien väline</t>
        </is>
      </c>
      <c r="AM630" s="2" t="inlineStr">
        <is>
          <t>3</t>
        </is>
      </c>
      <c r="AN630" s="2" t="inlineStr">
        <is>
          <t/>
        </is>
      </c>
      <c r="AO630" t="inlineStr">
        <is>
          <t>väline, josta tulee InvestEU-rahaston viides ikkuna ja josta tuetaan vahvojen ja kestävien arvoketjujen luomista ja kehittämistä kaikkialla EU:ssa</t>
        </is>
      </c>
      <c r="AP630" s="2" t="inlineStr">
        <is>
          <t>facilité d’investissement stratégique</t>
        </is>
      </c>
      <c r="AQ630" s="2" t="inlineStr">
        <is>
          <t>3</t>
        </is>
      </c>
      <c r="AR630" s="2" t="inlineStr">
        <is>
          <t/>
        </is>
      </c>
      <c r="AS630" t="inlineStr">
        <is>
          <t>facilité établie
dans le cadre d’&lt;a href="https://iate.europa.eu/entry/result/3578156/fr" target="_blank"&gt;InvestEU&lt;/a&gt;, destinée à financer des projets contribuant à
mettre en place des chaînes de valeur fortes et résilientes dans l’ensemble de
l’UE et à accroître l’autonomie du marché unique de l’Union</t>
        </is>
      </c>
      <c r="AT630" s="2" t="inlineStr">
        <is>
          <t>an tSaoráid Infheistíochta Straitéisí</t>
        </is>
      </c>
      <c r="AU630" s="2" t="inlineStr">
        <is>
          <t>3</t>
        </is>
      </c>
      <c r="AV630" s="2" t="inlineStr">
        <is>
          <t/>
        </is>
      </c>
      <c r="AW630" t="inlineStr">
        <is>
          <t/>
        </is>
      </c>
      <c r="AX630" s="2" t="inlineStr">
        <is>
          <t>instrument za strateška ulaganja</t>
        </is>
      </c>
      <c r="AY630" s="2" t="inlineStr">
        <is>
          <t>3</t>
        </is>
      </c>
      <c r="AZ630" s="2" t="inlineStr">
        <is>
          <t/>
        </is>
      </c>
      <c r="BA630" t="inlineStr">
        <is>
          <t/>
        </is>
      </c>
      <c r="BB630" s="2" t="inlineStr">
        <is>
          <t>Stratégiai Beruházási Eszköz</t>
        </is>
      </c>
      <c r="BC630" s="2" t="inlineStr">
        <is>
          <t>2</t>
        </is>
      </c>
      <c r="BD630" s="2" t="inlineStr">
        <is>
          <t/>
        </is>
      </c>
      <c r="BE630" t="inlineStr">
        <is>
          <t>az InvestEU Alap keretében javasolt finanszírozási eszköz, amelynek célja, hogy az uniós egységes piac autonómiáját erősítő, az erős és ellenállóképes független értékláncok kialakítását célzó projekteket támogassa például a kritikus infrastruktúra, a zöld és digitális technológiák és az egészségügy tekintetében</t>
        </is>
      </c>
      <c r="BF630" s="2" t="inlineStr">
        <is>
          <t>dispositivo per gli investimenti strategici</t>
        </is>
      </c>
      <c r="BG630" s="2" t="inlineStr">
        <is>
          <t>3</t>
        </is>
      </c>
      <c r="BH630" s="2" t="inlineStr">
        <is>
          <t/>
        </is>
      </c>
      <c r="BI630" t="inlineStr">
        <is>
          <t>dispositivo di finanziamento proposto nell'ambito del &lt;a href="https://iate.europa.eu/entry/result/3578159/en-it" target="_blank"&gt;Fondo InvestEU&lt;/a&gt; in risposta alla crisi Covid-19 a sostegno di progetti volti a conseguire l'autonomia strategica in importanti catene del valore nel mercato unico, favorendo il potenziamento dei progetti basati nell'UE tramite investimenti transfrontalieri</t>
        </is>
      </c>
      <c r="BJ630" s="2" t="inlineStr">
        <is>
          <t>strateginių investicijų priemonė</t>
        </is>
      </c>
      <c r="BK630" s="2" t="inlineStr">
        <is>
          <t>2</t>
        </is>
      </c>
      <c r="BL630" s="2" t="inlineStr">
        <is>
          <t/>
        </is>
      </c>
      <c r="BM630" t="inlineStr">
        <is>
          <t>Europos Sąjungoje įsteigtoms ir veikiančioms įmonėms, vykdančioms strateginės svarbos veiklą tokiose srityse, kaip ypatingos svarbos infrastruktūros objektai bei technologijos ir ypatingos svarbos sveikatos priežiūros paslaugos, skirta priemonė, pagal kurią bus remiamas Sąjungos masto stiprių ir atsparių vertės grandinių kūrimas bei plėtra ir taip didinama strateginė Sąjungos ekonomikos autonomija</t>
        </is>
      </c>
      <c r="BN630" s="2" t="inlineStr">
        <is>
          <t>Stratēģisko investīciju mehānisms</t>
        </is>
      </c>
      <c r="BO630" s="2" t="inlineStr">
        <is>
          <t>3</t>
        </is>
      </c>
      <c r="BP630" s="2" t="inlineStr">
        <is>
          <t/>
        </is>
      </c>
      <c r="BQ630" t="inlineStr">
        <is>
          <t>finanšu mehānisms, kas ierosināts saskaņā ar &lt;a href="https://iate.europa.eu/entry/result/3578159/lv" target="_blank"&gt;fondu &lt;i&gt;InvestEU&lt;/i&gt;&lt;/a&gt;, reaģējot uz Covid-19 krīzi, lai atbalstītu projektus, kuru mērķis ir palīdzēt sasniegt stratēģisko autonomiju galvenajās vērtību ķēdēs ES vienotajā tirgū, ar pārrobežu investīciju palīdzību atbalstot Eiropas Savienībā esošu projektu izvēršanu</t>
        </is>
      </c>
      <c r="BR630" s="2" t="inlineStr">
        <is>
          <t>Faċilità għall-Investiment Strateġiku</t>
        </is>
      </c>
      <c r="BS630" s="2" t="inlineStr">
        <is>
          <t>3</t>
        </is>
      </c>
      <c r="BT630" s="2" t="inlineStr">
        <is>
          <t/>
        </is>
      </c>
      <c r="BU630" t="inlineStr">
        <is>
          <t>faċilità ta' finanzjament proposta fil-qafas tal-&lt;a href="https://iate.europa.eu/entry/result/3578159/mt" target="_blank"&gt;Fond InvestEU&lt;/a&gt; b'rispons għall-&lt;a href="https://iate.europa.eu/entry/result/3589338/mt" target="_blank"&gt;kriżi tal-COVID-19&lt;/a&gt;, bil-għan li tgħin biex tinkiseb awtonomija strateġika f’katini tal-valur ewlenin fis-suq uniku tal-UE billi tappoġġja l-iskalar tal-proġetti bbażati fl-UE permezz ta’ investimenti transfruntieri</t>
        </is>
      </c>
      <c r="BV630" s="2" t="inlineStr">
        <is>
          <t>faciliteit voor strategische investeringen</t>
        </is>
      </c>
      <c r="BW630" s="2" t="inlineStr">
        <is>
          <t>3</t>
        </is>
      </c>
      <c r="BX630" s="2" t="inlineStr">
        <is>
          <t/>
        </is>
      </c>
      <c r="BY630" t="inlineStr">
        <is>
          <t>financieringsfaciliteit in het kader van het InvestEU-fonds die door de Europese Commissie is voorgesteld naar aanleiding van de COVID-19-crisis en die zich zal richten op projecten die relevant zijn voor het bereiken van strategische autonomie in belangrijke waardeketens op de eengemaakte markt door de opschaling van in de EU gevestigde projecten via grensoverschrijdende investeringen te ondersteunen</t>
        </is>
      </c>
      <c r="BZ630" s="2" t="inlineStr">
        <is>
          <t>Instrument na rzecz Inwestycji Strategicznych</t>
        </is>
      </c>
      <c r="CA630" s="2" t="inlineStr">
        <is>
          <t>3</t>
        </is>
      </c>
      <c r="CB630" s="2" t="inlineStr">
        <is>
          <t/>
        </is>
      </c>
      <c r="CC630" t="inlineStr">
        <is>
          <t/>
        </is>
      </c>
      <c r="CD630" s="2" t="inlineStr">
        <is>
          <t>Mecanismo de Investimento Estratégico</t>
        </is>
      </c>
      <c r="CE630" s="2" t="inlineStr">
        <is>
          <t>3</t>
        </is>
      </c>
      <c r="CF630" s="2" t="inlineStr">
        <is>
          <t/>
        </is>
      </c>
      <c r="CG630" t="inlineStr">
        <is>
          <t/>
        </is>
      </c>
      <c r="CH630" s="2" t="inlineStr">
        <is>
          <t>Mecanism de investiții strategice</t>
        </is>
      </c>
      <c r="CI630" s="2" t="inlineStr">
        <is>
          <t>3</t>
        </is>
      </c>
      <c r="CJ630" s="2" t="inlineStr">
        <is>
          <t/>
        </is>
      </c>
      <c r="CK630" t="inlineStr">
        <is>
          <t/>
        </is>
      </c>
      <c r="CL630" s="2" t="inlineStr">
        <is>
          <t>Nástroj pre strategické investície</t>
        </is>
      </c>
      <c r="CM630" s="2" t="inlineStr">
        <is>
          <t>3</t>
        </is>
      </c>
      <c r="CN630" s="2" t="inlineStr">
        <is>
          <t/>
        </is>
      </c>
      <c r="CO630" t="inlineStr">
        <is>
          <t>finančný nástroj navrhnutý v rámci &lt;a href="https://iate.europa.eu/entry/result/3578159/sk" target="_blank"&gt;Fondu InvestEU&lt;/a&gt; na podporu projektov, ktoré prispievajú k budovaniu silných a odolných hodnotových reťazcov v celej EÚ a ktoré posilňujú autonómiu jednotného trhu Únie</t>
        </is>
      </c>
      <c r="CP630" s="2" t="inlineStr">
        <is>
          <t>instrument za strateške naložbe</t>
        </is>
      </c>
      <c r="CQ630" s="2" t="inlineStr">
        <is>
          <t>3</t>
        </is>
      </c>
      <c r="CR630" s="2" t="inlineStr">
        <is>
          <t/>
        </is>
      </c>
      <c r="CS630" t="inlineStr">
        <is>
          <t/>
        </is>
      </c>
      <c r="CT630" s="2" t="inlineStr">
        <is>
          <t>facilitet för strategiska investeringar</t>
        </is>
      </c>
      <c r="CU630" s="2" t="inlineStr">
        <is>
          <t>3</t>
        </is>
      </c>
      <c r="CV630" s="2" t="inlineStr">
        <is>
          <t/>
        </is>
      </c>
      <c r="CW630" t="inlineStr">
        <is>
          <t/>
        </is>
      </c>
    </row>
    <row r="631">
      <c r="A631" s="1" t="str">
        <f>HYPERLINK("https://iate.europa.eu/entry/result/3581952/all", "3581952")</f>
        <v>3581952</v>
      </c>
      <c r="B631" t="inlineStr">
        <is>
          <t>EUROPEAN UNION;SOCIAL QUESTIONS</t>
        </is>
      </c>
      <c r="C631" t="inlineStr">
        <is>
          <t>EUROPEAN UNION|EU finance;SOCIAL QUESTIONS|construction and town planning|town planning</t>
        </is>
      </c>
      <c r="D631" t="inlineStr">
        <is>
          <t>yes</t>
        </is>
      </c>
      <c r="E631" t="inlineStr">
        <is>
          <t/>
        </is>
      </c>
      <c r="F631" t="inlineStr">
        <is>
          <t/>
        </is>
      </c>
      <c r="G631" t="inlineStr">
        <is>
          <t/>
        </is>
      </c>
      <c r="H631" t="inlineStr">
        <is>
          <t/>
        </is>
      </c>
      <c r="I631" t="inlineStr">
        <is>
          <t/>
        </is>
      </c>
      <c r="J631" s="2" t="inlineStr">
        <is>
          <t>Evropská městská iniciativa</t>
        </is>
      </c>
      <c r="K631" s="2" t="inlineStr">
        <is>
          <t>3</t>
        </is>
      </c>
      <c r="L631" s="2" t="inlineStr">
        <is>
          <t/>
        </is>
      </c>
      <c r="M631" t="inlineStr">
        <is>
          <t>iniciativa, kterou podporuje Evropský fond pro regionální rozvoj a provádí ji Komise formou přímého a nepřímého řízení</t>
        </is>
      </c>
      <c r="N631" t="inlineStr">
        <is>
          <t/>
        </is>
      </c>
      <c r="O631" t="inlineStr">
        <is>
          <t/>
        </is>
      </c>
      <c r="P631" t="inlineStr">
        <is>
          <t/>
        </is>
      </c>
      <c r="Q631" t="inlineStr">
        <is>
          <t/>
        </is>
      </c>
      <c r="R631" s="2" t="inlineStr">
        <is>
          <t>Europäische Stadtinitiative</t>
        </is>
      </c>
      <c r="S631" s="2" t="inlineStr">
        <is>
          <t>3</t>
        </is>
      </c>
      <c r="T631" s="2" t="inlineStr">
        <is>
          <t/>
        </is>
      </c>
      <c r="U631" t="inlineStr">
        <is>
          <t/>
        </is>
      </c>
      <c r="V631" t="inlineStr">
        <is>
          <t/>
        </is>
      </c>
      <c r="W631" t="inlineStr">
        <is>
          <t/>
        </is>
      </c>
      <c r="X631" t="inlineStr">
        <is>
          <t/>
        </is>
      </c>
      <c r="Y631" t="inlineStr">
        <is>
          <t/>
        </is>
      </c>
      <c r="Z631" s="2" t="inlineStr">
        <is>
          <t>European Urban Initiative</t>
        </is>
      </c>
      <c r="AA631" s="2" t="inlineStr">
        <is>
          <t>3</t>
        </is>
      </c>
      <c r="AB631" s="2" t="inlineStr">
        <is>
          <t/>
        </is>
      </c>
      <c r="AC631" t="inlineStr">
        <is>
          <t>single programme, implemented under the Commission's direct or indirect management to provide coherent support to cities, aimed at facilitating and supporting capacity building of actors, innovative actions, knowledge, policy development and communication in the area of sustainable urban development</t>
        </is>
      </c>
      <c r="AD631" s="2" t="inlineStr">
        <is>
          <t>Iniciativa Urbana Europea</t>
        </is>
      </c>
      <c r="AE631" s="2" t="inlineStr">
        <is>
          <t>3</t>
        </is>
      </c>
      <c r="AF631" s="2" t="inlineStr">
        <is>
          <t/>
        </is>
      </c>
      <c r="AG631" t="inlineStr">
        <is>
          <t/>
        </is>
      </c>
      <c r="AH631" s="2" t="inlineStr">
        <is>
          <t>Euroopa linnaarengu algatus</t>
        </is>
      </c>
      <c r="AI631" s="2" t="inlineStr">
        <is>
          <t>3</t>
        </is>
      </c>
      <c r="AJ631" s="2" t="inlineStr">
        <is>
          <t/>
        </is>
      </c>
      <c r="AK631" t="inlineStr">
        <is>
          <t>algatus, mis edendab linna- ja maapiirkondade vahelisi sidemeid funktsionaalsetes linnapiirkondades</t>
        </is>
      </c>
      <c r="AL631" s="2" t="inlineStr">
        <is>
          <t>eurooppalainen kaupunkialoite</t>
        </is>
      </c>
      <c r="AM631" s="2" t="inlineStr">
        <is>
          <t>3</t>
        </is>
      </c>
      <c r="AN631" s="2" t="inlineStr">
        <is>
          <t/>
        </is>
      </c>
      <c r="AO631" t="inlineStr">
        <is>
          <t>yksi ohjelma, jota toteutetaan joko suoraan tai välillisesti hallinnoiden, jotta voidaan tarjota kaupungeille yhdenmukainen keinovalikoima, ja johon sisältyvät muun muassa vaihdot, valmiuksien kehittäminen, pilottitoimet ja viestintä</t>
        </is>
      </c>
      <c r="AP631" s="2" t="inlineStr">
        <is>
          <t>initiative urbaine européenne</t>
        </is>
      </c>
      <c r="AQ631" s="2" t="inlineStr">
        <is>
          <t>3</t>
        </is>
      </c>
      <c r="AR631" s="2" t="inlineStr">
        <is>
          <t/>
        </is>
      </c>
      <c r="AS631" t="inlineStr">
        <is>
          <t/>
        </is>
      </c>
      <c r="AT631" s="2" t="inlineStr">
        <is>
          <t>Tionscnamh Uirbeach Eorpach</t>
        </is>
      </c>
      <c r="AU631" s="2" t="inlineStr">
        <is>
          <t>3</t>
        </is>
      </c>
      <c r="AV631" s="2" t="inlineStr">
        <is>
          <t/>
        </is>
      </c>
      <c r="AW631" t="inlineStr">
        <is>
          <t/>
        </is>
      </c>
      <c r="AX631" t="inlineStr">
        <is>
          <t/>
        </is>
      </c>
      <c r="AY631" t="inlineStr">
        <is>
          <t/>
        </is>
      </c>
      <c r="AZ631" t="inlineStr">
        <is>
          <t/>
        </is>
      </c>
      <c r="BA631" t="inlineStr">
        <is>
          <t/>
        </is>
      </c>
      <c r="BB631" s="2" t="inlineStr">
        <is>
          <t>Európai Városfejlesztési Kezdeményezés</t>
        </is>
      </c>
      <c r="BC631" s="2" t="inlineStr">
        <is>
          <t>3</t>
        </is>
      </c>
      <c r="BD631" s="2" t="inlineStr">
        <is>
          <t/>
        </is>
      </c>
      <c r="BE631" t="inlineStr">
        <is>
          <t>olyan program, mely segítséget nyújt a városoknak ahhoz, hogy a lehető legjobban hasznosítsák a fenntartható városfejlesztési stratégiák kidolgozása terén kínálkozó lehetőségeket; célja a fenntartható városfejlesztés területén az érintett szereplők kapacitásépítésének, az innovatív fellépéseknek, az ismereteknek, a politikaalakításnak és a kommunikációnak a megkönnyítése és támogatása</t>
        </is>
      </c>
      <c r="BF631" t="inlineStr">
        <is>
          <t/>
        </is>
      </c>
      <c r="BG631" t="inlineStr">
        <is>
          <t/>
        </is>
      </c>
      <c r="BH631" t="inlineStr">
        <is>
          <t/>
        </is>
      </c>
      <c r="BI631" t="inlineStr">
        <is>
          <t/>
        </is>
      </c>
      <c r="BJ631" s="2" t="inlineStr">
        <is>
          <t>Europos miestų iniciatyva</t>
        </is>
      </c>
      <c r="BK631" s="2" t="inlineStr">
        <is>
          <t>3</t>
        </is>
      </c>
      <c r="BL631" s="2" t="inlineStr">
        <is>
          <t/>
        </is>
      </c>
      <c r="BM631" t="inlineStr">
        <is>
          <t/>
        </is>
      </c>
      <c r="BN631" s="2" t="inlineStr">
        <is>
          <t>Eiropas pilsētiniciatīva</t>
        </is>
      </c>
      <c r="BO631" s="2" t="inlineStr">
        <is>
          <t>2</t>
        </is>
      </c>
      <c r="BP631" s="2" t="inlineStr">
        <is>
          <t/>
        </is>
      </c>
      <c r="BQ631" t="inlineStr">
        <is>
          <t>Komisijas tiešā vai netiešā pārvaldībā īstenota programma, kas aptver visas pilsētu teritorijas un kurai ir trīs virzieni: a) atbalsts spēju veidošanai; b) atbalsts inovatīvām darbībām; c) atbalsts zināšanām, rīcībpolitiku izstrādei un komunikācijai</t>
        </is>
      </c>
      <c r="BR631" s="2" t="inlineStr">
        <is>
          <t>Inizjattiva Urbana Ewropea</t>
        </is>
      </c>
      <c r="BS631" s="2" t="inlineStr">
        <is>
          <t>3</t>
        </is>
      </c>
      <c r="BT631" s="2" t="inlineStr">
        <is>
          <t/>
        </is>
      </c>
      <c r="BU631" t="inlineStr">
        <is>
          <t>programm uniku, implimentat taħt il-ġestjoni diretta jew indiretta tal-Kummissjoni biex jiġi provdut prodott koerenti lill-bliet, bl-għan li jiffaċilita u jappoġġa l-bini tal-kapaċitajiet ta' dawk involuti, azzjonijiet innovattivi, għarfien, żvilupp ta' politiki u komunikazzjoni fil-qasam tal-iżvilupp urban sostenibbli</t>
        </is>
      </c>
      <c r="BV631" s="2" t="inlineStr">
        <is>
          <t>Stedelijk Europa-initiatief</t>
        </is>
      </c>
      <c r="BW631" s="2" t="inlineStr">
        <is>
          <t>3</t>
        </is>
      </c>
      <c r="BX631" s="2" t="inlineStr">
        <is>
          <t/>
        </is>
      </c>
      <c r="BY631" t="inlineStr">
        <is>
          <t>programma dat ten uitvoer wordt gelegd
 onder direct of indirect beheer om steden een samenhangend product te 
bieden en uitwisselingen, capaciteitsopbouw, proefprojecten en 
communicatie omvat</t>
        </is>
      </c>
      <c r="BZ631" s="2" t="inlineStr">
        <is>
          <t>Europejska inicjatywa miejska</t>
        </is>
      </c>
      <c r="CA631" s="2" t="inlineStr">
        <is>
          <t>3</t>
        </is>
      </c>
      <c r="CB631" s="2" t="inlineStr">
        <is>
          <t/>
        </is>
      </c>
      <c r="CC631" t="inlineStr">
        <is>
          <t>jeden program, wdrażany w drodze zarządzania bezpośredniego lub pośredniego, aby zapewnić miastom spójny produkt w celu ułatwienia i wspierania budowy potencjału podmiotów, działań innowacyjnych, wiedzy, opracowywania polityki i komunikacji w dziedzinie zrównoważonego rozwoju miast</t>
        </is>
      </c>
      <c r="CD631" s="2" t="inlineStr">
        <is>
          <t>Iniciativa Urbana Europeia</t>
        </is>
      </c>
      <c r="CE631" s="2" t="inlineStr">
        <is>
          <t>3</t>
        </is>
      </c>
      <c r="CF631" s="2" t="inlineStr">
        <is>
          <t/>
        </is>
      </c>
      <c r="CG631" t="inlineStr">
        <is>
          <t>Iniciativa em prol do desenvolvimento urbano sustentável, apoiada pelo &lt;a href="https://iate.europa.eu/entry/result/890097/pt" target="_blank"&gt;FEDER&lt;/a&gt; e executada pela Comissão em regime de gestão direta e indireta, que abrange todas as zonas urbanas e apoia a &lt;a href="https://iate.europa.eu/entry/result/3563173/pt" target="_blank"&gt;Agenda Urbana da UE&lt;/a&gt;, nomeadamente através do apoio à participação das autoridades locais nas parcerias temáticas desenvolvidas ao abrigo dessa agenda.</t>
        </is>
      </c>
      <c r="CH631" s="2" t="inlineStr">
        <is>
          <t>Inițiativa europeană privind dezvoltarea urbană</t>
        </is>
      </c>
      <c r="CI631" s="2" t="inlineStr">
        <is>
          <t>3</t>
        </is>
      </c>
      <c r="CJ631" s="2" t="inlineStr">
        <is>
          <t/>
        </is>
      </c>
      <c r="CK631" t="inlineStr">
        <is>
          <t>&lt;div&gt;inițiativă care acoperă toate zonele urbane și sprijină Agenda urbană a Uniunii; constă în următoarele trei linii de acțiune, toate legate de dezvoltarea urbană durabilă: &lt;br&gt;&lt;/div&gt;&lt;div&gt;(a)sprijin pentru consolidarea capacităților;&lt;/div&gt;&lt;div&gt;(b)sprijin pentru acțiunile inovatoare&lt;/div&gt;&lt;div&gt;(c)sprijin pentru cunoaștere, elaborarea de politici și comunicare.&lt;/div&gt;</t>
        </is>
      </c>
      <c r="CL631" s="2" t="inlineStr">
        <is>
          <t>Európska mestská iniciatíva</t>
        </is>
      </c>
      <c r="CM631" s="2" t="inlineStr">
        <is>
          <t>3</t>
        </is>
      </c>
      <c r="CN631" s="2" t="inlineStr">
        <is>
          <t/>
        </is>
      </c>
      <c r="CO631" t="inlineStr">
        <is>
          <t>iniciatíva, podporovaná z EFRR, ktorú Komisia vykonáva v rámci priameho a nepriameho riadenia a ktorú tvoria tri prvky zohľadňujúce udržateľný rozvoj miest, a to:&lt;div&gt;a) podpora budovania kapacít;&lt;/div&gt;&lt;div&gt;b) podpora inovatívnych činností;&lt;/div&gt;&lt;div&gt;c) podpora poznatkov, rozvoja politiky a komunikácie&lt;/div&gt;</t>
        </is>
      </c>
      <c r="CP631" s="2" t="inlineStr">
        <is>
          <t>evropska pobuda za mesta</t>
        </is>
      </c>
      <c r="CQ631" s="2" t="inlineStr">
        <is>
          <t>3</t>
        </is>
      </c>
      <c r="CR631" s="2" t="inlineStr">
        <is>
          <t/>
        </is>
      </c>
      <c r="CS631" t="inlineStr">
        <is>
          <t>enotni program, ki se bo izvajal v okviru neposrednega ali posrednega upravljanja Komisije, da bi se zagotovil usklajen proizvod za mesta, namenjen pa je spodbujanju krepitve zmogljivosti akterjev, inovativnih ukrepov, znanja, razvoja politike in komuniciranja na področju trajnostnega razvoja mest ter njihovi podpori</t>
        </is>
      </c>
      <c r="CT631" s="2" t="inlineStr">
        <is>
          <t>Europeiska stadsinitiativet</t>
        </is>
      </c>
      <c r="CU631" s="2" t="inlineStr">
        <is>
          <t>3</t>
        </is>
      </c>
      <c r="CV631" s="2" t="inlineStr">
        <is>
          <t/>
        </is>
      </c>
      <c r="CW631" t="inlineStr">
        <is>
          <t/>
        </is>
      </c>
    </row>
    <row r="632">
      <c r="A632" s="1" t="str">
        <f>HYPERLINK("https://iate.europa.eu/entry/result/3589895/all", "3589895")</f>
        <v>3589895</v>
      </c>
      <c r="B632" t="inlineStr">
        <is>
          <t>EUROPEAN UNION;FINANCE</t>
        </is>
      </c>
      <c r="C632" t="inlineStr">
        <is>
          <t>EUROPEAN UNION|EU finance;FINANCE|financing and investment</t>
        </is>
      </c>
      <c r="D632" t="inlineStr">
        <is>
          <t>yes</t>
        </is>
      </c>
      <c r="E632" t="inlineStr">
        <is>
          <t/>
        </is>
      </c>
      <c r="F632" s="2" t="inlineStr">
        <is>
          <t>Инструмент за подкрепа на платежоспособността</t>
        </is>
      </c>
      <c r="G632" s="2" t="inlineStr">
        <is>
          <t>3</t>
        </is>
      </c>
      <c r="H632" s="2" t="inlineStr">
        <is>
          <t/>
        </is>
      </c>
      <c r="I632" t="inlineStr">
        <is>
          <t>предлаган инструмент с временен характер, който да
способства за мобилизирането на частни ресурси, чрез които незабавно да се
подпомогнат европейските предприятия, които при други обстоятелства биха били
жизнеспособни, да се справят с непосредствените затруднения с ликвидността и
платежоспособността, възникнали поради пандемията от COVID-19</t>
        </is>
      </c>
      <c r="J632" s="2" t="inlineStr">
        <is>
          <t>nástroj na podporu solventnosti</t>
        </is>
      </c>
      <c r="K632" s="2" t="inlineStr">
        <is>
          <t>2</t>
        </is>
      </c>
      <c r="L632" s="2" t="inlineStr">
        <is>
          <t/>
        </is>
      </c>
      <c r="M632" t="inlineStr">
        <is>
          <t>dočasný nástroj v rámci &lt;a href="https://iate.europa.eu/entry/result/3563135/cs" target="_blank"&gt;EFSI&lt;/a&gt;, který má pomoci při mobilizaci soukromých zdrojů, a podpořit tak evropské podniky, jež jsou sice životaschopné, ale v důsledku hospodářské krize
 způsobené koronavirovou pandemií byly vystaveny rizikům týkajícím se 
solventnosti</t>
        </is>
      </c>
      <c r="N632" s="2" t="inlineStr">
        <is>
          <t>solvensstøtteinstrument|
solvensinstrument</t>
        </is>
      </c>
      <c r="O632" s="2" t="inlineStr">
        <is>
          <t>3|
3</t>
        </is>
      </c>
      <c r="P632" s="2" t="inlineStr">
        <is>
          <t xml:space="preserve">|
</t>
        </is>
      </c>
      <c r="Q632" t="inlineStr">
        <is>
          <t>midlertidigt
instrument, der er udarbejdet under Den Europæiske Fond for Strategiske
Investeringer med det formål at mobilisere private ressourcer for at løse øjeblikkelige likviditets- og solvensproblemer i ellers levedygtige europæiske
virksomheder, der er hårdt ramt af covid-19-krisen</t>
        </is>
      </c>
      <c r="R632" s="2" t="inlineStr">
        <is>
          <t>Solvenzhilfeinstrument|
Solvenzinstrument</t>
        </is>
      </c>
      <c r="S632" s="2" t="inlineStr">
        <is>
          <t>3|
3</t>
        </is>
      </c>
      <c r="T632" s="2" t="inlineStr">
        <is>
          <t xml:space="preserve">|
</t>
        </is>
      </c>
      <c r="U632" t="inlineStr">
        <is>
          <t>befristetes Instrument im Rahmen des EFSI zur Mobilisierung privater Investitionen in Unternehmen, die infolge der COVID-19-Krise in Schwierigkeiten geraten sind</t>
        </is>
      </c>
      <c r="V632" s="2" t="inlineStr">
        <is>
          <t>Μέσο Στήριξης της Φερεγγυότητας</t>
        </is>
      </c>
      <c r="W632" s="2" t="inlineStr">
        <is>
          <t>3</t>
        </is>
      </c>
      <c r="X632" s="2" t="inlineStr">
        <is>
          <t/>
        </is>
      </c>
      <c r="Y632" t="inlineStr">
        <is>
          <t/>
        </is>
      </c>
      <c r="Z632" s="2" t="inlineStr">
        <is>
          <t>Solvency Support Instrument|
Solvency Instrument|
SSI</t>
        </is>
      </c>
      <c r="AA632" s="2" t="inlineStr">
        <is>
          <t>3|
3|
3</t>
        </is>
      </c>
      <c r="AB632" s="2" t="inlineStr">
        <is>
          <t xml:space="preserve">|
|
</t>
        </is>
      </c>
      <c r="AC632" t="inlineStr">
        <is>
          <t>temporary instrument under &lt;a href="http://iate.europa.eu/entry/result/3563135/en" target="_blank"&gt;EFSI&lt;/a&gt; to help mobilise private resources to support otherwise viable European companies to address solvency concerns due to the COVID-19 crisis</t>
        </is>
      </c>
      <c r="AD632" s="2" t="inlineStr">
        <is>
          <t>Instrumento de Apoyo a la Solvencia</t>
        </is>
      </c>
      <c r="AE632" s="2" t="inlineStr">
        <is>
          <t>3</t>
        </is>
      </c>
      <c r="AF632" s="2" t="inlineStr">
        <is>
          <t/>
        </is>
      </c>
      <c r="AG632" t="inlineStr">
        <is>
          <t>Instrumento temporal creado en el marco del&lt;a href="https://iate.europa.eu/entry/result/3563135/es" target="_blank"&gt; Fondo Europeo para Inversiones Estratégicas&lt;/a&gt; destinado a movilizar recursos privados para prestar un apoyo urgente a las empresas europeas que en otras circunstancias serían viables, de modo que puedan abordar los problemas inmediatos de liquidez y solvencia derivados de la &lt;a href="https://iate.europa.eu/entry/result/3589305/es" target="_blank"&gt;pandemia de COVID-19&lt;/a&gt;.</t>
        </is>
      </c>
      <c r="AH632" s="2" t="inlineStr">
        <is>
          <t>maksevõime toetamise rahastamisvahend</t>
        </is>
      </c>
      <c r="AI632" s="2" t="inlineStr">
        <is>
          <t>2</t>
        </is>
      </c>
      <c r="AJ632" s="2" t="inlineStr">
        <is>
          <t/>
        </is>
      </c>
      <c r="AK632" t="inlineStr">
        <is>
          <t>ajutine omakapitalipõhine rahastamisvahend &lt;i&gt;EFSI &lt;/i&gt;&lt;a href="/entry/result/3563135/all" id="ENTRY_TO_ENTRY_CONVERTER" target="_blank"&gt;IATE:3563135&lt;/a&gt; raames, millega toetatakse neid ettevõtjaid, kellel on elujõuline ärimudel, kuid kelle maksevõime on COVID-19 kriisi tõttu piiratud</t>
        </is>
      </c>
      <c r="AL632" s="2" t="inlineStr">
        <is>
          <t>vakavaraisuustukiväline</t>
        </is>
      </c>
      <c r="AM632" s="2" t="inlineStr">
        <is>
          <t>3</t>
        </is>
      </c>
      <c r="AN632" s="2" t="inlineStr">
        <is>
          <t/>
        </is>
      </c>
      <c r="AO632" t="inlineStr">
        <is>
          <t>väliaikainen väline, jolla tuetaan covid-19-kriisistä eniten kärsineiden yritysten vakavaraisuustarpeita ja jonka tarkoituksena on kriisin vastatoimena palauttaa yritysten pääomapositio</t>
        </is>
      </c>
      <c r="AP632" s="2" t="inlineStr">
        <is>
          <t>instrument de soutien à la solvabilité</t>
        </is>
      </c>
      <c r="AQ632" s="2" t="inlineStr">
        <is>
          <t>3</t>
        </is>
      </c>
      <c r="AR632" s="2" t="inlineStr">
        <is>
          <t/>
        </is>
      </c>
      <c r="AS632" t="inlineStr">
        <is>
          <t>instrument temporaire créé dans le cadre de l'&lt;a href="https://iate.europa.eu/entry/result/3563135/fr" target="_blank"&gt;EFSI&lt;time datetime="11.6.2020"&gt; (11.6.2020)&lt;/time&gt;&lt;/a&gt; mobilisant des investissements privés pour apporter une
aide d’urgence aux entreprises européennes qui, en l’absence de la pandémie de
COVID-19 et de la crise en découlant, seraient viables</t>
        </is>
      </c>
      <c r="AT632" s="2" t="inlineStr">
        <is>
          <t>an Ionstraim Tacaíochta Sócmhainneachta</t>
        </is>
      </c>
      <c r="AU632" s="2" t="inlineStr">
        <is>
          <t>3</t>
        </is>
      </c>
      <c r="AV632" s="2" t="inlineStr">
        <is>
          <t/>
        </is>
      </c>
      <c r="AW632" t="inlineStr">
        <is>
          <t/>
        </is>
      </c>
      <c r="AX632" s="2" t="inlineStr">
        <is>
          <t>instrument za potporu solventnosti|
instrument za solventnost</t>
        </is>
      </c>
      <c r="AY632" s="2" t="inlineStr">
        <is>
          <t>3|
3</t>
        </is>
      </c>
      <c r="AZ632" s="2" t="inlineStr">
        <is>
          <t xml:space="preserve">|
</t>
        </is>
      </c>
      <c r="BA632" t="inlineStr">
        <is>
          <t/>
        </is>
      </c>
      <c r="BB632" s="2" t="inlineStr">
        <is>
          <t>Fizetőképesség-támogatási Eszköz</t>
        </is>
      </c>
      <c r="BC632" s="2" t="inlineStr">
        <is>
          <t>2</t>
        </is>
      </c>
      <c r="BD632" s="2" t="inlineStr">
        <is>
          <t/>
        </is>
      </c>
      <c r="BE632" t="inlineStr">
        <is>
          <t>a koronavírus-válság által sújtott életképes vállalatok saját tőkéjének támogatására szolgáló eszköz, amely a fizetőképességi nehézségeik kezelését, valamint a zöld és digitális átállásukat segíti</t>
        </is>
      </c>
      <c r="BF632" s="2" t="inlineStr">
        <is>
          <t>strumento di sostegno alla solvibilità|
strumento di solvibilità|
SSI</t>
        </is>
      </c>
      <c r="BG632" s="2" t="inlineStr">
        <is>
          <t>3|
3|
3</t>
        </is>
      </c>
      <c r="BH632" s="2" t="inlineStr">
        <is>
          <t xml:space="preserve">|
|
</t>
        </is>
      </c>
      <c r="BI632" t="inlineStr">
        <is>
          <t>strumento temporaneo creato nel quadro del &lt;a href="https://iate.europa.eu/entry/result/3563135/en-it" target="_blank"&gt;FEIS &lt;/a&gt;al fine di mobilitare risorse private per aiutare imprese europee economicamente sostenibili a far fronte a problemi di solvibilità causati dalla crisi della Covid-19</t>
        </is>
      </c>
      <c r="BJ632" s="2" t="inlineStr">
        <is>
          <t>Mokumo palaikymo priemonė</t>
        </is>
      </c>
      <c r="BK632" s="2" t="inlineStr">
        <is>
          <t>3</t>
        </is>
      </c>
      <c r="BL632" s="2" t="inlineStr">
        <is>
          <t/>
        </is>
      </c>
      <c r="BM632" t="inlineStr">
        <is>
          <t>priemonė, pagal kurią ketinama teikti paramą artimiausiems mokumo poreikiams, kurių labiausiai krizės paveiktoms bendrovėms iškilo dėl staigių COVID-19 sukelto ekonomikos susitraukimo pasekmių, patenkinti siekiant atkurti jų kapitalo padėtį</t>
        </is>
      </c>
      <c r="BN632" s="2" t="inlineStr">
        <is>
          <t>Maksātspējas atbalsta instruments</t>
        </is>
      </c>
      <c r="BO632" s="2" t="inlineStr">
        <is>
          <t>3</t>
        </is>
      </c>
      <c r="BP632" s="2" t="inlineStr">
        <is>
          <t/>
        </is>
      </c>
      <c r="BQ632" t="inlineStr">
        <is>
          <t>&lt;a href="https://iate.europa.eu/entry/result/3563135/lv" target="_blank"&gt;Eiropas Stratēģisko investīciju fonda&lt;/a&gt; ietvaros izveidots pagaidu instruments, kas palīdzēs mobilizēt privātos resursus, lai atbalstītu dzīvotspējīgus Eiropas uzņēmumus maksātspējas problēmu risināšanā Covid-19 krīzes izraisīto seku pārvarēšanai</t>
        </is>
      </c>
      <c r="BR632" s="2" t="inlineStr">
        <is>
          <t>Strument ta' Appoġġ għas-Solvenza|
Strument għas-Solvenza</t>
        </is>
      </c>
      <c r="BS632" s="2" t="inlineStr">
        <is>
          <t>3|
3</t>
        </is>
      </c>
      <c r="BT632" s="2" t="inlineStr">
        <is>
          <t xml:space="preserve">|
</t>
        </is>
      </c>
      <c r="BU632" t="inlineStr">
        <is>
          <t>strument temporanju fil-qafas tal-&lt;a href="https://iate.europa.eu/entry/result/3563135/mt" target="_blank"&gt;Fond Ewropew għall-Investimenti Strateġiċi (FEIS)&lt;/a&gt; maħsub biex jimmobilizza riżorsi privati bil-għan li jipprovdu appoġġ urġenti lill-kumpaniji Ewropej li normalment ikunu vijabbli, biex jindirizzaw tħassib ta’ likwidità u ta’ solvenza minħabba l-&lt;a href="https://iate.europa.eu/entry/result/3589338/mt" target="_blank"&gt;kriżi tal-COVID-19&lt;/a&gt;</t>
        </is>
      </c>
      <c r="BV632" s="2" t="inlineStr">
        <is>
          <t>instrument voor solvabiliteitssteun|
solvabiliteitsinstrument</t>
        </is>
      </c>
      <c r="BW632" s="2" t="inlineStr">
        <is>
          <t>3|
3</t>
        </is>
      </c>
      <c r="BX632" s="2" t="inlineStr">
        <is>
          <t xml:space="preserve">|
</t>
        </is>
      </c>
      <c r="BY632" t="inlineStr">
        <is>
          <t>tijdelijk instrument in het kader van het Europees Fonds voor strategische investeringen om particuliere middelen vrij te maken om dringende steun te bieden aan Europese ondernemingen die normaal gezond genoeg zouden zijn om onmiddellijke liquiditeits- en solvabiliteitsproblemen aan te pakken, maar dat door de COVID-19-crisis niet kunnen</t>
        </is>
      </c>
      <c r="BZ632" s="2" t="inlineStr">
        <is>
          <t>instrument wsparcia wypłacalności</t>
        </is>
      </c>
      <c r="CA632" s="2" t="inlineStr">
        <is>
          <t>3</t>
        </is>
      </c>
      <c r="CB632" s="2" t="inlineStr">
        <is>
          <t/>
        </is>
      </c>
      <c r="CC632" t="inlineStr">
        <is>
          <t>tymczasowy instrument w ramach &lt;a href="https://iate.europa.eu/entry/result/3563135/pl" target="_blank"&gt;EFIS&lt;/a&gt; w celu uruchomienia zasobów prywatnych na wsparcie wypłacalności rentownych przedsiębiorstw w Unii</t>
        </is>
      </c>
      <c r="CD632" s="2" t="inlineStr">
        <is>
          <t>Instrumento de Apoio à Solvabilidade</t>
        </is>
      </c>
      <c r="CE632" s="2" t="inlineStr">
        <is>
          <t>3</t>
        </is>
      </c>
      <c r="CF632" s="2" t="inlineStr">
        <is>
          <t/>
        </is>
      </c>
      <c r="CG632" t="inlineStr">
        <is>
          <t>Instrumento temporário criado ao abrigo do Fundo Europeu para Investimentos Estratégicos e destinado a ajudar a mobilizar 
recursos privados para prestar apoio urgente a empresas europeias que, 
de outro modo, seriam viáveis, a fim de dar resposta a problemas 
imediatos de liquidez e solvabilidade.</t>
        </is>
      </c>
      <c r="CH632" s="2" t="inlineStr">
        <is>
          <t>Instrumentul de sprijin pentru solvabilitate|
Instrumentul pentru solvabilitate</t>
        </is>
      </c>
      <c r="CI632" s="2" t="inlineStr">
        <is>
          <t>3|
3</t>
        </is>
      </c>
      <c r="CJ632" s="2" t="inlineStr">
        <is>
          <t xml:space="preserve">|
</t>
        </is>
      </c>
      <c r="CK632" t="inlineStr">
        <is>
          <t/>
        </is>
      </c>
      <c r="CL632" s="2" t="inlineStr">
        <is>
          <t>Nástroj na podporu platobnej schopnosti|
nástroj pre platobnú schopnosť</t>
        </is>
      </c>
      <c r="CM632" s="2" t="inlineStr">
        <is>
          <t>3|
3</t>
        </is>
      </c>
      <c r="CN632" s="2" t="inlineStr">
        <is>
          <t xml:space="preserve">|
</t>
        </is>
      </c>
      <c r="CO632" t="inlineStr">
        <is>
          <t>dočasný nástroj v rámci &lt;a href="https://iate.europa.eu/entry/result/3563135/sk" target="_blank"&gt;EFSI&lt;/a&gt; na mobilizáciu súkromných zdrojov na podporu životaschopných európskych spoločností pri riešení problémov s platobnou neschopnosťou v dôsledku pandémie COVID-19</t>
        </is>
      </c>
      <c r="CP632" s="2" t="inlineStr">
        <is>
          <t>instrument za podporo plačilni sposobnosti|
instrument za plačilno sposobnost</t>
        </is>
      </c>
      <c r="CQ632" s="2" t="inlineStr">
        <is>
          <t>3|
3</t>
        </is>
      </c>
      <c r="CR632" s="2" t="inlineStr">
        <is>
          <t xml:space="preserve">|
</t>
        </is>
      </c>
      <c r="CS632" t="inlineStr">
        <is>
          <t>začasni instrument v okviru &lt;a href="https://iate.europa.eu/entry/result/3563135/sl" target="_blank"&gt;Evropskega sklada za strateške naložbe&lt;/a&gt;, ki temelji na lastniškem kapitalu, za podporo podjetjem, ki imajo uspešen poslovni model, vendar je njihova plačilna sposobnost zaradi krize zaradi COVID-19 omejena, da se jim pomaga prebroditi to težavno obdobje</t>
        </is>
      </c>
      <c r="CT632" s="2" t="inlineStr">
        <is>
          <t>instrument för solvensstöd</t>
        </is>
      </c>
      <c r="CU632" s="2" t="inlineStr">
        <is>
          <t>3</t>
        </is>
      </c>
      <c r="CV632" s="2" t="inlineStr">
        <is>
          <t/>
        </is>
      </c>
      <c r="CW632" t="inlineStr">
        <is>
          <t>tillfälligt instrument som skapats som en del i &lt;a href="https://iate.europa.eu/entry/result/3563135" target="_blank"&gt;Europeiska fonden för strategiska investeringar&lt;/a&gt;för att undvika en massiv kapitalbrist och eventuella inställda betalningar från vanligtvis bärkraftiga företag på grund av covid-19-krisen</t>
        </is>
      </c>
    </row>
    <row r="633">
      <c r="A633" s="1" t="str">
        <f>HYPERLINK("https://iate.europa.eu/entry/result/3582813/all", "3582813")</f>
        <v>3582813</v>
      </c>
      <c r="B633" t="inlineStr">
        <is>
          <t>EUROPEAN UNION;INTERNATIONAL RELATIONS</t>
        </is>
      </c>
      <c r="C633" t="inlineStr">
        <is>
          <t>EUROPEAN UNION|EU finance;INTERNATIONAL RELATIONS</t>
        </is>
      </c>
      <c r="D633" t="inlineStr">
        <is>
          <t>yes</t>
        </is>
      </c>
      <c r="E633" t="inlineStr">
        <is>
          <t>historical</t>
        </is>
      </c>
      <c r="F633" s="2" t="inlineStr">
        <is>
          <t>Глобална Европа</t>
        </is>
      </c>
      <c r="G633" s="2" t="inlineStr">
        <is>
          <t>3</t>
        </is>
      </c>
      <c r="H633" s="2" t="inlineStr">
        <is>
          <t/>
        </is>
      </c>
      <c r="I633" t="inlineStr">
        <is>
          <t/>
        </is>
      </c>
      <c r="J633" s="2" t="inlineStr">
        <is>
          <t>Globální Evropa</t>
        </is>
      </c>
      <c r="K633" s="2" t="inlineStr">
        <is>
          <t>3</t>
        </is>
      </c>
      <c r="L633" s="2" t="inlineStr">
        <is>
          <t/>
        </is>
      </c>
      <c r="M633" t="inlineStr">
        <is>
          <t>název jednoho ze šesti okruhů víceletého finančního rámce EU na období 2014–2020 zahrnující financování činnosti EU na mezinárodní úrovni včetně humanitární a rozvojové pomoci</t>
        </is>
      </c>
      <c r="N633" s="2" t="inlineStr">
        <is>
          <t>et globalt Europa</t>
        </is>
      </c>
      <c r="O633" s="2" t="inlineStr">
        <is>
          <t>3</t>
        </is>
      </c>
      <c r="P633" s="2" t="inlineStr">
        <is>
          <t/>
        </is>
      </c>
      <c r="Q633" t="inlineStr">
        <is>
          <t>et af EU's seks udgiftsområder i den flerårige finansielle ramme for perioden 2014-2020, der omfatter udgifter til EU's indsats på internationalt niveau, herunder humanitær bistand og udviklingsbistand</t>
        </is>
      </c>
      <c r="R633" s="2" t="inlineStr">
        <is>
          <t>Europa in der Welt</t>
        </is>
      </c>
      <c r="S633" s="2" t="inlineStr">
        <is>
          <t>3</t>
        </is>
      </c>
      <c r="T633" s="2" t="inlineStr">
        <is>
          <t/>
        </is>
      </c>
      <c r="U633" t="inlineStr">
        <is>
          <t/>
        </is>
      </c>
      <c r="V633" s="2" t="inlineStr">
        <is>
          <t>η Ευρώπη ως παγκόσμιος παράγοντας</t>
        </is>
      </c>
      <c r="W633" s="2" t="inlineStr">
        <is>
          <t>3</t>
        </is>
      </c>
      <c r="X633" s="2" t="inlineStr">
        <is>
          <t/>
        </is>
      </c>
      <c r="Y633" t="inlineStr">
        <is>
          <t/>
        </is>
      </c>
      <c r="Z633" s="2" t="inlineStr">
        <is>
          <t>Global Europe</t>
        </is>
      </c>
      <c r="AA633" s="2" t="inlineStr">
        <is>
          <t>3</t>
        </is>
      </c>
      <c r="AB633" s="2" t="inlineStr">
        <is>
          <t/>
        </is>
      </c>
      <c r="AC633" t="inlineStr">
        <is>
          <t>one of the six headings of the multiannual financial framework 2014-2020 comprising expenditure dedicated to the EU's action at international level, including humanitarian aid and development assistance</t>
        </is>
      </c>
      <c r="AD633" s="2" t="inlineStr">
        <is>
          <t>Europa global</t>
        </is>
      </c>
      <c r="AE633" s="2" t="inlineStr">
        <is>
          <t>3</t>
        </is>
      </c>
      <c r="AF633" s="2" t="inlineStr">
        <is>
          <t/>
        </is>
      </c>
      <c r="AG633" t="inlineStr">
        <is>
          <t>Una de las seis rúbricas del marco financiero plurianual para el período 2014-2020, que comprende los gastos que se dedican a la acción de la UE a nivel internacional, en 
particular la ayuda humanitaria y la asistencia para el desarrollo.</t>
        </is>
      </c>
      <c r="AH633" s="2" t="inlineStr">
        <is>
          <t>Globaalne Euroopa</t>
        </is>
      </c>
      <c r="AI633" s="2" t="inlineStr">
        <is>
          <t>3</t>
        </is>
      </c>
      <c r="AJ633" s="2" t="inlineStr">
        <is>
          <t/>
        </is>
      </c>
      <c r="AK633" t="inlineStr">
        <is>
          <t>üks mitmeaastase finantsraamistiku (aastateks 2014–2020) rubriikidest</t>
        </is>
      </c>
      <c r="AL633" s="2" t="inlineStr">
        <is>
          <t>Globaali Eurooppa</t>
        </is>
      </c>
      <c r="AM633" s="2" t="inlineStr">
        <is>
          <t>3</t>
        </is>
      </c>
      <c r="AN633" s="2" t="inlineStr">
        <is>
          <t/>
        </is>
      </c>
      <c r="AO633" t="inlineStr">
        <is>
          <t>yksi vuosia 2014–2020 koskevan monivuotisen rahoituskehyksen otsikoista, johon sisältyvät menot, jotka liittyvät EU:n kansainvälisellä tasolla toteuttamiin toimiin kuten kehitysapuun ja humanitaariseen apuun</t>
        </is>
      </c>
      <c r="AP633" s="2" t="inlineStr">
        <is>
          <t>l'Europe dans le monde</t>
        </is>
      </c>
      <c r="AQ633" s="2" t="inlineStr">
        <is>
          <t>3</t>
        </is>
      </c>
      <c r="AR633" s="2" t="inlineStr">
        <is>
          <t/>
        </is>
      </c>
      <c r="AS633" t="inlineStr">
        <is>
          <t>l'une des six rubriques du cadre financier pluriannuel (CFP) pour la période 2014-2020, qui couvre les dépenses consacrées à l'action de l'Union européenne au niveau international, notamment à l'aide humanitaire et à l'aide au développement</t>
        </is>
      </c>
      <c r="AT633" s="2" t="inlineStr">
        <is>
          <t>an Eoraip Dhomhanda</t>
        </is>
      </c>
      <c r="AU633" s="2" t="inlineStr">
        <is>
          <t>3</t>
        </is>
      </c>
      <c r="AV633" s="2" t="inlineStr">
        <is>
          <t/>
        </is>
      </c>
      <c r="AW633" t="inlineStr">
        <is>
          <t/>
        </is>
      </c>
      <c r="AX633" t="inlineStr">
        <is>
          <t/>
        </is>
      </c>
      <c r="AY633" t="inlineStr">
        <is>
          <t/>
        </is>
      </c>
      <c r="AZ633" t="inlineStr">
        <is>
          <t/>
        </is>
      </c>
      <c r="BA633" t="inlineStr">
        <is>
          <t/>
        </is>
      </c>
      <c r="BB633" s="2" t="inlineStr">
        <is>
          <t>Globális Európa</t>
        </is>
      </c>
      <c r="BC633" s="2" t="inlineStr">
        <is>
          <t>3</t>
        </is>
      </c>
      <c r="BD633" s="2" t="inlineStr">
        <is>
          <t/>
        </is>
      </c>
      <c r="BE633" t="inlineStr">
        <is>
          <t>a 2014-2020-as időszakra vonatkozó pénzügyi keret egyik fejezete, amely a nemzetközi uniós fellépésekhez, a humanitárius segítségnyújtáshoz és a fejlesztési támogatásokhoz biztosítja a szükséges kiadásokat</t>
        </is>
      </c>
      <c r="BF633" s="2" t="inlineStr">
        <is>
          <t>Ruolo mondiale dell'Europa|
Europa globale</t>
        </is>
      </c>
      <c r="BG633" s="2" t="inlineStr">
        <is>
          <t>3|
3</t>
        </is>
      </c>
      <c r="BH633" s="2" t="inlineStr">
        <is>
          <t xml:space="preserve">|
</t>
        </is>
      </c>
      <c r="BI633" t="inlineStr">
        <is>
          <t>uno dei sei titoli delle corrispondenti sezioni di cui si compone il quadro finanziario pluriennale 2014-2020 che riguarda l’azione dell'UE a livello internazionale, tra cui gli aiuti umanitari e l'assistenza allo sviluppo</t>
        </is>
      </c>
      <c r="BJ633" s="2" t="inlineStr">
        <is>
          <t>Europos vaidmuo pasaulyje</t>
        </is>
      </c>
      <c r="BK633" s="2" t="inlineStr">
        <is>
          <t>3</t>
        </is>
      </c>
      <c r="BL633" s="2" t="inlineStr">
        <is>
          <t/>
        </is>
      </c>
      <c r="BM633" t="inlineStr">
        <is>
          <t/>
        </is>
      </c>
      <c r="BN633" s="2" t="inlineStr">
        <is>
          <t>Globālā Eiropa</t>
        </is>
      </c>
      <c r="BO633" s="2" t="inlineStr">
        <is>
          <t>3</t>
        </is>
      </c>
      <c r="BP633" s="2" t="inlineStr">
        <is>
          <t/>
        </is>
      </c>
      <c r="BQ633" t="inlineStr">
        <is>
          <t/>
        </is>
      </c>
      <c r="BR633" s="2" t="inlineStr">
        <is>
          <t>Ewropa Globali</t>
        </is>
      </c>
      <c r="BS633" s="2" t="inlineStr">
        <is>
          <t>3</t>
        </is>
      </c>
      <c r="BT633" s="2" t="inlineStr">
        <is>
          <t/>
        </is>
      </c>
      <c r="BU633" t="inlineStr">
        <is>
          <t>waħda mis-sitt ambizzjonijiet il-kbar tal-qafas finanzjarju pluriennali għall-2014-2020, li tinkludi n-nefqa ddedikata għall-azzjoni tal-UE fil-livell internazzjonali, inkluż l-għajnuna umanitarja u l-assistenza għall-iżvilupp</t>
        </is>
      </c>
      <c r="BV633" s="2" t="inlineStr">
        <is>
          <t>Europa als wereldspeler</t>
        </is>
      </c>
      <c r="BW633" s="2" t="inlineStr">
        <is>
          <t>3</t>
        </is>
      </c>
      <c r="BX633" s="2" t="inlineStr">
        <is>
          <t/>
        </is>
      </c>
      <c r="BY633" t="inlineStr">
        <is>
          <t>een van de zes rubrieken van het meerjarig financieel kader voor de periode 2014-2020</t>
        </is>
      </c>
      <c r="BZ633" s="2" t="inlineStr">
        <is>
          <t>globalny wymiar Europy</t>
        </is>
      </c>
      <c r="CA633" s="2" t="inlineStr">
        <is>
          <t>3</t>
        </is>
      </c>
      <c r="CB633" s="2" t="inlineStr">
        <is>
          <t/>
        </is>
      </c>
      <c r="CC633" t="inlineStr">
        <is>
          <t/>
        </is>
      </c>
      <c r="CD633" s="2" t="inlineStr">
        <is>
          <t>Europa global</t>
        </is>
      </c>
      <c r="CE633" s="2" t="inlineStr">
        <is>
          <t>3</t>
        </is>
      </c>
      <c r="CF633" s="2" t="inlineStr">
        <is>
          <t/>
        </is>
      </c>
      <c r="CG633" t="inlineStr">
        <is>
          <t>&lt;div&gt; 
 &lt;div&gt; 
 &lt;div&gt;
 Rubrica prevista no quadro financeiro plurianual para o período 2014-2020. &lt;/div&gt;&lt;/div&gt;&lt;/div&gt;</t>
        </is>
      </c>
      <c r="CH633" s="2" t="inlineStr">
        <is>
          <t>Europa în lume</t>
        </is>
      </c>
      <c r="CI633" s="2" t="inlineStr">
        <is>
          <t>3</t>
        </is>
      </c>
      <c r="CJ633" s="2" t="inlineStr">
        <is>
          <t/>
        </is>
      </c>
      <c r="CK633" t="inlineStr">
        <is>
          <t>cea de a patra rubrică bugetară din cadrul financiar multianual 2014-2020, celelalte fiind: (1) 
&lt;b&gt;creștere inteligentă și favorabilă incluziunii&lt;/b&gt;; (2) creștere durabilă: resurse naturale (3); securitate și cetățenie; (5) administrație</t>
        </is>
      </c>
      <c r="CL633" s="2" t="inlineStr">
        <is>
          <t>Globálna Európa</t>
        </is>
      </c>
      <c r="CM633" s="2" t="inlineStr">
        <is>
          <t>3</t>
        </is>
      </c>
      <c r="CN633" s="2" t="inlineStr">
        <is>
          <t/>
        </is>
      </c>
      <c r="CO633" t="inlineStr">
        <is>
          <t>názov jedného zo šiestich okruhov viacročného finančného rámca na roky 2014 – 2020, v rámci ktorého sú výdavky vyčlenené na akcie Európskej únie vykonávané na medzinárodnej úrovni, vrátane humanitárnej a rozvojovej pomoci</t>
        </is>
      </c>
      <c r="CP633" s="2" t="inlineStr">
        <is>
          <t>Evropa v svetu</t>
        </is>
      </c>
      <c r="CQ633" s="2" t="inlineStr">
        <is>
          <t>3</t>
        </is>
      </c>
      <c r="CR633" s="2" t="inlineStr">
        <is>
          <t/>
        </is>
      </c>
      <c r="CS633" t="inlineStr">
        <is>
          <t>eden od šestih razdelkov večletnega finančnega okvira za obdobje 2014–2020, ki zajema odhodke za delovanje EU na mendarodni ravni, vključno s humanitarno in razvojno pomočjo</t>
        </is>
      </c>
      <c r="CT633" s="2" t="inlineStr">
        <is>
          <t>Europa i världen</t>
        </is>
      </c>
      <c r="CU633" s="2" t="inlineStr">
        <is>
          <t>3</t>
        </is>
      </c>
      <c r="CV633" s="2" t="inlineStr">
        <is>
          <t/>
        </is>
      </c>
      <c r="CW633" t="inlineStr">
        <is>
          <t>en av sex rubriker i den fleråriga budgetramen för 2014-2020</t>
        </is>
      </c>
    </row>
    <row r="634">
      <c r="A634" s="1" t="str">
        <f>HYPERLINK("https://iate.europa.eu/entry/result/3577115/all", "3577115")</f>
        <v>3577115</v>
      </c>
      <c r="B634" t="inlineStr">
        <is>
          <t>EUROPEAN UNION;SOCIAL QUESTIONS</t>
        </is>
      </c>
      <c r="C634" t="inlineStr">
        <is>
          <t>EUROPEAN UNION|EU finance;SOCIAL QUESTIONS|social affairs</t>
        </is>
      </c>
      <c r="D634" t="inlineStr">
        <is>
          <t>yes</t>
        </is>
      </c>
      <c r="E634" t="inlineStr">
        <is>
          <t/>
        </is>
      </c>
      <c r="F634" s="2" t="inlineStr">
        <is>
          <t>направление на ЕСФ+ при споделено управление</t>
        </is>
      </c>
      <c r="G634" s="2" t="inlineStr">
        <is>
          <t>3</t>
        </is>
      </c>
      <c r="H634" s="2" t="inlineStr">
        <is>
          <t/>
        </is>
      </c>
      <c r="I634" t="inlineStr">
        <is>
          <t/>
        </is>
      </c>
      <c r="J634" s="2" t="inlineStr">
        <is>
          <t>složka ESF+ v rámci sdíleného řízení</t>
        </is>
      </c>
      <c r="K634" s="2" t="inlineStr">
        <is>
          <t>3</t>
        </is>
      </c>
      <c r="L634" s="2" t="inlineStr">
        <is>
          <t/>
        </is>
      </c>
      <c r="M634" t="inlineStr">
        <is>
          <t>část Evropského sociálního fondu plus, jejíž provádění je přeneseno na členské státy EU a která zahrnuje &lt;a href="http://iate.europa.eu/entry/result/890098/en" target="_blank"&gt;Evropský sociální fond&lt;/a&gt;, &lt;a href="http://iate.europa.eu/entry/result/3546821/en" target="_blank"&gt;Fond evropské pomoci nejchudším osobám&lt;/a&gt; a &lt;a href="http://iate.europa.eu/entry/result/3548792/en" target="_blank"&gt;Iniciativu na podporu zaměstnanosti mladých lidí&lt;/a&gt;</t>
        </is>
      </c>
      <c r="N634" s="2" t="inlineStr">
        <is>
          <t>indsatsområde under ESF+, der gennemføres under delt forvaltning|
ESF+-indsatsområde under delt forvaltning</t>
        </is>
      </c>
      <c r="O634" s="2" t="inlineStr">
        <is>
          <t>3|
3</t>
        </is>
      </c>
      <c r="P634" s="2" t="inlineStr">
        <is>
          <t xml:space="preserve">|
</t>
        </is>
      </c>
      <c r="Q634" t="inlineStr">
        <is>
          <t/>
        </is>
      </c>
      <c r="R634" s="2" t="inlineStr">
        <is>
          <t>ESF+-Komponente mit geteilter Mittelverwaltung</t>
        </is>
      </c>
      <c r="S634" s="2" t="inlineStr">
        <is>
          <t>3</t>
        </is>
      </c>
      <c r="T634" s="2" t="inlineStr">
        <is>
          <t/>
        </is>
      </c>
      <c r="U634" t="inlineStr">
        <is>
          <t/>
        </is>
      </c>
      <c r="V634" s="2" t="inlineStr">
        <is>
          <t>ΕΚΤ+ στο πλαίσιο της επιμερισμένης διαχείρισης</t>
        </is>
      </c>
      <c r="W634" s="2" t="inlineStr">
        <is>
          <t>3</t>
        </is>
      </c>
      <c r="X634" s="2" t="inlineStr">
        <is>
          <t/>
        </is>
      </c>
      <c r="Y634" t="inlineStr">
        <is>
          <t/>
        </is>
      </c>
      <c r="Z634" s="2" t="inlineStr">
        <is>
          <t>ESF+ strand under shared management</t>
        </is>
      </c>
      <c r="AA634" s="2" t="inlineStr">
        <is>
          <t>3</t>
        </is>
      </c>
      <c r="AB634" s="2" t="inlineStr">
        <is>
          <t/>
        </is>
      </c>
      <c r="AC634" t="inlineStr">
        <is>
          <t>part of the European Social Fund Plus (ESF+) implemented by EU Member States, which includes the 2014-2020 &lt;a href="http://iate.europa.eu/entry/result/890098/en" target="_blank"&gt;European Social Fund&lt;/a&gt;, &lt;a href="http://iate.europa.eu/entry/result/3546821/en" target="_blank"&gt;Fund for European Aid to the Most Deprived&lt;/a&gt; and &lt;a href="http://iate.europa.eu/entry/result/3548792/en" target="_blank"&gt;Youth Employment Initiative&lt;/a&gt;</t>
        </is>
      </c>
      <c r="AD634" s="2" t="inlineStr">
        <is>
          <t>capítulo del FSE+ en régimen de gestión compartida</t>
        </is>
      </c>
      <c r="AE634" s="2" t="inlineStr">
        <is>
          <t>3</t>
        </is>
      </c>
      <c r="AF634" s="2" t="inlineStr">
        <is>
          <t/>
        </is>
      </c>
      <c r="AG634" t="inlineStr">
        <is>
          <t>Uno de los capítulos del Fondo Social Europeo Plus (FSE+) ejecutado por los Estados miembros durante el período de programación 2014-2020, que abarca el (antiguo) FSE y la asistencia material básica a las personas más desfavorecidas.</t>
        </is>
      </c>
      <c r="AH634" s="2" t="inlineStr">
        <is>
          <t>jagatud eelarve täitmist järgiv ESF+ haru</t>
        </is>
      </c>
      <c r="AI634" s="2" t="inlineStr">
        <is>
          <t>2</t>
        </is>
      </c>
      <c r="AJ634" s="2" t="inlineStr">
        <is>
          <t/>
        </is>
      </c>
      <c r="AK634" t="inlineStr">
        <is>
          <t>&lt;div&gt;
 Euroopa Sotsiaalfond+ (ESF+) haru, mis hõlmab endist ESFi ja olulist materiaalset abi puudust kannatavatele inimestele&lt;/div&gt;</t>
        </is>
      </c>
      <c r="AL634" s="2" t="inlineStr">
        <is>
          <t>ESR+:n yhteistyössä hallinnoitava toimintalohko</t>
        </is>
      </c>
      <c r="AM634" s="2" t="inlineStr">
        <is>
          <t>3</t>
        </is>
      </c>
      <c r="AN634" s="2" t="inlineStr">
        <is>
          <t/>
        </is>
      </c>
      <c r="AO634" t="inlineStr">
        <is>
          <t>osa EU:n jäsenvaltioiden toteuttamaa Euroopan sosiaalirahasto plussaa (ESR+), johon vuosina 2014-2020 sisältyvät Euroopan sosiaalirahasto, vähävaraisimmille suunnatun eurooppalaisen avun rahasto ja nuorisotyöllisyysaloite</t>
        </is>
      </c>
      <c r="AP634" s="2" t="inlineStr">
        <is>
          <t>volet du FSE+ relevant de la gestion partagée</t>
        </is>
      </c>
      <c r="AQ634" s="2" t="inlineStr">
        <is>
          <t>3</t>
        </is>
      </c>
      <c r="AR634" s="2" t="inlineStr">
        <is>
          <t/>
        </is>
      </c>
      <c r="AS634" t="inlineStr">
        <is>
          <t>l'un des volets du Fonds social européen plus (FSE+) mis en œuvre par les États membres pendant la période de programmation 2014-2020 , qui comprend le 
&lt;i&gt;Fonds social européen&lt;/i&gt; (FSE), l' 
&lt;i&gt;initiative pour l'emploi des jeunes&lt;/i&gt; (IEJ) et le 
&lt;i&gt;Fonds européen d'aide aux plus démunis&lt;/i&gt; (FEAD),</t>
        </is>
      </c>
      <c r="AT634" s="2" t="inlineStr">
        <is>
          <t>snáithe CSE+ faoi bhainistíocht chomhroinnte</t>
        </is>
      </c>
      <c r="AU634" s="2" t="inlineStr">
        <is>
          <t>3</t>
        </is>
      </c>
      <c r="AV634" s="2" t="inlineStr">
        <is>
          <t/>
        </is>
      </c>
      <c r="AW634" t="inlineStr">
        <is>
          <t/>
        </is>
      </c>
      <c r="AX634" t="inlineStr">
        <is>
          <t/>
        </is>
      </c>
      <c r="AY634" t="inlineStr">
        <is>
          <t/>
        </is>
      </c>
      <c r="AZ634" t="inlineStr">
        <is>
          <t/>
        </is>
      </c>
      <c r="BA634" t="inlineStr">
        <is>
          <t/>
        </is>
      </c>
      <c r="BB634" s="2" t="inlineStr">
        <is>
          <t>az ESZA+ megosztott irányítású ága</t>
        </is>
      </c>
      <c r="BC634" s="2" t="inlineStr">
        <is>
          <t>2</t>
        </is>
      </c>
      <c r="BD634" s="2" t="inlineStr">
        <is>
          <t/>
        </is>
      </c>
      <c r="BE634" t="inlineStr">
        <is>
          <t>az &lt;a href="https://iate.europa.eu/entry/result/3577114/hu" target="_blank"&gt;Európai Szociális Alap Plusz&lt;time datetime="2019. 11. 22."&gt; (2019. 11. 22.)&lt;/time&gt;&lt;/a&gt; tagállamokkal közösen irányított része</t>
        </is>
      </c>
      <c r="BF634" s="2" t="inlineStr">
        <is>
          <t>FSE+ in regime di gestione concorrente</t>
        </is>
      </c>
      <c r="BG634" s="2" t="inlineStr">
        <is>
          <t>3</t>
        </is>
      </c>
      <c r="BH634" s="2" t="inlineStr">
        <is>
          <t/>
        </is>
      </c>
      <c r="BI634" t="inlineStr">
        <is>
          <t>componente del Fondo sociale europeo Plus (FSE+) applicata Stati membri dell’UE e che include: il Fondo sociale europeo [ &lt;a href="/entry/result/890098/all" id="ENTRY_TO_ENTRY_CONVERTER" target="_blank"&gt;IATE:890098&lt;/a&gt; ], l'iniziativa a favore dell'occupazione giovanile [ &lt;a href="/entry/result/3548792/all" id="ENTRY_TO_ENTRY_CONVERTER" target="_blank"&gt;IATE:3548792&lt;/a&gt; ] e il Fondo di aiuti europei agli indigenti [ &lt;a href="/entry/result/3546821/all" id="ENTRY_TO_ENTRY_CONVERTER" target="_blank"&gt;IATE:3546821&lt;/a&gt; ]</t>
        </is>
      </c>
      <c r="BJ634" s="2" t="inlineStr">
        <is>
          <t>ESF+ dalis, kuriai taikomas pasidalijamasis valdymas</t>
        </is>
      </c>
      <c r="BK634" s="2" t="inlineStr">
        <is>
          <t>3</t>
        </is>
      </c>
      <c r="BL634" s="2" t="inlineStr">
        <is>
          <t/>
        </is>
      </c>
      <c r="BM634" t="inlineStr">
        <is>
          <t/>
        </is>
      </c>
      <c r="BN634" s="2" t="inlineStr">
        <is>
          <t>dalīti pārvaldītā ESF+ sadaļa|
ESF+ sadaļa, ko īsteno pēc dalītās pārvaldības principa</t>
        </is>
      </c>
      <c r="BO634" s="2" t="inlineStr">
        <is>
          <t>3|
3</t>
        </is>
      </c>
      <c r="BP634" s="2" t="inlineStr">
        <is>
          <t xml:space="preserve">|
</t>
        </is>
      </c>
      <c r="BQ634" t="inlineStr">
        <is>
          <t/>
        </is>
      </c>
      <c r="BR634" s="2" t="inlineStr">
        <is>
          <t>fergħa tal-FSE+ b'ġestjoni kondiviża</t>
        </is>
      </c>
      <c r="BS634" s="2" t="inlineStr">
        <is>
          <t>3</t>
        </is>
      </c>
      <c r="BT634" s="2" t="inlineStr">
        <is>
          <t/>
        </is>
      </c>
      <c r="BU634" t="inlineStr">
        <is>
          <t>parti mill-Fond Soċjali Ewropew Plus (FSE+) implimentata mill-Istati Membri tal-UE, u li tinkludi l-&lt;a href="https://iate.europa.eu/entry/result/890098/mt" target="_blank"&gt;Fond Soċjali Ewropew&lt;/a&gt;, il-&lt;a href="https://iate.europa.eu/entry/result/3546821/mt" target="_blank"&gt;Fond għal Għajnuna Ewropea għall-Persuni l-Aktar fil-Bżonn&lt;/a&gt; u l-&lt;a href="https://iate.europa.eu/entry/result/3548792/mt" target="_blank"&gt;Inizjattiva favur l-Impjieg taż-Żgħażagħ&lt;/a&gt;</t>
        </is>
      </c>
      <c r="BV634" s="2" t="inlineStr">
        <is>
          <t>ESF+-onderdeel onder gedeeld beheer</t>
        </is>
      </c>
      <c r="BW634" s="2" t="inlineStr">
        <is>
          <t>3</t>
        </is>
      </c>
      <c r="BX634" s="2" t="inlineStr">
        <is>
          <t/>
        </is>
      </c>
      <c r="BY634" t="inlineStr">
        <is>
          <t>deel van het Europees Sociaal Fonds+ (ESF+) dat het Europees Sociaal Fonds, het Fonds voor Europese hulp aan de meest behoeftigen en het jongerenwerkgelegenheidsinitiatief omvat</t>
        </is>
      </c>
      <c r="BZ634" s="2" t="inlineStr">
        <is>
          <t>komponent EFS+ objęty zarządzaniem dzielonym</t>
        </is>
      </c>
      <c r="CA634" s="2" t="inlineStr">
        <is>
          <t>3</t>
        </is>
      </c>
      <c r="CB634" s="2" t="inlineStr">
        <is>
          <t/>
        </is>
      </c>
      <c r="CC634" t="inlineStr">
        <is>
          <t>część EFS+, w skład której wchodzą dawne programy: EFS, Inicjatywa na rzecz zatrudnienia ludzi młodych i FEAD</t>
        </is>
      </c>
      <c r="CD634" s="2" t="inlineStr">
        <is>
          <t>vertente do FSE+ em regime de gestão partilhada</t>
        </is>
      </c>
      <c r="CE634" s="2" t="inlineStr">
        <is>
          <t>3</t>
        </is>
      </c>
      <c r="CF634" s="2" t="inlineStr">
        <is>
          <t/>
        </is>
      </c>
      <c r="CG634" t="inlineStr">
        <is>
          <t>Vertente do &lt;a href="https://iate.europa.eu/entry/result/3577114/pt" target="_blank"&gt;Fundo Social Europeu Mais&lt;/a&gt; (FSE+) executada pelos Estados-Membros em parceria com a Comissão ("gestão partilhada").</t>
        </is>
      </c>
      <c r="CH634" s="2" t="inlineStr">
        <is>
          <t>componentă FSE+ cu gestiune partajată</t>
        </is>
      </c>
      <c r="CI634" s="2" t="inlineStr">
        <is>
          <t>3</t>
        </is>
      </c>
      <c r="CJ634" s="2" t="inlineStr">
        <is>
          <t/>
        </is>
      </c>
      <c r="CK634" t="inlineStr">
        <is>
          <t/>
        </is>
      </c>
      <c r="CL634" s="2" t="inlineStr">
        <is>
          <t>zložka ESF+ podliehajúca zdieľanému riadeniu</t>
        </is>
      </c>
      <c r="CM634" s="2" t="inlineStr">
        <is>
          <t>3</t>
        </is>
      </c>
      <c r="CN634" s="2" t="inlineStr">
        <is>
          <t/>
        </is>
      </c>
      <c r="CO634" t="inlineStr">
        <is>
          <t>časť Európskeho sociálneho fondu plus (ESF+), ktorej implementácia sa deleguje na členské štáty Európskej únie a ktorá zahŕňa &lt;a href="https://iate.europa.eu/entry/result/890098/sk" target="_blank"&gt; Európsky sociálny fond&lt;/a&gt; na roky 2014 – 2020, &lt;a href="https://iate.europa.eu/entry/result/3546821/sk" target="_blank"&gt;Fond európskej pomoci pre najodkázanejšie osoby&lt;/a&gt; a &lt;a href="https://iate.europa.eu/entry/result/3548792/sk" target="_blank"&gt;iniciatívu na podporu zamestnanosti mladých ľudí&lt;/a&gt;</t>
        </is>
      </c>
      <c r="CP634" s="2" t="inlineStr">
        <is>
          <t>sklop ESS+ v okviru deljenega upravljanja</t>
        </is>
      </c>
      <c r="CQ634" s="2" t="inlineStr">
        <is>
          <t>3</t>
        </is>
      </c>
      <c r="CR634" s="2" t="inlineStr">
        <is>
          <t/>
        </is>
      </c>
      <c r="CS634" t="inlineStr">
        <is>
          <t/>
        </is>
      </c>
      <c r="CT634" s="2" t="inlineStr">
        <is>
          <t>ESF+-delen inom ramen för delad förvaltning</t>
        </is>
      </c>
      <c r="CU634" s="2" t="inlineStr">
        <is>
          <t>2</t>
        </is>
      </c>
      <c r="CV634" s="2" t="inlineStr">
        <is>
          <t/>
        </is>
      </c>
      <c r="CW634" t="inlineStr">
        <is>
          <t/>
        </is>
      </c>
    </row>
    <row r="635">
      <c r="A635" s="1" t="str">
        <f>HYPERLINK("https://iate.europa.eu/entry/result/3582814/all", "3582814")</f>
        <v>3582814</v>
      </c>
      <c r="B635" t="inlineStr">
        <is>
          <t>EUROPEAN UNION</t>
        </is>
      </c>
      <c r="C635" t="inlineStr">
        <is>
          <t>EUROPEAN UNION|EU finance</t>
        </is>
      </c>
      <c r="D635" t="inlineStr">
        <is>
          <t>yes</t>
        </is>
      </c>
      <c r="E635" t="inlineStr">
        <is>
          <t/>
        </is>
      </c>
      <c r="F635" s="2" t="inlineStr">
        <is>
          <t>интелигентен и приобщаващ растеж</t>
        </is>
      </c>
      <c r="G635" s="2" t="inlineStr">
        <is>
          <t>3</t>
        </is>
      </c>
      <c r="H635" s="2" t="inlineStr">
        <is>
          <t/>
        </is>
      </c>
      <c r="I635" t="inlineStr">
        <is>
          <t/>
        </is>
      </c>
      <c r="J635" s="2" t="inlineStr">
        <is>
          <t>Inteligentní růst podporující začlenění|
Inteligentní a inkluzivní růst</t>
        </is>
      </c>
      <c r="K635" s="2" t="inlineStr">
        <is>
          <t>3|
3</t>
        </is>
      </c>
      <c r="L635" s="2" t="inlineStr">
        <is>
          <t>|
preferred</t>
        </is>
      </c>
      <c r="M635" t="inlineStr">
        <is>
          <t>název jednoho ze šesti okruhů víceletého finančního rámce EU na období 2014–2020, který zahrnuje podokruhy „Konkurenceschopnost pro růst a zaměstnanost“ a „Hospodářská, sociální a územní soudržnost“</t>
        </is>
      </c>
      <c r="N635" s="2" t="inlineStr">
        <is>
          <t>intelligent og inklusiv vækst</t>
        </is>
      </c>
      <c r="O635" s="2" t="inlineStr">
        <is>
          <t>3</t>
        </is>
      </c>
      <c r="P635" s="2" t="inlineStr">
        <is>
          <t/>
        </is>
      </c>
      <c r="Q635" t="inlineStr">
        <is>
          <t/>
        </is>
      </c>
      <c r="R635" s="2" t="inlineStr">
        <is>
          <t>intelligentes und integratives Wachstum</t>
        </is>
      </c>
      <c r="S635" s="2" t="inlineStr">
        <is>
          <t>3</t>
        </is>
      </c>
      <c r="T635" s="2" t="inlineStr">
        <is>
          <t/>
        </is>
      </c>
      <c r="U635" t="inlineStr">
        <is>
          <t/>
        </is>
      </c>
      <c r="V635" s="2" t="inlineStr">
        <is>
          <t>έξυπνη και χωρίς αποκλεισμούς ανάπτυξη</t>
        </is>
      </c>
      <c r="W635" s="2" t="inlineStr">
        <is>
          <t>3</t>
        </is>
      </c>
      <c r="X635" s="2" t="inlineStr">
        <is>
          <t/>
        </is>
      </c>
      <c r="Y635" t="inlineStr">
        <is>
          <t/>
        </is>
      </c>
      <c r="Z635" s="2" t="inlineStr">
        <is>
          <t>Smart and inclusive growth</t>
        </is>
      </c>
      <c r="AA635" s="2" t="inlineStr">
        <is>
          <t>3</t>
        </is>
      </c>
      <c r="AB635" s="2" t="inlineStr">
        <is>
          <t/>
        </is>
      </c>
      <c r="AC635" t="inlineStr">
        <is>
          <t>one of the six headings of the multiannual financial framework 2014-2020 comprising: 
&lt;div&gt; &lt;a href="https://iate.europa.eu/entry/result/3582816/en" target="_blank"&gt;competitiveness for growth and jobs&lt;/a&gt; and &lt;/div&gt; 
&lt;div&gt; &lt;a href="https://iate.europa.eu/entry/result/2216199/en" target="_blank"&gt;economic, social and territorial cohesion&lt;/a&gt;&lt;/div&gt;</t>
        </is>
      </c>
      <c r="AD635" s="2" t="inlineStr">
        <is>
          <t>crecimiento inteligente e integrador</t>
        </is>
      </c>
      <c r="AE635" s="2" t="inlineStr">
        <is>
          <t>3</t>
        </is>
      </c>
      <c r="AF635" s="2" t="inlineStr">
        <is>
          <t/>
        </is>
      </c>
      <c r="AG635" t="inlineStr">
        <is>
          <t>Una de las seis rúbricas del marco financiero plurianual para el período 2014-2020, que comprende dos subrúbricas: a) competitividad para el crecimiento y el empleo y b) cohesión económica, social y territorial.</t>
        </is>
      </c>
      <c r="AH635" s="2" t="inlineStr">
        <is>
          <t>Arukas ja kaasav majanduskasv</t>
        </is>
      </c>
      <c r="AI635" s="2" t="inlineStr">
        <is>
          <t>3</t>
        </is>
      </c>
      <c r="AJ635" s="2" t="inlineStr">
        <is>
          <t/>
        </is>
      </c>
      <c r="AK635" t="inlineStr">
        <is>
          <t>üks mitmeaastase finantsraamistiku (aastateks 2014–2020) rubriikidest</t>
        </is>
      </c>
      <c r="AL635" s="2" t="inlineStr">
        <is>
          <t>Älykäs ja osallistava kasvu</t>
        </is>
      </c>
      <c r="AM635" s="2" t="inlineStr">
        <is>
          <t>3</t>
        </is>
      </c>
      <c r="AN635" s="2" t="inlineStr">
        <is>
          <t/>
        </is>
      </c>
      <c r="AO635" t="inlineStr">
        <is>
          <t>yksi vuosia 2014–2020 koskevan monivuotisen rahoituskehyksen otsikoista, joka kattaa kasvua ja työllisyyttä edistävän kilpailukyvyn ja taloudellisen sosiaalisen ja alueellisen yhteenkuuluvuuden</t>
        </is>
      </c>
      <c r="AP635" s="2" t="inlineStr">
        <is>
          <t>croissance intelligente et inclusive</t>
        </is>
      </c>
      <c r="AQ635" s="2" t="inlineStr">
        <is>
          <t>3</t>
        </is>
      </c>
      <c r="AR635" s="2" t="inlineStr">
        <is>
          <t/>
        </is>
      </c>
      <c r="AS635" t="inlineStr">
        <is>
          <t>l'une des six rubriques du cadre financier pluriannuel (CFP) pour la période 2014-2020, qui comprend deux sous-rubriques: a) la compétitivité pour la croissance et l'emploi et b) la cohésion économique, sociale et territoriale</t>
        </is>
      </c>
      <c r="AT635" s="2" t="inlineStr">
        <is>
          <t>fás cliste chuimsitheach</t>
        </is>
      </c>
      <c r="AU635" s="2" t="inlineStr">
        <is>
          <t>3</t>
        </is>
      </c>
      <c r="AV635" s="2" t="inlineStr">
        <is>
          <t/>
        </is>
      </c>
      <c r="AW635" t="inlineStr">
        <is>
          <t/>
        </is>
      </c>
      <c r="AX635" t="inlineStr">
        <is>
          <t/>
        </is>
      </c>
      <c r="AY635" t="inlineStr">
        <is>
          <t/>
        </is>
      </c>
      <c r="AZ635" t="inlineStr">
        <is>
          <t/>
        </is>
      </c>
      <c r="BA635" t="inlineStr">
        <is>
          <t/>
        </is>
      </c>
      <c r="BB635" s="2" t="inlineStr">
        <is>
          <t>Intelligens és inkluzív növekedés</t>
        </is>
      </c>
      <c r="BC635" s="2" t="inlineStr">
        <is>
          <t>3</t>
        </is>
      </c>
      <c r="BD635" s="2" t="inlineStr">
        <is>
          <t/>
        </is>
      </c>
      <c r="BE635" t="inlineStr">
        <is>
          <t>a 2014-2020-as időszakra vonatkozó pénzügyi keret egyik fejezete</t>
        </is>
      </c>
      <c r="BF635" s="2" t="inlineStr">
        <is>
          <t>Crescita intelligente ed inclusiva</t>
        </is>
      </c>
      <c r="BG635" s="2" t="inlineStr">
        <is>
          <t>3</t>
        </is>
      </c>
      <c r="BH635" s="2" t="inlineStr">
        <is>
          <t/>
        </is>
      </c>
      <c r="BI635" t="inlineStr">
        <is>
          <t>uno dei sei titoli delle corrispondenti sezioni di cui si compone il quadro finanziario pluriennale 2014-2020 che comprende i due sottotitoli: Competitività per la crescita e l'occupazione [ &lt;a href="/entry/result/3582816/all" id="ENTRY_TO_ENTRY_CONVERTER" target="_blank"&gt;IATE:3582816&lt;/a&gt; ] e Coesione economica, sociale e territoriale [ &lt;a href="/entry/result/2216199/all" id="ENTRY_TO_ENTRY_CONVERTER" target="_blank"&gt;IATE:2216199&lt;/a&gt; ]</t>
        </is>
      </c>
      <c r="BJ635" s="2" t="inlineStr">
        <is>
          <t>pažangus ir integracinis augimas</t>
        </is>
      </c>
      <c r="BK635" s="2" t="inlineStr">
        <is>
          <t>3</t>
        </is>
      </c>
      <c r="BL635" s="2" t="inlineStr">
        <is>
          <t/>
        </is>
      </c>
      <c r="BM635" t="inlineStr">
        <is>
          <t/>
        </is>
      </c>
      <c r="BN635" s="2" t="inlineStr">
        <is>
          <t>Gudra un iekļaujoša izaugsme</t>
        </is>
      </c>
      <c r="BO635" s="2" t="inlineStr">
        <is>
          <t>3</t>
        </is>
      </c>
      <c r="BP635" s="2" t="inlineStr">
        <is>
          <t/>
        </is>
      </c>
      <c r="BQ635" t="inlineStr">
        <is>
          <t/>
        </is>
      </c>
      <c r="BR635" s="2" t="inlineStr">
        <is>
          <t>Tkabbir intelliġenti u inklużiv</t>
        </is>
      </c>
      <c r="BS635" s="2" t="inlineStr">
        <is>
          <t>3</t>
        </is>
      </c>
      <c r="BT635" s="2" t="inlineStr">
        <is>
          <t/>
        </is>
      </c>
      <c r="BU635" t="inlineStr">
        <is>
          <t>waħda mis-sitt ambizzjonijiet il-kbar tal-qafas finanzjarju pluriennali għall-2014-2020, li tinkludi l-&lt;a href="https://iate.europa.eu/entry/result/3582816/mt" target="_blank"&gt;Kompetittività għat-Tkabbir u l-Impjiegi&lt;/a&gt; u l-Koeżjoni ekonomika, soċjali u territorjali</t>
        </is>
      </c>
      <c r="BV635" s="2" t="inlineStr">
        <is>
          <t>Slimme en inclusieve groei</t>
        </is>
      </c>
      <c r="BW635" s="2" t="inlineStr">
        <is>
          <t>3</t>
        </is>
      </c>
      <c r="BX635" s="2" t="inlineStr">
        <is>
          <t/>
        </is>
      </c>
      <c r="BY635" t="inlineStr">
        <is>
          <t>een van de zes rubrieken van het meerjarig financieel kader voor de periode 2014-2020, die is onderverdeeld in de subrubrieken Concurrentievermogen voor groei en banen en Economische, sociale en territoriale samenhang</t>
        </is>
      </c>
      <c r="BZ635" s="2" t="inlineStr">
        <is>
          <t>inteligentny wzrost gospodarczy sprzyjający włączeniu społecznemu</t>
        </is>
      </c>
      <c r="CA635" s="2" t="inlineStr">
        <is>
          <t>3</t>
        </is>
      </c>
      <c r="CB635" s="2" t="inlineStr">
        <is>
          <t/>
        </is>
      </c>
      <c r="CC635" t="inlineStr">
        <is>
          <t/>
        </is>
      </c>
      <c r="CD635" s="2" t="inlineStr">
        <is>
          <t>crescimento inteligente e inclusivo</t>
        </is>
      </c>
      <c r="CE635" s="2" t="inlineStr">
        <is>
          <t>3</t>
        </is>
      </c>
      <c r="CF635" s="2" t="inlineStr">
        <is>
          <t/>
        </is>
      </c>
      <c r="CG635" t="inlineStr">
        <is>
          <t>&lt;div&gt;
 Rubrica prevista no quadro financeiro plurianual para o período 2014-2020 e que se subdivide em:&lt;/div&gt; 
&lt;div&gt;
 Competitividade para o crescimento e o emprego&lt;/div&gt; 
&lt;div&gt;
 Coesão económica, social e territorial &lt;/div&gt;</t>
        </is>
      </c>
      <c r="CH635" s="2" t="inlineStr">
        <is>
          <t>creștere inteligentă și favorabilă incluziunii</t>
        </is>
      </c>
      <c r="CI635" s="2" t="inlineStr">
        <is>
          <t>3</t>
        </is>
      </c>
      <c r="CJ635" s="2" t="inlineStr">
        <is>
          <t/>
        </is>
      </c>
      <c r="CK635" t="inlineStr">
        <is>
          <t/>
        </is>
      </c>
      <c r="CL635" s="2" t="inlineStr">
        <is>
          <t>Inteligentný a inkluzívny rast</t>
        </is>
      </c>
      <c r="CM635" s="2" t="inlineStr">
        <is>
          <t>3</t>
        </is>
      </c>
      <c r="CN635" s="2" t="inlineStr">
        <is>
          <t/>
        </is>
      </c>
      <c r="CO635" t="inlineStr">
        <is>
          <t>názov jedného zo šiestich okruhov viacročného finančného rámca na roky 2014 – 2020, ktorý sa delí na dva podokruhy, v rámci ktorých sú výdavky vyčlenené na: a) podporu výskumu a inovácií, investície do transeurópskych sietí a rozvoj malých a stredných podnikov a na: b) odstránenie rozdielov medzi úrovňou rozvoja regiónov Európskej únie a podporu politiky súdržnosti Európskej únie</t>
        </is>
      </c>
      <c r="CP635" s="2" t="inlineStr">
        <is>
          <t>Pametna in vključujoča rast</t>
        </is>
      </c>
      <c r="CQ635" s="2" t="inlineStr">
        <is>
          <t>3</t>
        </is>
      </c>
      <c r="CR635" s="2" t="inlineStr">
        <is>
          <t/>
        </is>
      </c>
      <c r="CS635" t="inlineStr">
        <is>
          <t>eden od šestih razdelkov večletnega finančnega okvira za obdobje 2014–2020, ki zajema podrazdelka &lt;a href="https://iate.europa.eu/entry/result/3582816/sl" target="_blank"&gt;Konkurenčnost za rast in delovna mesta&lt;/a&gt; &amp;#x1;ter &lt;a href="https://iate.europa.eu/entry/result/2216199/sl" target="_blank"&gt;Ekonomska, socialna in teritorialna kohezija&lt;/a&gt;</t>
        </is>
      </c>
      <c r="CT635" s="2" t="inlineStr">
        <is>
          <t>smart tillväxt för alla</t>
        </is>
      </c>
      <c r="CU635" s="2" t="inlineStr">
        <is>
          <t>3</t>
        </is>
      </c>
      <c r="CV635" s="2" t="inlineStr">
        <is>
          <t/>
        </is>
      </c>
      <c r="CW635" t="inlineStr">
        <is>
          <t>en av sex rubriker i den fleråriga budgetramen för 2014-2020</t>
        </is>
      </c>
    </row>
    <row r="636">
      <c r="A636" s="1" t="str">
        <f>HYPERLINK("https://iate.europa.eu/entry/result/3582816/all", "3582816")</f>
        <v>3582816</v>
      </c>
      <c r="B636" t="inlineStr">
        <is>
          <t>EUROPEAN UNION</t>
        </is>
      </c>
      <c r="C636" t="inlineStr">
        <is>
          <t>EUROPEAN UNION|EU finance</t>
        </is>
      </c>
      <c r="D636" t="inlineStr">
        <is>
          <t>yes</t>
        </is>
      </c>
      <c r="E636" t="inlineStr">
        <is>
          <t/>
        </is>
      </c>
      <c r="F636" s="2" t="inlineStr">
        <is>
          <t>Конкурентоспособност за растеж и работни места</t>
        </is>
      </c>
      <c r="G636" s="2" t="inlineStr">
        <is>
          <t>3</t>
        </is>
      </c>
      <c r="H636" s="2" t="inlineStr">
        <is>
          <t/>
        </is>
      </c>
      <c r="I636" t="inlineStr">
        <is>
          <t/>
        </is>
      </c>
      <c r="J636" s="2" t="inlineStr">
        <is>
          <t>Konkurenceschopnost pro růst a zaměstnanost</t>
        </is>
      </c>
      <c r="K636" s="2" t="inlineStr">
        <is>
          <t>3</t>
        </is>
      </c>
      <c r="L636" s="2" t="inlineStr">
        <is>
          <t/>
        </is>
      </c>
      <c r="M636" t="inlineStr">
        <is>
          <t>podokruh víceletého finančního rámce EU na období 2014–2020, zahrnující financování podpory výzkumu a inovací, investic do transevropských sítí a rozvoje malých a středních podniků</t>
        </is>
      </c>
      <c r="N636" s="2" t="inlineStr">
        <is>
          <t>konkurrenceevne for vækst og beskæftigelse</t>
        </is>
      </c>
      <c r="O636" s="2" t="inlineStr">
        <is>
          <t>3</t>
        </is>
      </c>
      <c r="P636" s="2" t="inlineStr">
        <is>
          <t/>
        </is>
      </c>
      <c r="Q636" t="inlineStr">
        <is>
          <t>et af de to underudgiftsområder under udgiftsområde 1 i den flerårige finansielle ramme 2014-2020, som omfatter udgifter til fremme af forskning og innovation, investeringer i transeuropæiske net og udvikling af små og mellemstore virksomheder (SMV'er)</t>
        </is>
      </c>
      <c r="R636" s="2" t="inlineStr">
        <is>
          <t>Wettbewerbsfähigkeit für Wachstum und Beschäftigung</t>
        </is>
      </c>
      <c r="S636" s="2" t="inlineStr">
        <is>
          <t>3</t>
        </is>
      </c>
      <c r="T636" s="2" t="inlineStr">
        <is>
          <t/>
        </is>
      </c>
      <c r="U636" t="inlineStr">
        <is>
          <t/>
        </is>
      </c>
      <c r="V636" s="2" t="inlineStr">
        <is>
          <t>ανταγωνιστικότητα για την ανάπτυξη και την απασχόληση</t>
        </is>
      </c>
      <c r="W636" s="2" t="inlineStr">
        <is>
          <t>3</t>
        </is>
      </c>
      <c r="X636" s="2" t="inlineStr">
        <is>
          <t/>
        </is>
      </c>
      <c r="Y636" t="inlineStr">
        <is>
          <t/>
        </is>
      </c>
      <c r="Z636" s="2" t="inlineStr">
        <is>
          <t>Competitiveness for growth and jobs</t>
        </is>
      </c>
      <c r="AA636" s="2" t="inlineStr">
        <is>
          <t>3</t>
        </is>
      </c>
      <c r="AB636" s="2" t="inlineStr">
        <is>
          <t/>
        </is>
      </c>
      <c r="AC636" t="inlineStr">
        <is>
          <t>one of the two subcategories under the heading 
&lt;i&gt;Smart and inclusive growth&lt;/i&gt; in the multiannual financial framework 2014-2020 comprising funding for research and innovation, investment in trans-European networks and the development of small and medium-sized enterprises</t>
        </is>
      </c>
      <c r="AD636" s="2" t="inlineStr">
        <is>
          <t>competitividad para el crecimiento y el empleo</t>
        </is>
      </c>
      <c r="AE636" s="2" t="inlineStr">
        <is>
          <t>3</t>
        </is>
      </c>
      <c r="AF636" s="2" t="inlineStr">
        <is>
          <t/>
        </is>
      </c>
      <c r="AG636" t="inlineStr">
        <is>
          <t>Una de las dos subrúbricas de la rúbrica &lt;i&gt;Crecimiento inteligente e integrador &lt;/i&gt;[ &lt;a href="/entry/result/3582814/all" id="ENTRY_TO_ENTRY_CONVERTER" target="_blank"&gt;IATE:3582814&lt;/a&gt; ] del marco financiero plurianual para el período 2014-2020, que comprende el apoyo a la investigación y la innovación, la inversión en las redes 
transeuropeas y el desarrollo de las pequeñas y medianas empresas 
(pymes).</t>
        </is>
      </c>
      <c r="AH636" s="2" t="inlineStr">
        <is>
          <t>Konkurentsivõime majanduskasvu ja tööhõive tagamiseks</t>
        </is>
      </c>
      <c r="AI636" s="2" t="inlineStr">
        <is>
          <t>3</t>
        </is>
      </c>
      <c r="AJ636" s="2" t="inlineStr">
        <is>
          <t/>
        </is>
      </c>
      <c r="AK636" t="inlineStr">
        <is>
          <t>üks mitmeaastase finantsraamistiku (aastateks 2014–2020) rubriigi „Arukas ja kaasav majanduskasv“ alamrubriikidest</t>
        </is>
      </c>
      <c r="AL636" s="2" t="inlineStr">
        <is>
          <t>Kasvua ja työllisyyttä edistävä kilpailukyky</t>
        </is>
      </c>
      <c r="AM636" s="2" t="inlineStr">
        <is>
          <t>3</t>
        </is>
      </c>
      <c r="AN636" s="2" t="inlineStr">
        <is>
          <t/>
        </is>
      </c>
      <c r="AO636" t="inlineStr">
        <is>
          <t>yksi vuosia 2014–2020 koskevan monivuotisen rahoituskehyksen otsikon 
&lt;i&gt; Älykäs ja osallistava kasvu&lt;/i&gt; alaryhmistä, johon sisältyvät tutkimustoiminta ja innovointi, investoinnit Euroopan laajuisiin verkkoihin sekä pienten ja keskisuurten yritysten kehittäminen</t>
        </is>
      </c>
      <c r="AP636" s="2" t="inlineStr">
        <is>
          <t>compétitivité pour la croissance et l'emploi</t>
        </is>
      </c>
      <c r="AQ636" s="2" t="inlineStr">
        <is>
          <t>3</t>
        </is>
      </c>
      <c r="AR636" s="2" t="inlineStr">
        <is>
          <t/>
        </is>
      </c>
      <c r="AS636" t="inlineStr">
        <is>
          <t>l'une des deux sous-rubriques de la rubrique 
&lt;i&gt;Croissance intelligente et inclusive&lt;/i&gt; du cadre financier pluriannuel (CFP) pour la période 2014-2020, qui couvre les dépenses destinéesà soutenir la recherche et l'innovation, les investissements dans les réseaux transeuropéens et le développement des petites et moyennes entreprises (PME)</t>
        </is>
      </c>
      <c r="AT636" s="2" t="inlineStr">
        <is>
          <t>iomaíochas le haghaidh fáis agus post</t>
        </is>
      </c>
      <c r="AU636" s="2" t="inlineStr">
        <is>
          <t>3</t>
        </is>
      </c>
      <c r="AV636" s="2" t="inlineStr">
        <is>
          <t/>
        </is>
      </c>
      <c r="AW636" t="inlineStr">
        <is>
          <t/>
        </is>
      </c>
      <c r="AX636" t="inlineStr">
        <is>
          <t/>
        </is>
      </c>
      <c r="AY636" t="inlineStr">
        <is>
          <t/>
        </is>
      </c>
      <c r="AZ636" t="inlineStr">
        <is>
          <t/>
        </is>
      </c>
      <c r="BA636" t="inlineStr">
        <is>
          <t/>
        </is>
      </c>
      <c r="BB636" s="2" t="inlineStr">
        <is>
          <t>Versenyképesség a növekedésért és foglalkoztatásért</t>
        </is>
      </c>
      <c r="BC636" s="2" t="inlineStr">
        <is>
          <t>3</t>
        </is>
      </c>
      <c r="BD636" s="2" t="inlineStr">
        <is>
          <t/>
        </is>
      </c>
      <c r="BE636" t="inlineStr">
        <is>
          <t>a 2014-2020-as időszakra szóló pénzügyi keret egyik alfejezete, amely a növekedést és munkahelyteremtést szolgáló programokhoz, azon belül a kutatáshoz és az innovációhoz, a transzeurópai hálózatokba történő beruházáshoz, valamint a kis- és középvállalkozások (kkv-k) fejlesztéséhez tartalmaz előirányzatokat</t>
        </is>
      </c>
      <c r="BF636" s="2" t="inlineStr">
        <is>
          <t>Competitività per la crescita e l'occupazione</t>
        </is>
      </c>
      <c r="BG636" s="2" t="inlineStr">
        <is>
          <t>3</t>
        </is>
      </c>
      <c r="BH636" s="2" t="inlineStr">
        <is>
          <t/>
        </is>
      </c>
      <c r="BI636" t="inlineStr">
        <is>
          <t>uno dei due sottotitoli contenuti nel primo titolo del quadro finanziario pluriennale 2014-2020 che riguarda il sostegno alla ricerca e all'innovazione, investimenti nelle reti transeuropee e lo sviluppo delle piccole e medie imprese</t>
        </is>
      </c>
      <c r="BJ636" s="2" t="inlineStr">
        <is>
          <t>konkurencingumas augimui ir darbo vietų kūrimui skatinti|
konkurencingumas augimui ir užimtumui skatinti</t>
        </is>
      </c>
      <c r="BK636" s="2" t="inlineStr">
        <is>
          <t>3|
3</t>
        </is>
      </c>
      <c r="BL636" s="2" t="inlineStr">
        <is>
          <t xml:space="preserve">preferred|
</t>
        </is>
      </c>
      <c r="BM636" t="inlineStr">
        <is>
          <t/>
        </is>
      </c>
      <c r="BN636" s="2" t="inlineStr">
        <is>
          <t>Konkurētspēja izaugsmei un nodarbinātībai</t>
        </is>
      </c>
      <c r="BO636" s="2" t="inlineStr">
        <is>
          <t>3</t>
        </is>
      </c>
      <c r="BP636" s="2" t="inlineStr">
        <is>
          <t/>
        </is>
      </c>
      <c r="BQ636" t="inlineStr">
        <is>
          <t/>
        </is>
      </c>
      <c r="BR636" s="2" t="inlineStr">
        <is>
          <t>Kompetittività għat-tkabbir u l-impjiegi</t>
        </is>
      </c>
      <c r="BS636" s="2" t="inlineStr">
        <is>
          <t>3</t>
        </is>
      </c>
      <c r="BT636" s="2" t="inlineStr">
        <is>
          <t/>
        </is>
      </c>
      <c r="BU636" t="inlineStr">
        <is>
          <t>waħda miż-żewġ subkategoriji li jaqgħu taħt l-intestatura "&lt;a href="https://iate.europa.eu/entry/result/3582814/mt" target="_blank"&gt;Tkabbir intelliġenti u inklużiv&lt;/a&gt;" fil-qafas finanzjarju pluriennali għall-2014-2020, li tinkludi l-finanzjament għar-riċerka u l-innovazzjoni, l-investiment fin-networks trans-Ewropej u l-iżvilupp tal-intrapriżi żgħar u medji</t>
        </is>
      </c>
      <c r="BV636" s="2" t="inlineStr">
        <is>
          <t>Concurrentievermogen voor groei en banen</t>
        </is>
      </c>
      <c r="BW636" s="2" t="inlineStr">
        <is>
          <t>3</t>
        </is>
      </c>
      <c r="BX636" s="2" t="inlineStr">
        <is>
          <t/>
        </is>
      </c>
      <c r="BY636" t="inlineStr">
        <is>
          <t>een van de twee subrubrieken van Slimme en inclusieve groei, de eerste rubriek van het meerjarig financieel kader voor de periode 2014-2020</t>
        </is>
      </c>
      <c r="BZ636" s="2" t="inlineStr">
        <is>
          <t>konkurencyjność na rzecz wzrostu gospodarczego i zatrudnienia</t>
        </is>
      </c>
      <c r="CA636" s="2" t="inlineStr">
        <is>
          <t>3</t>
        </is>
      </c>
      <c r="CB636" s="2" t="inlineStr">
        <is>
          <t/>
        </is>
      </c>
      <c r="CC636" t="inlineStr">
        <is>
          <t/>
        </is>
      </c>
      <c r="CD636" s="2" t="inlineStr">
        <is>
          <t>Competitividade para o crescimento e o emprego</t>
        </is>
      </c>
      <c r="CE636" s="2" t="inlineStr">
        <is>
          <t>3</t>
        </is>
      </c>
      <c r="CF636" s="2" t="inlineStr">
        <is>
          <t/>
        </is>
      </c>
      <c r="CG636" t="inlineStr">
        <is>
          <t>Sub-rubrica prevista no quadro financeiro plurianual para o período 2014-2020.</t>
        </is>
      </c>
      <c r="CH636" s="2" t="inlineStr">
        <is>
          <t>competitivitate pentru creștere și locuri de muncă</t>
        </is>
      </c>
      <c r="CI636" s="2" t="inlineStr">
        <is>
          <t>3</t>
        </is>
      </c>
      <c r="CJ636" s="2" t="inlineStr">
        <is>
          <t/>
        </is>
      </c>
      <c r="CK636" t="inlineStr">
        <is>
          <t>subrubrica 1a din cadrul rubricii bugetare 1 
&lt;i&gt;Creștere inteligentă și favorabilă incluziunii &lt;/i&gt;din cadrul financiar multianual pentru perioada 2014-2020, alături de subrubrica 1b 
&lt;i&gt;Coeziune economică, socială și teritorială&lt;/i&gt;</t>
        </is>
      </c>
      <c r="CL636" s="2" t="inlineStr">
        <is>
          <t>Konkurencieschopnosť pre rast a zamestnanosť</t>
        </is>
      </c>
      <c r="CM636" s="2" t="inlineStr">
        <is>
          <t>3</t>
        </is>
      </c>
      <c r="CN636" s="2" t="inlineStr">
        <is>
          <t/>
        </is>
      </c>
      <c r="CO636" t="inlineStr">
        <is>
          <t>názov jedného z dvoch podokruhov prvého okruhu viacročného finančného rámca na roky 2014 – 2020, v rámci ktorého sú výdavky vyčlenené na podporu výskumu a inovácií, investície do transeurópskych sietí a rozvoj malých a stredných podnikov</t>
        </is>
      </c>
      <c r="CP636" s="2" t="inlineStr">
        <is>
          <t>Konkurenčnost za rast in delovna mesta</t>
        </is>
      </c>
      <c r="CQ636" s="2" t="inlineStr">
        <is>
          <t>3</t>
        </is>
      </c>
      <c r="CR636" s="2" t="inlineStr">
        <is>
          <t/>
        </is>
      </c>
      <c r="CS636" t="inlineStr">
        <is>
          <t>eden od dveh podrazdelkov razdelka &lt;a href="https://iate.europa.eu/entry/result/3582814/sl" target="_blank"&gt;Pametna in vključujoča rast&lt;/a&gt; večletnega finančnega okvira za obdobje 2014–2020</t>
        </is>
      </c>
      <c r="CT636" s="2" t="inlineStr">
        <is>
          <t>konkurrenskraft för tillväxt och sysselsättning</t>
        </is>
      </c>
      <c r="CU636" s="2" t="inlineStr">
        <is>
          <t>3</t>
        </is>
      </c>
      <c r="CV636" s="2" t="inlineStr">
        <is>
          <t/>
        </is>
      </c>
      <c r="CW636" t="inlineStr">
        <is>
          <t>en av två underrubriker till den första rubriken i den fleråriga budgetramen 2014-2020</t>
        </is>
      </c>
    </row>
    <row r="637">
      <c r="A637" s="1" t="str">
        <f>HYPERLINK("https://iate.europa.eu/entry/result/3582366/all", "3582366")</f>
        <v>3582366</v>
      </c>
      <c r="B637" t="inlineStr">
        <is>
          <t>SOCIAL QUESTIONS;EUROPEAN UNION</t>
        </is>
      </c>
      <c r="C637" t="inlineStr">
        <is>
          <t>SOCIAL QUESTIONS|migration|migration;EUROPEAN UNION|EU finance</t>
        </is>
      </c>
      <c r="D637" t="inlineStr">
        <is>
          <t>yes</t>
        </is>
      </c>
      <c r="E637" t="inlineStr">
        <is>
          <t>proposed</t>
        </is>
      </c>
      <c r="F637" s="2" t="inlineStr">
        <is>
          <t>премия от миграция</t>
        </is>
      </c>
      <c r="G637" s="2" t="inlineStr">
        <is>
          <t>3</t>
        </is>
      </c>
      <c r="H637" s="2" t="inlineStr">
        <is>
          <t/>
        </is>
      </c>
      <c r="I637" t="inlineStr">
        <is>
          <t/>
        </is>
      </c>
      <c r="J637" s="2" t="inlineStr">
        <is>
          <t>migrační prémie</t>
        </is>
      </c>
      <c r="K637" s="2" t="inlineStr">
        <is>
          <t>3</t>
        </is>
      </c>
      <c r="L637" s="2" t="inlineStr">
        <is>
          <t/>
        </is>
      </c>
      <c r="M637" t="inlineStr">
        <is>
          <t>&lt;div&gt;
 dodatečná platba doplňující základní regionální příděl, která je spojena s migrací a je udělována v rámci metody přidělování příspěvků na politiku soudržnosti&lt;/div&gt;</t>
        </is>
      </c>
      <c r="N637" s="2" t="inlineStr">
        <is>
          <t>migrationspræmie</t>
        </is>
      </c>
      <c r="O637" s="2" t="inlineStr">
        <is>
          <t>3</t>
        </is>
      </c>
      <c r="P637" s="2" t="inlineStr">
        <is>
          <t/>
        </is>
      </c>
      <c r="Q637" t="inlineStr">
        <is>
          <t/>
        </is>
      </c>
      <c r="R637" s="2" t="inlineStr">
        <is>
          <t>Migrationsprämie</t>
        </is>
      </c>
      <c r="S637" s="2" t="inlineStr">
        <is>
          <t>3</t>
        </is>
      </c>
      <c r="T637" s="2" t="inlineStr">
        <is>
          <t/>
        </is>
      </c>
      <c r="U637" t="inlineStr">
        <is>
          <t/>
        </is>
      </c>
      <c r="V637" s="2" t="inlineStr">
        <is>
          <t>πριμοδότηση για τη μετανάστευση</t>
        </is>
      </c>
      <c r="W637" s="2" t="inlineStr">
        <is>
          <t>3</t>
        </is>
      </c>
      <c r="X637" s="2" t="inlineStr">
        <is>
          <t/>
        </is>
      </c>
      <c r="Y637" t="inlineStr">
        <is>
          <t/>
        </is>
      </c>
      <c r="Z637" s="2" t="inlineStr">
        <is>
          <t>migration premium</t>
        </is>
      </c>
      <c r="AA637" s="2" t="inlineStr">
        <is>
          <t>3</t>
        </is>
      </c>
      <c r="AB637" s="2" t="inlineStr">
        <is>
          <t/>
        </is>
      </c>
      <c r="AC637" t="inlineStr">
        <is>
          <t>additional payment made on top of the basic regional allocation in the context of cohesion policy funding, applied to the population share of the region of net migration from outside the EU to the Member State</t>
        </is>
      </c>
      <c r="AD637" s="2" t="inlineStr">
        <is>
          <t>prima por migración|
bonificación de la migración</t>
        </is>
      </c>
      <c r="AE637" s="2" t="inlineStr">
        <is>
          <t>3|
3</t>
        </is>
      </c>
      <c r="AF637" s="2" t="inlineStr">
        <is>
          <t xml:space="preserve">|
</t>
        </is>
      </c>
      <c r="AG637" t="inlineStr">
        <is>
          <t>En el contexto de la financiación de la política de cohesión, pago complementario añadido a la asignación regional básica teniendo en cuenta la media de
migración neta procedente
de países no pertenecientes
a la UE del Estado miembro.</t>
        </is>
      </c>
      <c r="AH637" s="2" t="inlineStr">
        <is>
          <t>rändetoetus</t>
        </is>
      </c>
      <c r="AI637" s="2" t="inlineStr">
        <is>
          <t>3</t>
        </is>
      </c>
      <c r="AJ637" s="2" t="inlineStr">
        <is>
          <t/>
        </is>
      </c>
      <c r="AK637" t="inlineStr">
        <is>
          <t>&lt;div&gt;
 piirkonnale eraldatud vahenditele lisaks tehtav täiendav makse, mida kohaldatakse liikmesriigi iga-aastase ELi-välise keskmise rändesaldo suhtes (kui see on positiivne) ning mis jagatakse piirkondade vahel ära vastavalt nende osakaalule riigi rahvastikust&lt;/div&gt;</t>
        </is>
      </c>
      <c r="AL637" s="2" t="inlineStr">
        <is>
          <t>maahanmuuttoon perustuva määrärahalisäys</t>
        </is>
      </c>
      <c r="AM637" s="2" t="inlineStr">
        <is>
          <t>3</t>
        </is>
      </c>
      <c r="AN637" s="2" t="inlineStr">
        <is>
          <t/>
        </is>
      </c>
      <c r="AO637" t="inlineStr">
        <is>
          <t>määrärahalisäys, joka perustuu alueen osuuteen EU:n ulkopuolelta jäsenvaltioon suuntautuneesta nettomaahanmuutosta</t>
        </is>
      </c>
      <c r="AP637" s="2" t="inlineStr">
        <is>
          <t>prime «immigration»|
prime liée à l'immigration</t>
        </is>
      </c>
      <c r="AQ637" s="2" t="inlineStr">
        <is>
          <t>2|
2</t>
        </is>
      </c>
      <c r="AR637" s="2" t="inlineStr">
        <is>
          <t xml:space="preserve">|
</t>
        </is>
      </c>
      <c r="AS637" t="inlineStr">
        <is>
          <t>dans le contexte du financement de la politique de cohésion, paiement complémentaire venant s'ajouter à la dotation régionale de base, afin de tenir compte de l'immigration</t>
        </is>
      </c>
      <c r="AT637" s="2" t="inlineStr">
        <is>
          <t>préimh imirce</t>
        </is>
      </c>
      <c r="AU637" s="2" t="inlineStr">
        <is>
          <t>3</t>
        </is>
      </c>
      <c r="AV637" s="2" t="inlineStr">
        <is>
          <t/>
        </is>
      </c>
      <c r="AW637" t="inlineStr">
        <is>
          <t/>
        </is>
      </c>
      <c r="AX637" t="inlineStr">
        <is>
          <t/>
        </is>
      </c>
      <c r="AY637" t="inlineStr">
        <is>
          <t/>
        </is>
      </c>
      <c r="AZ637" t="inlineStr">
        <is>
          <t/>
        </is>
      </c>
      <c r="BA637" t="inlineStr">
        <is>
          <t/>
        </is>
      </c>
      <c r="BB637" s="2" t="inlineStr">
        <is>
          <t>migrációs prémium</t>
        </is>
      </c>
      <c r="BC637" s="2" t="inlineStr">
        <is>
          <t>3</t>
        </is>
      </c>
      <c r="BD637" s="2" t="inlineStr">
        <is>
          <t/>
        </is>
      </c>
      <c r="BE637" t="inlineStr">
        <is>
          <t>a migráció terén tett erőfeszítések jutalmaként folyósított összeg</t>
        </is>
      </c>
      <c r="BF637" s="2" t="inlineStr">
        <is>
          <t>premio connesso alla migrazione</t>
        </is>
      </c>
      <c r="BG637" s="2" t="inlineStr">
        <is>
          <t>3</t>
        </is>
      </c>
      <c r="BH637" s="2" t="inlineStr">
        <is>
          <t/>
        </is>
      </c>
      <c r="BI637" t="inlineStr">
        <is>
          <t>versamento supplementare eseguito in aggiunta alla dotazione regionale di base in considerazione di criteri basati sulla migrazione netta da paesi esterni all’UE</t>
        </is>
      </c>
      <c r="BJ637" s="2" t="inlineStr">
        <is>
          <t>išmoka už imigrantą</t>
        </is>
      </c>
      <c r="BK637" s="2" t="inlineStr">
        <is>
          <t>2</t>
        </is>
      </c>
      <c r="BL637" s="2" t="inlineStr">
        <is>
          <t/>
        </is>
      </c>
      <c r="BM637" t="inlineStr">
        <is>
          <t>papildoma išmoka, mokama už iš trečiųjų šalių į Europos Sąjungos valstybę narę atvykusį imigrantą</t>
        </is>
      </c>
      <c r="BN637" s="2" t="inlineStr">
        <is>
          <t>migrācijas piemaksa</t>
        </is>
      </c>
      <c r="BO637" s="2" t="inlineStr">
        <is>
          <t>2</t>
        </is>
      </c>
      <c r="BP637" s="2" t="inlineStr">
        <is>
          <t/>
        </is>
      </c>
      <c r="BQ637" t="inlineStr">
        <is>
          <t>kohēzijas politikas finansēšanas ietvaros papildus pamata reģionālajam piešķīrumam veikts maksājums, ko piemēro tai reģiona iedzīvotāju daļai, ko veido no ārpus ES esošām valstīm imigrējuši iedzīvotāji</t>
        </is>
      </c>
      <c r="BR637" s="2" t="inlineStr">
        <is>
          <t>primjum relatat mal-migrazzjoni|
primjum ta' migrazzjoni</t>
        </is>
      </c>
      <c r="BS637" s="2" t="inlineStr">
        <is>
          <t>3|
0</t>
        </is>
      </c>
      <c r="BT637" s="2" t="inlineStr">
        <is>
          <t xml:space="preserve">|
</t>
        </is>
      </c>
      <c r="BU637" t="inlineStr">
        <is>
          <t>pagament addizzjonali li jsir oltre l-allokazzjoni reġjonali bażika fil-kuntest tal-finanzjament taħt il-politika ta' koeżjoni, applikat għas-sehem mill-popolazzjoni tar-reġjun li jikkorrispondi għall-migrazzjoni netta minn barra l-UE għall-Istat Membru</t>
        </is>
      </c>
      <c r="BV637" s="2" t="inlineStr">
        <is>
          <t>migratiepremie</t>
        </is>
      </c>
      <c r="BW637" s="2" t="inlineStr">
        <is>
          <t>3</t>
        </is>
      </c>
      <c r="BX637" s="2" t="inlineStr">
        <is>
          <t/>
        </is>
      </c>
      <c r="BY637" t="inlineStr">
        <is>
          <t>aanvullende betaling die bovenop de regionale basistoewijzing wordt gedaan, op basis van het bevolkingsaandeel van de nettomigratie van buiten de EU naar de lidstaat</t>
        </is>
      </c>
      <c r="BZ637" s="2" t="inlineStr">
        <is>
          <t>premia uwarunkowana migracją</t>
        </is>
      </c>
      <c r="CA637" s="2" t="inlineStr">
        <is>
          <t>3</t>
        </is>
      </c>
      <c r="CB637" s="2" t="inlineStr">
        <is>
          <t/>
        </is>
      </c>
      <c r="CC637" t="inlineStr">
        <is>
          <t/>
        </is>
      </c>
      <c r="CD637" s="2" t="inlineStr">
        <is>
          <t>prémio relativo à migração</t>
        </is>
      </c>
      <c r="CE637" s="2" t="inlineStr">
        <is>
          <t>3</t>
        </is>
      </c>
      <c r="CF637" s="2" t="inlineStr">
        <is>
          <t/>
        </is>
      </c>
      <c r="CG637" t="inlineStr">
        <is>
          <t/>
        </is>
      </c>
      <c r="CH637" s="2" t="inlineStr">
        <is>
          <t>primă pentru migrație</t>
        </is>
      </c>
      <c r="CI637" s="2" t="inlineStr">
        <is>
          <t>3</t>
        </is>
      </c>
      <c r="CJ637" s="2" t="inlineStr">
        <is>
          <t/>
        </is>
      </c>
      <c r="CK637" t="inlineStr">
        <is>
          <t/>
        </is>
      </c>
      <c r="CL637" s="2" t="inlineStr">
        <is>
          <t>prémia spojená s migráciou</t>
        </is>
      </c>
      <c r="CM637" s="2" t="inlineStr">
        <is>
          <t>3</t>
        </is>
      </c>
      <c r="CN637" s="2" t="inlineStr">
        <is>
          <t/>
        </is>
      </c>
      <c r="CO637" t="inlineStr">
        <is>
          <t>dodatočná platba dopĺňajúca základné regionálne pridelené finančné prostriedky v kontexte politiky súdržnosti, ktorá sa uplatní na základe čistej migrácie z krajín mimo Európskej únie</t>
        </is>
      </c>
      <c r="CP637" s="2" t="inlineStr">
        <is>
          <t>migracijska premija</t>
        </is>
      </c>
      <c r="CQ637" s="2" t="inlineStr">
        <is>
          <t>3</t>
        </is>
      </c>
      <c r="CR637" s="2" t="inlineStr">
        <is>
          <t/>
        </is>
      </c>
      <c r="CS637" t="inlineStr">
        <is>
          <t>dodatno plačilo poleg osnovne regionalne dodelitve v okviru kohezijske politike na podlagi merila migracij, do katerega je država članica upravičena v primeru neto migracije iz držav zunaj EU v zadevno državo članico v obdobju od 2013–2016 (porazdeljeno med regijami na podlagi njihovega deleža v številu prebivalcev države).</t>
        </is>
      </c>
      <c r="CT637" s="2" t="inlineStr">
        <is>
          <t>migrationspremie</t>
        </is>
      </c>
      <c r="CU637" s="2" t="inlineStr">
        <is>
          <t>3</t>
        </is>
      </c>
      <c r="CV637" s="2" t="inlineStr">
        <is>
          <t/>
        </is>
      </c>
      <c r="CW637" t="inlineStr">
        <is>
          <t/>
        </is>
      </c>
    </row>
    <row r="638">
      <c r="A638" s="1" t="str">
        <f>HYPERLINK("https://iate.europa.eu/entry/result/3548563/all", "3548563")</f>
        <v>3548563</v>
      </c>
      <c r="B638" t="inlineStr">
        <is>
          <t>ECONOMICS;EUROPEAN UNION</t>
        </is>
      </c>
      <c r="C638" t="inlineStr">
        <is>
          <t>ECONOMICS|regions and regional policy|regional policy;EUROPEAN UNION|EU finance|EU financing</t>
        </is>
      </c>
      <c r="D638" t="inlineStr">
        <is>
          <t>yes</t>
        </is>
      </c>
      <c r="E638" t="inlineStr">
        <is>
          <t/>
        </is>
      </c>
      <c r="F638" s="2" t="inlineStr">
        <is>
          <t>голям проект</t>
        </is>
      </c>
      <c r="G638" s="2" t="inlineStr">
        <is>
          <t>3</t>
        </is>
      </c>
      <c r="H638" s="2" t="inlineStr">
        <is>
          <t/>
        </is>
      </c>
      <c r="I638" t="inlineStr">
        <is>
          <t/>
        </is>
      </c>
      <c r="J638" s="2" t="inlineStr">
        <is>
          <t>velký projekt</t>
        </is>
      </c>
      <c r="K638" s="2" t="inlineStr">
        <is>
          <t>3</t>
        </is>
      </c>
      <c r="L638" s="2" t="inlineStr">
        <is>
          <t/>
        </is>
      </c>
      <c r="M638" t="inlineStr">
        <is>
          <t>projekt zahrnující řadu prací, činností nebo služeb, které jsou určeny k dosažení nedělitelného úkolu přesné hospodářské nebo technické povahy, s jasně určenými cíli, jehož celkové náklady přesahují 50 milionů EUR</t>
        </is>
      </c>
      <c r="N638" s="2" t="inlineStr">
        <is>
          <t>stort projekt</t>
        </is>
      </c>
      <c r="O638" s="2" t="inlineStr">
        <is>
          <t>3</t>
        </is>
      </c>
      <c r="P638" s="2" t="inlineStr">
        <is>
          <t/>
        </is>
      </c>
      <c r="Q638" t="inlineStr">
        <is>
          <t>storstilede infrastrukturprojekter inden for transport, miljø og andre sektorer såsom kultur, uddannelse, energi eller informations- og kommunikationsteknologi, der modtager mere end 50 mio. EUR i støtte via EFRU og/eller Samhørighedsfonden</t>
        </is>
      </c>
      <c r="R638" s="2" t="inlineStr">
        <is>
          <t>Großprojekt</t>
        </is>
      </c>
      <c r="S638" s="2" t="inlineStr">
        <is>
          <t>3</t>
        </is>
      </c>
      <c r="T638" s="2" t="inlineStr">
        <is>
          <t/>
        </is>
      </c>
      <c r="U638" t="inlineStr">
        <is>
          <t/>
        </is>
      </c>
      <c r="V638" s="2" t="inlineStr">
        <is>
          <t>μεγάλο έργο</t>
        </is>
      </c>
      <c r="W638" s="2" t="inlineStr">
        <is>
          <t>3</t>
        </is>
      </c>
      <c r="X638" s="2" t="inlineStr">
        <is>
          <t/>
        </is>
      </c>
      <c r="Y638" t="inlineStr">
        <is>
          <t/>
        </is>
      </c>
      <c r="Z638" s="2" t="inlineStr">
        <is>
          <t>major project</t>
        </is>
      </c>
      <c r="AA638" s="2" t="inlineStr">
        <is>
          <t>3</t>
        </is>
      </c>
      <c r="AB638" s="2" t="inlineStr">
        <is>
          <t/>
        </is>
      </c>
      <c r="AC638" t="inlineStr">
        <is>
          <t>large-scale infrastructure project in transport, environment or other sectors such as culture, education, energy or ICT receiving more than €50 million 
&lt;sup&gt;1&lt;/sup&gt; in support through the &lt;a href="https://iate.europa.eu/entry/result/890097/en" target="_blank"&gt;European Regional Development Fund&lt;/a&gt; and/or &lt;a href="https://iate.europa.eu/entry/result/1162442/en" target="_blank"&gt;Cohesion Fund&lt;/a&gt;</t>
        </is>
      </c>
      <c r="AD638" s="2" t="inlineStr">
        <is>
          <t>gran proyecto</t>
        </is>
      </c>
      <c r="AE638" s="2" t="inlineStr">
        <is>
          <t>3</t>
        </is>
      </c>
      <c r="AF638" s="2" t="inlineStr">
        <is>
          <t/>
        </is>
      </c>
      <c r="AG638" t="inlineStr">
        <is>
          <t/>
        </is>
      </c>
      <c r="AH638" s="2" t="inlineStr">
        <is>
          <t>suurprojekt</t>
        </is>
      </c>
      <c r="AI638" s="2" t="inlineStr">
        <is>
          <t>3</t>
        </is>
      </c>
      <c r="AJ638" s="2" t="inlineStr">
        <is>
          <t/>
        </is>
      </c>
      <c r="AK638" t="inlineStr">
        <is>
          <t>Euroopa Regionaalarengu Fondist või Ühtekuuluvusfondist rahastatavad ehitustööd, tegevused või teenused, mille eesmärk on viia ellu täpse majandusliku või tehnilise olemusega jagamatu ülesanne, millel on selgelt määratletud eesmärgid ja mille puhul on rahastamiskõlblike kulude kogusumma suurem kui 50 miljonit eurot (säästva transpordi ja tähtsate võrgutaristute kitsaskohtade kõrvaldamise edendamisega seotud projektide puhul suurem kui 75 miljonit eurot)</t>
        </is>
      </c>
      <c r="AL638" s="2" t="inlineStr">
        <is>
          <t>suurhanke</t>
        </is>
      </c>
      <c r="AM638" s="2" t="inlineStr">
        <is>
          <t>3</t>
        </is>
      </c>
      <c r="AN638" s="2" t="inlineStr">
        <is>
          <t/>
        </is>
      </c>
      <c r="AO638" t="inlineStr">
        <is>
          <t>täsmällisen taloudellisen tai teknisen tehtävän suorittamiseksi tarkoitettu yhtenäinen työ-, toimi- tai palvelukokonaisuus, jolla on selvästi määritetyt tavoitteet ja jonka tukikelpoiset kokonaiskustannukset ovat yli 50 000 000 euroa ja yli 75 000 000 euroa, jos kyseessä ovat tietynlaista temaattista tavoitetta edistävät toimet</t>
        </is>
      </c>
      <c r="AP638" s="2" t="inlineStr">
        <is>
          <t>grand projet</t>
        </is>
      </c>
      <c r="AQ638" s="2" t="inlineStr">
        <is>
          <t>3</t>
        </is>
      </c>
      <c r="AR638" s="2" t="inlineStr">
        <is>
          <t/>
        </is>
      </c>
      <c r="AS638" t="inlineStr">
        <is>
          <t>projet d'infrastructure de grande envergure dans les domaines du transport ou de l'environnement ou dans d'autres secteurs tels que la culture, l'éducation, l'énergie ou les technologies de l'information et de la communication (TIC), pour lequel le financement du Fonds européen de développement régional (FEDER) et/ou le Fonds de cohésion dépasse le seuil de 50 millions d'euros 
&lt;sup&gt;1&lt;/sup&gt;</t>
        </is>
      </c>
      <c r="AT638" s="2" t="inlineStr">
        <is>
          <t>mórthionscadal</t>
        </is>
      </c>
      <c r="AU638" s="2" t="inlineStr">
        <is>
          <t>3</t>
        </is>
      </c>
      <c r="AV638" s="2" t="inlineStr">
        <is>
          <t/>
        </is>
      </c>
      <c r="AW638" t="inlineStr">
        <is>
          <t/>
        </is>
      </c>
      <c r="AX638" t="inlineStr">
        <is>
          <t/>
        </is>
      </c>
      <c r="AY638" t="inlineStr">
        <is>
          <t/>
        </is>
      </c>
      <c r="AZ638" t="inlineStr">
        <is>
          <t/>
        </is>
      </c>
      <c r="BA638" t="inlineStr">
        <is>
          <t/>
        </is>
      </c>
      <c r="BB638" s="2" t="inlineStr">
        <is>
          <t>nagyprojekt</t>
        </is>
      </c>
      <c r="BC638" s="2" t="inlineStr">
        <is>
          <t>4</t>
        </is>
      </c>
      <c r="BD638" s="2" t="inlineStr">
        <is>
          <t/>
        </is>
      </c>
      <c r="BE638" t="inlineStr">
        <is>
          <t>pontos gazdasági vagy műszaki természetű munkálatok, tevékenységek és szolgáltatások elvégzésére irányuló olyan projekt, amelynek teljes költsége meghaladja az 50 millió eurót</t>
        </is>
      </c>
      <c r="BF638" s="2" t="inlineStr">
        <is>
          <t>grande progetto</t>
        </is>
      </c>
      <c r="BG638" s="2" t="inlineStr">
        <is>
          <t>3</t>
        </is>
      </c>
      <c r="BH638" s="2" t="inlineStr">
        <is>
          <t/>
        </is>
      </c>
      <c r="BI638" t="inlineStr">
        <is>
          <t>progetto generalmente infrastrutturale su larga scala in ambito di trasporti e ambiente e in altri settori quali cultura, formazione, energia o TIC che riceve un sostegno del FESR e/o del Fondo di coesione di oltre 50 milioni di euro ed è pertanto soggetto alla valutazione e alla decisione specifica della Commissione europea</t>
        </is>
      </c>
      <c r="BJ638" s="2" t="inlineStr">
        <is>
          <t>didelės apimties projektas</t>
        </is>
      </c>
      <c r="BK638" s="2" t="inlineStr">
        <is>
          <t>3</t>
        </is>
      </c>
      <c r="BL638" s="2" t="inlineStr">
        <is>
          <t/>
        </is>
      </c>
      <c r="BM638" t="inlineStr">
        <is>
          <t>projektas, kuris apima įvairius darbus, veiklą ar paslaugas ir kuris yra skirtas apibrėžtai ir nedalomai tikslaus ekonominio ar techninio pobūdžio užduočiai įgyvendinti, turi tiksliai apibrėžtus tikslus ir visos jo išlaidos viršija numatytąsias bendrajame susitarime</t>
        </is>
      </c>
      <c r="BN638" s="2" t="inlineStr">
        <is>
          <t>lielais projekts|
liels projekts</t>
        </is>
      </c>
      <c r="BO638" s="2" t="inlineStr">
        <is>
          <t>2|
2</t>
        </is>
      </c>
      <c r="BP638" s="2" t="inlineStr">
        <is>
          <t xml:space="preserve">|
</t>
        </is>
      </c>
      <c r="BQ638" t="inlineStr">
        <is>
          <t>lielapjoma infrastruktūras projekts transporta, vides un citās jomās, piemēram, kultūras, izglītības, enerģētikas vai informācijas un sakaru tehnoloģiju nozarē, kuram piešķirtais finansējums ERAF un/vai Kohēzijas fonda atbalsta veidā pārsniedz 50 miljonus EUR</t>
        </is>
      </c>
      <c r="BR638" s="2" t="inlineStr">
        <is>
          <t>proġett kbir|
proġett maġġuri</t>
        </is>
      </c>
      <c r="BS638" s="2" t="inlineStr">
        <is>
          <t>3|
2</t>
        </is>
      </c>
      <c r="BT638" s="2" t="inlineStr">
        <is>
          <t xml:space="preserve">|
</t>
        </is>
      </c>
      <c r="BU638" t="inlineStr">
        <is>
          <t>proġett infrastrutturali fuq skala kbira fit-trasport, l-ambjent u setturi oħra bħall-kultura, l-edukazzjoni, l-enerġija u l-ICT, li jirċievi aktar minn €50 miljun bħala appoġġ mill-&lt;a href="https://iate.europa.eu/entry/result/890097/mt" target="_blank"&gt;Fond Ewropew għall-Iżvilupp Reġjonali&lt;/a&gt;u/jew mill-&lt;a href="https://iate.europa.eu/entry/result/1162442/mt" target="_blank"&gt;Fond ta’ Koeżjoni&lt;/a&gt;</t>
        </is>
      </c>
      <c r="BV638" s="2" t="inlineStr">
        <is>
          <t>groot project</t>
        </is>
      </c>
      <c r="BW638" s="2" t="inlineStr">
        <is>
          <t>3</t>
        </is>
      </c>
      <c r="BX638" s="2" t="inlineStr">
        <is>
          <t/>
        </is>
      </c>
      <c r="BY638" t="inlineStr">
        <is>
          <t>grootschalig infrastructuurproject op het gebied van vervoer, milieu of andere sectoren, zoals cultuur, onderwijs, energie of ICT dat meer dan 50 miljoen EUR (of 75 miljoen EUR voor vervoer en netwerkinfrastructuur) aan steun uit het Europees Fonds voor regionale ontwikkeling en/of het Cohesiefonds ontvangt en daarom is onderworpen aan een beoordeling en een specifiek besluit van de Europese Commissie</t>
        </is>
      </c>
      <c r="BZ638" s="2" t="inlineStr">
        <is>
          <t>duży projekt</t>
        </is>
      </c>
      <c r="CA638" s="2" t="inlineStr">
        <is>
          <t>3</t>
        </is>
      </c>
      <c r="CB638" s="2" t="inlineStr">
        <is>
          <t/>
        </is>
      </c>
      <c r="CC638" t="inlineStr">
        <is>
          <t>operacja obejmująca szereg robót, działań lub usług służącawykonaniu niepodzielnego zadania o sprecyzowanym charakterze gospodarczym lub technicznym, która posiada jasno określone cele i której całkowite koszty kwalifikowalne przekraczają kwotę 50 000 000 EUR, a w przypadku operacji przyczyniających się do osiągnięcia celu tematycznego na mocy art. 9 pkt 7 akapit pierwszy, której całkowite koszty kwalifikowalne przekraczają kwotę 75 000 000 EUR</t>
        </is>
      </c>
      <c r="CD638" s="2" t="inlineStr">
        <is>
          <t>grande projeto</t>
        </is>
      </c>
      <c r="CE638" s="2" t="inlineStr">
        <is>
          <t>3</t>
        </is>
      </c>
      <c r="CF638" s="2" t="inlineStr">
        <is>
          <t/>
        </is>
      </c>
      <c r="CG638" t="inlineStr">
        <is>
          <t/>
        </is>
      </c>
      <c r="CH638" s="2" t="inlineStr">
        <is>
          <t>proiect major</t>
        </is>
      </c>
      <c r="CI638" s="2" t="inlineStr">
        <is>
          <t>3</t>
        </is>
      </c>
      <c r="CJ638" s="2" t="inlineStr">
        <is>
          <t/>
        </is>
      </c>
      <c r="CK638" t="inlineStr">
        <is>
          <t/>
        </is>
      </c>
      <c r="CL638" s="2" t="inlineStr">
        <is>
          <t>veľký projekt</t>
        </is>
      </c>
      <c r="CM638" s="2" t="inlineStr">
        <is>
          <t>3</t>
        </is>
      </c>
      <c r="CN638" s="2" t="inlineStr">
        <is>
          <t/>
        </is>
      </c>
      <c r="CO638" t="inlineStr">
        <is>
          <t>rozsiahly infraštruktúrny projekt v oblasti dopravy, životného prostredia a v iných odvetviach, ako je kultúra, vzdelávanie, energetika či informačné a komunikačné technológie, ktoré získavajú viac ako 50 miliónov EUR v rámci podpory z Európskeho fondu regionálneho rozvoja alebo z Kohézneho fondu</t>
        </is>
      </c>
      <c r="CP638" s="2" t="inlineStr">
        <is>
          <t>veliki projekt</t>
        </is>
      </c>
      <c r="CQ638" s="2" t="inlineStr">
        <is>
          <t>3</t>
        </is>
      </c>
      <c r="CR638" s="2" t="inlineStr">
        <is>
          <t/>
        </is>
      </c>
      <c r="CS638" t="inlineStr">
        <is>
          <t>gospodarsko neločljiv sklop del, dejavnosti ali storitev, ki izpolnjujejo točno določeno tehnično funkcijo in imajo točno določen namen, celotni strošek zanje pa presega 50 milijonov EUR oziroma 75 milijonov EUR v primeru prometnega projekta</t>
        </is>
      </c>
      <c r="CT638" s="2" t="inlineStr">
        <is>
          <t>större projekt</t>
        </is>
      </c>
      <c r="CU638" s="2" t="inlineStr">
        <is>
          <t>3</t>
        </is>
      </c>
      <c r="CV638" s="2" t="inlineStr">
        <is>
          <t/>
        </is>
      </c>
      <c r="CW638" t="inlineStr">
        <is>
          <t/>
        </is>
      </c>
    </row>
    <row r="639">
      <c r="A639" s="1" t="str">
        <f>HYPERLINK("https://iate.europa.eu/entry/result/3576654/all", "3576654")</f>
        <v>3576654</v>
      </c>
      <c r="B639" t="inlineStr">
        <is>
          <t>EUROPEAN UNION;SOCIAL QUESTIONS</t>
        </is>
      </c>
      <c r="C639" t="inlineStr">
        <is>
          <t>EUROPEAN UNION|European construction|deepening of the European Union|EU activity|EU action|EU programme;SOCIAL QUESTIONS|social affairs|social policy</t>
        </is>
      </c>
      <c r="D639" t="inlineStr">
        <is>
          <t>yes</t>
        </is>
      </c>
      <c r="E639" t="inlineStr">
        <is>
          <t/>
        </is>
      </c>
      <c r="F639" s="2" t="inlineStr">
        <is>
          <t>дейност за солидарност</t>
        </is>
      </c>
      <c r="G639" s="2" t="inlineStr">
        <is>
          <t>3</t>
        </is>
      </c>
      <c r="H639" s="2" t="inlineStr">
        <is>
          <t/>
        </is>
      </c>
      <c r="I639" t="inlineStr">
        <is>
          <t>висококачествена временна дейност, която не влияе върху функционирането на пазара на труда и която е насочена към справяне с важни обществени предизвикателства в полза на дадена общност или общество като цяло</t>
        </is>
      </c>
      <c r="J639" s="2" t="inlineStr">
        <is>
          <t>solidární činnost</t>
        </is>
      </c>
      <c r="K639" s="2" t="inlineStr">
        <is>
          <t>3</t>
        </is>
      </c>
      <c r="L639" s="2" t="inlineStr">
        <is>
          <t/>
        </is>
      </c>
      <c r="M639" t="inlineStr">
        <is>
          <t>kvalitní dočasná činnost, která nenarušuje fungování trhu práce, která se zabývá řešením klíčových společenských výzev ve prospěch společenství nebo společnosti jako celku, čímž přispívá k dosažení cílů 
&lt;i&gt;Evropského sboru solidarity&lt;/i&gt; [ &lt;a href="/entry/result/3570539/all" id="ENTRY_TO_ENTRY_CONVERTER" target="_blank"&gt;IATE:3570539&lt;/a&gt; ], která má podobu dobrovolnictví, stáží, zaměstnání, solidárních projektů a vytváření sítí v různých oblastech, která zajišťuje evropskou přidanou hodnotu a dodržování předpisů v oblasti zdraví a bezpečnosti, která zahrnuje významný studijní a vzdělávací rozměr díky příslušným aktivitám, jež mohou být účastníkům nabízeny před zahájením solidární činnosti, v jejím průběhu i po jejím skončení, a která se koná v širokém spektru oblastí, například v oblasti ochrany životního prostředí, zmírňování změny klimatu a většího 
&lt;i&gt;sociálního začleňování&lt;/i&gt; [ &lt;a href="/entry/result/904777/all" id="ENTRY_TO_ENTRY_CONVERTER" target="_blank"&gt;IATE:904777&lt;/a&gt; ], avšak nezahrnuje činnosti, které jsou součástí osnov formálního vzdělávání, odborného vzdělávání a systémů odborné přípravy a činnosti pro reakci na mimořádné události</t>
        </is>
      </c>
      <c r="N639" s="2" t="inlineStr">
        <is>
          <t>solidaritetsaktivitet</t>
        </is>
      </c>
      <c r="O639" s="2" t="inlineStr">
        <is>
          <t>3</t>
        </is>
      </c>
      <c r="P639" s="2" t="inlineStr">
        <is>
          <t/>
        </is>
      </c>
      <c r="Q639" t="inlineStr">
        <is>
          <t>midlertidig aktivitet af høj kvalitet, som ikke forstyrrer arbejdsmarkedets funktion, som imødegår væsentlige samfundsmæssige udfordringer til gavn for et lokalsamfund eller samfundet som helhed og dermed bidrager til opfyldelsen af det europæiske solidaritetskorps' mål; som tager form af frivilligt arbejde, praktikophold, job, solidaritetsprojekter og netværksaktiviteter på forskellige områder; som sikrer en europæisk merværdi og overholdelse af sundheds- og sikkerhedsregler, omfatter en solid lærings- og uddannelsesdimension gennem relevante aktiviteter, der kan tilbydes deltagerne før, under og efter aktiviteten; som foregår på en lang række områder, såsom inden for miljøbeskyttelse, modvirkning af klimaforandringer og større social inklusion, men ikke omfatter aktiviteter, som er en del af læseplaner i formelle uddannelses- og erhvervsuddannelsessystemer og aktiviteter i forbindelse med nødberedskab</t>
        </is>
      </c>
      <c r="R639" s="2" t="inlineStr">
        <is>
          <t>solidarische Aktivität</t>
        </is>
      </c>
      <c r="S639" s="2" t="inlineStr">
        <is>
          <t>3</t>
        </is>
      </c>
      <c r="T639" s="2" t="inlineStr">
        <is>
          <t/>
        </is>
      </c>
      <c r="U639" t="inlineStr">
        <is>
          <t>hochwertige befristete Aktivität, die das Funktionieren des Arbeitsmarktes nicht beeinträchtigt, zum Nutzen einer Gemeinschaft oder der Gesellschaft in ihrer Gesamtheit große gesellschaftliche Herausforderungen annimmt und auf diese Weise dazu beiträgt, dass die Ziele des Europäischen Solidaritätskorps verwirklicht werden</t>
        </is>
      </c>
      <c r="V639" s="2" t="inlineStr">
        <is>
          <t>δραστηριότητα αλληλεγγύης</t>
        </is>
      </c>
      <c r="W639" s="2" t="inlineStr">
        <is>
          <t>3</t>
        </is>
      </c>
      <c r="X639" s="2" t="inlineStr">
        <is>
          <t/>
        </is>
      </c>
      <c r="Y639" t="inlineStr">
        <is>
          <t/>
        </is>
      </c>
      <c r="Z639" s="2" t="inlineStr">
        <is>
          <t>solidarity activity</t>
        </is>
      </c>
      <c r="AA639" s="2" t="inlineStr">
        <is>
          <t>3</t>
        </is>
      </c>
      <c r="AB639" s="2" t="inlineStr">
        <is>
          <t/>
        </is>
      </c>
      <c r="AC639" t="inlineStr">
        <is>
          <t>high-quality temporary activity that does not interfere with the functioning of the labour market; that addresses important societal challenges to the benefit of a community or society as a whole, thereby contributing to the achievement of the objectives of the European Solidarity Corps; that takes the form of volunteering, traineeships, jobs, solidarity projects and networking activities in various fields; that ensures a European added value and compliance with health and safety regulations, includes a solid learning and training dimension through relevant activities that can be offered to participants before, during and after the activity; that takes place in a broad range of areas, such as in the fields of environmental protection, climate change mitigation and greater social inclusion, but does not include activities that are part of curricula in formal education, vocational education and training systems and activities for emergency response</t>
        </is>
      </c>
      <c r="AD639" s="2" t="inlineStr">
        <is>
          <t>actividad de solidaridad</t>
        </is>
      </c>
      <c r="AE639" s="2" t="inlineStr">
        <is>
          <t>3</t>
        </is>
      </c>
      <c r="AF639" s="2" t="inlineStr">
        <is>
          <t/>
        </is>
      </c>
      <c r="AG639" t="inlineStr">
        <is>
          <t>Actividad temporal de gran calidad que no interfiera en el funcionamiento del mercado laboral; que aborde importantes retos de la sociedad en beneficio de una comunidad o de la sociedad en su conjunto y que, por tanto, contribuya al logro de los objetivos del Cuerpo Europeo de Solidaridad; que puede tomar la forma de voluntariado, prácticas, empleos, proyectos de solidaridad y actividades de creación de redes de contacto en diversos ámbitos; que garantiza un valor añadido europeo y su conformidad con las reglamentaciones en materia de salud y de seguridad, incluya una sólida dimensión de aprendizaje y formación mediante actividades pertinentes que se pueden ofrecer a los participantes antes, durante y después de la actividad; que se pueda desarrollar en un amplio abanico de ámbitos, como la protección del medio ambiente, la atenuación del cambio climático y el aumento de la inclusión social, pero no incluye las actividades que formen parte de los programas de estudio en el marco de los sistemas de la educación formal o de la enseñanza y la formación profesionales y las actividades de intervención en caso de emergencia.</t>
        </is>
      </c>
      <c r="AH639" s="2" t="inlineStr">
        <is>
          <t>solidaartegevus</t>
        </is>
      </c>
      <c r="AI639" s="2" t="inlineStr">
        <is>
          <t>3</t>
        </is>
      </c>
      <c r="AJ639" s="2" t="inlineStr">
        <is>
          <t/>
        </is>
      </c>
      <c r="AK639" t="inlineStr">
        <is>
          <t>kvaliteetne ajutine tegevus, mis ei takista tööturu toimimist, millega aidatakse lahendada ühiskonnale olulisi probleeme ja millest võidab kogu kogukond või ühiskond, aidates sellega kaasa Euroopa solidaarsuskorpuse eesmärkide saavutamisele, mis hõlmab vabatahtlikku tegevust, praktikat, tööd, solidaarsusprojekte ja võrgustikutegevust eri valdkondades ning mis tagab Euroopa lisaväärtuse ja vastavuse tervise- ja ohutusnõuetele, millel on arvestatav õppe- ja koolitusmõõde asjakohaste tegevuste kaudu, mida võib osalevatele isikutele pakkuda enne ja pärast solidaartegevust ning selle kestel, mis toimub paljudes valdkondades, nagu keskkonnakaitse, kliimamuutuste leevendamine ja suurem sotsiaalne kaasamine, ent mis ei hõlma selliseid tegevusi, mis on formaalhariduse, kutsehariduse ja -koolituse õppekava osa või mis seisneb hädaolukorrale reageerimises</t>
        </is>
      </c>
      <c r="AL639" s="2" t="inlineStr">
        <is>
          <t>solidaarisuustoimi</t>
        </is>
      </c>
      <c r="AM639" s="2" t="inlineStr">
        <is>
          <t>3</t>
        </is>
      </c>
      <c r="AN639" s="2" t="inlineStr">
        <is>
          <t/>
        </is>
      </c>
      <c r="AO639" t="inlineStr">
        <is>
          <t>laadukas tilapäinen toimi, joka ei haittaa työmarkkinoiden toimintaa; jolla vastataan keskeisiin yhteiskunnallisiin haasteisiin yhteisön tai koko yhteiskunnan eduksi ja edistetään näin Euroopan solidaarisuusjoukkojen tavoitteiden saavuttamista; jossa on kyse eri alojen vapaaehtoistoiminnasta, harjoitteluista, työpaikoista, solidaarisuushankkeista ja verkostoitumistoimista; jossa varmistetaan eurooppalainen lisäarvo sekä terveys- ja turvallisuusmääräyksien noudattaminen ja johon liittyy vahva oppimis- ja koulutusulottuvuus, joka toteutetaan osallistujalle ennen solidaarisuustoimea, sen aikana tai sen jälkeen tarjottavilla asiaankuuluvilla toimilla; joka toteutetaan monilla eri aloilla, kuten ympäristönsuojelun, ilmastonmuutoksen hillitsemisen ja sosiaalisen osallisuuden edistämisen aloilla, mutta jollaiseksi ei lueta toimia, jotka ovat osa virallisten koulutus- ja ammattikoulutusjärjestelmien opetussuunnitelmia, eikä hätäapuun liittyviä toimia</t>
        </is>
      </c>
      <c r="AP639" s="2" t="inlineStr">
        <is>
          <t>activité de solidarité</t>
        </is>
      </c>
      <c r="AQ639" s="2" t="inlineStr">
        <is>
          <t>3</t>
        </is>
      </c>
      <c r="AR639" s="2" t="inlineStr">
        <is>
          <t/>
        </is>
      </c>
      <c r="AS639" t="inlineStr">
        <is>
          <t>activité temporaire de grande qualité qui n'interfère pas avec le fonctionnement du marché du travail, qui relève, dans l'intérêt d'une communauté ou de la société dans son ensemble, des défis de société importants en contribuant ainsi à la réalisation des objectifs du corps européen de solidarité, qui prend la forme d'un volontariat, de stages, d'emplois, de projets de solidarité et d'activités de mise en réseau dans différents domaines, qui garantit une valeur ajoutée européenne et sa conformité aux réglementations en matière de santé et de sécurité, qui présente une importante dimension d'apprentissage et de formation grâce aux activités pertinentes qui sont susceptibles d'être proposées aux participants avant, pendant et après l'activité, qui a lieu dans un grand nombre de domaines, comme la protection de l'environnement, l'atténuation du changement climatique ou le renforcement de l'inclusion sociale, mais qui ne comprend pas les activités qui font partie de programmes d'études dans le cadre des systèmes d'éducation formelle ou d'enseignement et de formation professionnels, et les activités d'intervention en cas d'urgence</t>
        </is>
      </c>
      <c r="AT639" s="2" t="inlineStr">
        <is>
          <t>gníomhaíocht dlúthpháirtíochta</t>
        </is>
      </c>
      <c r="AU639" s="2" t="inlineStr">
        <is>
          <t>3</t>
        </is>
      </c>
      <c r="AV639" s="2" t="inlineStr">
        <is>
          <t/>
        </is>
      </c>
      <c r="AW639" t="inlineStr">
        <is>
          <t>gníomhaíocht arb é is aidhm di freastal ar riachtanais neamh-chomhlíonta na sochaí chun leasa pobail, agus forbairt phearsanta, oideachasúil, shóisialta, shibhialta agus ghairmiúil an duine aonair a chothú ag an am céanna, agus féadfaidh siad tarlú i bhfoirm socrúchán, tionscadal nó gníomhaíochtaí líonraithe, arna bhforbairt i réimsí éagsúla, amhail oideachas agus oiliúint, fostaíocht, comhionannas inscne, fiontraíocht, go háirithe fiontraíocht shóisialta, saoránacht agus rannpháirtíocht dhaonlathach, cosaint an chomhshaoil agus an dúlra, gníomhú ar son na haeráide, cosc tubaistí, ullmhacht agus téarnamh, talmhaíocht agus forbairt tuaithe, soláthar bia agus ábhar neamhbhia, sláinte agus folláine, cruthaitheacht agus cultúr, corpoideachas agus spórt, cúnamh agus leas sóisialta, glacadh agus lánpháirtíocht náisiúnach tríú tír, comhar agus comhtháthú críochach</t>
        </is>
      </c>
      <c r="AX639" t="inlineStr">
        <is>
          <t/>
        </is>
      </c>
      <c r="AY639" t="inlineStr">
        <is>
          <t/>
        </is>
      </c>
      <c r="AZ639" t="inlineStr">
        <is>
          <t/>
        </is>
      </c>
      <c r="BA639" t="inlineStr">
        <is>
          <t/>
        </is>
      </c>
      <c r="BB639" s="2" t="inlineStr">
        <is>
          <t>szolidaritási tevékenység</t>
        </is>
      </c>
      <c r="BC639" s="2" t="inlineStr">
        <is>
          <t>3</t>
        </is>
      </c>
      <c r="BD639" s="2" t="inlineStr">
        <is>
          <t/>
        </is>
      </c>
      <c r="BE639" t="inlineStr">
        <is>
          <t>minden olyan tevékenység, amelynek célja, hogy valamely közösség előnyére megoldást találjon kielégítetlen társadalmi igényekre, ugyanakkor előmozdítsa az egyének személyes, szociális, állampolgári és szakmai fejlődését, és amely különböző területek vonatkozásában kialakított kiközvetítés, projekt vagy hálózatépítési tevékenység formájában valósulhat meg</t>
        </is>
      </c>
      <c r="BF639" s="2" t="inlineStr">
        <is>
          <t>attività di solidarietà</t>
        </is>
      </c>
      <c r="BG639" s="2" t="inlineStr">
        <is>
          <t>3</t>
        </is>
      </c>
      <c r="BH639" s="2" t="inlineStr">
        <is>
          <t/>
        </is>
      </c>
      <c r="BI639" t="inlineStr">
        <is>
          <t>attività temporanea di elevata qualità che non interferisce con il funzionamento del mercato del lavoro, risponde a importanti sfide sociali a beneficio di una comunità o dell'intera società, contribuendo in tal modo al raggiungimento degli obiettivi del Corpo europeo di solidarietà, assume la forma di volontariato, tirocini, lavori, progetti di solidarietà e attività di rete in vari settori, garantisce un valore aggiunto europeo e il rispetto delle norme in materia di salute e sicurezza, comprende una solida dimensione di apprendimento e formazione mediante attività pertinenti che possono essere offerte ai partecipanti prima, durante e dopo l'attività, riguarda una vasta gamma di settori, quali la protezione dell'ambiente, la mitigazione dei cambiamenti climatici e il rafforzamento dell'inclusione sociale, ma non include attività che fanno parte di un curriculum di istruzione formale, formazione professionale e sistemi di formazione né attività in situazioni di emergenza</t>
        </is>
      </c>
      <c r="BJ639" s="2" t="inlineStr">
        <is>
          <t>solidarumo veikla</t>
        </is>
      </c>
      <c r="BK639" s="2" t="inlineStr">
        <is>
          <t>3</t>
        </is>
      </c>
      <c r="BL639" s="2" t="inlineStr">
        <is>
          <t/>
        </is>
      </c>
      <c r="BM639" t="inlineStr">
        <is>
          <t>aukštos kokybės laikina veikla, kuri netrukdo darbo rinkos veikimui; kuria sprendžiamos svarbios visuomenės problemos bendruomenės ar visuomenės naudai apskritai ir taip prisidedama prie Europos solidarumo korpuso tikslų siekimo; kuri gali būti savanoriška veikla, stažuotės, įdarbinimas, solidarumo projektai ir tinklaveikos veikla, vykdomi įvairiose srityse; kuri užtikrina Europos pridėtinę vertę ir atitiktį sveikatos ir saugos taisyklėms; kuri apima aiškų mokymosi ir mokymo komponentą per atitinkamą veiklą, kuri dalyviams gali būti siūloma prieš veiklos laikotarpį, jo metu ir po jo; kuri vykdoma įvairiose srityse, pavyzdžiui, aplinkos apsaugos, klimato kaitos švelninimo ir didesnės socialinės įtraukties srityse, bet neapima veiklos, kuri yra oficialios formaliojo švietimo programos, profesinio rengimo ir mokymo sistemų dalis bei kuri vykdoma reaguojant į nelaimes</t>
        </is>
      </c>
      <c r="BN639" s="2" t="inlineStr">
        <is>
          <t>solidaritātes aktivitāte</t>
        </is>
      </c>
      <c r="BO639" s="2" t="inlineStr">
        <is>
          <t>3</t>
        </is>
      </c>
      <c r="BP639" s="2" t="inlineStr">
        <is>
          <t/>
        </is>
      </c>
      <c r="BQ639" t="inlineStr">
        <is>
          <t>&lt;div&gt;
 kvalitatīva laikā ierobežota aktivitāte, kas neietekmē darba tirgus darbību; ar ko tiek risinātas būtiskas sociālas problēmas kopienas vai visas sabiedrības labā, tādējādi sekmējot Eiropas Solidaritātes korpusa mērķu sasniegšanu; kas izpaužas kā brīvprātīgais darbs, stažēšanās, darbs, solidaritātes projekti un tīklošanās aktivitātes dažādās jomās; kas nodrošina Eiropas pievienoto vērtību un veselības un drošības noteikumu ievērošanu, ietver spēcīgu mācīšanās dimensiju, izmantojot attiecīgas aktivitātes, ko dalībniekiem var piedāvāt pirms aktivitātes, tās laikā un pēc aktivitātes; kas notiek ļoti dažādās jomās, piemēram, vides aizsardzības, klimata pārmaiņu seku mazināšanas un plašākas sociālās iekļaušanas jomā, bet neietver aktivitātes, kas ir daļa no formālās izglītības programmas, profesionālās izglītības sistēmām un aktivitātēm ārkārtas situāciju novēršanai&lt;/div&gt;</t>
        </is>
      </c>
      <c r="BR639" s="2" t="inlineStr">
        <is>
          <t>attività ta' solidarjetà</t>
        </is>
      </c>
      <c r="BS639" s="2" t="inlineStr">
        <is>
          <t>3</t>
        </is>
      </c>
      <c r="BT639" s="2" t="inlineStr">
        <is>
          <t/>
        </is>
      </c>
      <c r="BU639" t="inlineStr">
        <is>
          <t>attività temporanja ta' kwalità għolja, li ma tinterferixxix fil-funzjonament tas-suq tax-xogħol; li tindirizza sfidi importanti tas-soċjetà għall-benefiċċju tal-komunità jew tas-soċjetà sħiħa, biex b'hekk tikkontribwixxi għall-kisba tal-objettivi tal-Korp Ewropew ta' Solidarjetà; li tieħu l-forma ta' volontarjat, traineeships, impjiegi, proġetti ta' solidarjetà u attivitajiet ta' networking f'oqsma varji; li tiżgura valur miżjud Ewropew u konformità ma' regolamenti tas-saħħa u s-sigurtà; li tinkludi dimensjoni solida ta' tagħlim u taħriġ permezz ta' attivitajiet rilevanti li jistgħu jiġu offruti lill-parteċipanti qabel, matul u wara l-attività; li ssir f'firxa wiesgħa ta' oqsma, bħal fl-oqsma tal-protezzjoni tal-ambjent, tal-mitigazzjoni tat-tibdil fil-klima u ta' inklużjoni soċjali akbar, iżda li ma tinkludix attivitajiet li huma parti minn kurrikula f'edukazzjoni formali, edukazzjoni vokazzjonali u sistemi tat-taħriġ u attivitajiet għal rispons ta' emerġenza</t>
        </is>
      </c>
      <c r="BV639" s="2" t="inlineStr">
        <is>
          <t>solidariteitsactiviteit</t>
        </is>
      </c>
      <c r="BW639" s="2" t="inlineStr">
        <is>
          <t>3</t>
        </is>
      </c>
      <c r="BX639" s="2" t="inlineStr">
        <is>
          <t/>
        </is>
      </c>
      <c r="BY639" t="inlineStr">
        <is>
          <t>tijdelijke kwaliteitsvolle activiteit die geen gevolgen heeft voor het functioneren van de arbeidsmarkt; die belangrijke maatschappelijke uitdagingen aanpakt ten bate van een gemeenschap of een samenleving als geheel, en tegelijkertijd bijdraagt aan de verwezenlijking van de doelstellingen van het Europees Solidariteitskorps; die de vorm aanneemt van vrijwilligerswerk, stages, banen, solidariteitsprojecten en netwerkactiviteiten op diverse gebieden; die een Europese meerwaarde, en de naleving van de gezondheids- en veiligheidsvoorschriften waarborgt, een solide leer- en opleidingsbasis omvat die wordt gelegd door zinvolle activiteiten die vóór, tijdens en na de activiteit aan de deelnemers kunnen worden aangeboden; die plaatsvindt op een breed scala aan gebieden, zoals milieubescherming, het opvangen van de gevolgen van klimaatverandering en meer sociale inclusie, maar geen activiteiten omvat die onderdeel uitmaken van lesprogramma's in formeel onderwijs, beroepsonderwijs en opleidingen en activiteiten voor respons in noodsituaties</t>
        </is>
      </c>
      <c r="BZ639" s="2" t="inlineStr">
        <is>
          <t>działanie solidarnościowe</t>
        </is>
      </c>
      <c r="CA639" s="2" t="inlineStr">
        <is>
          <t>3</t>
        </is>
      </c>
      <c r="CB639" s="2" t="inlineStr">
        <is>
          <t/>
        </is>
      </c>
      <c r="CC639" t="inlineStr">
        <is>
          <t>działanie mające na celu uwzględnienie niezaspokojonych potrzeb społecznych z korzyścią dla danej społeczności, przy jednoczesnym wspieraniu rozwoju osobistego, edukacyjnego, społecznego, obywatelskiego i zawodowego osoby; działanie może przybrać formę staży, projektów lub działań służących tworzeniu sieci kontaktów, opracowanych w odniesieniu do różnych obszarów takich jak kształcenie i szkolenia, zatrudnienie, równouprawnienie płci, przedsiębiorczość (zwłaszcza przedsiębiorczość społeczna), obywatelstwo i udział w procesie demokratycznym, ochrona środowiska naturalnego, działania w dziedzinie klimatu, zapobieganie klęskom żywiołowym, gotowość na wypadek ich wystąpienia i usuwanie ich skutków, rolnictwo i rozwój obszarów wiejskich, dostarczanie artykułów żywnościowych i nieżywnościowych, zdrowie i dobrostan, kreatywność i kultura, wychowanie fizyczne i sport, pomoc społeczna i świadczenia socjalne, przyjmowanie i integracja cudzoziemców, współpraca i spójność terytorialna</t>
        </is>
      </c>
      <c r="CD639" s="2" t="inlineStr">
        <is>
          <t>atividade de solidariedade</t>
        </is>
      </c>
      <c r="CE639" s="2" t="inlineStr">
        <is>
          <t>3</t>
        </is>
      </c>
      <c r="CF639" s="2" t="inlineStr">
        <is>
          <t/>
        </is>
      </c>
      <c r="CG639" t="inlineStr">
        <is>
          <t>Atividade temporária de elevada qualidade, que não interfere no funcionamento do mercado de trabalho, e que se ocupa de desafios societais importantes em benefício de uma comunidade ou da sociedade no seu todo, contribuindo assim para a realização dos objetivos do Corpo Europeu de Solidariedade, que pode assumir a forma de voluntariado, estágios, emprego, projetos de solidariedade e atividades de ligação em rede em diferentes domínios, que comporta valor acrescentado europeu e respeita as regras de saúde e de segurança, que inclui uma importante dimensão de aprendizagem e de formação através de atividades pertinentes que podem ser oferecidas aos participantes antes, durante e depois da atividade, que se insere numa vasta gama de domínios, como, por exemplo, a proteção do ambiente, a atenuação dos efeitos das alterações climáticas e uma maior inclusão social, mas que não inclui atividades que façam parte dos currículos do ensino formal ou dos sistemas de educação e formação profissional nem atividades de resposta a emergências</t>
        </is>
      </c>
      <c r="CH639" s="2" t="inlineStr">
        <is>
          <t>activitate de solidaritate</t>
        </is>
      </c>
      <c r="CI639" s="2" t="inlineStr">
        <is>
          <t>3</t>
        </is>
      </c>
      <c r="CJ639" s="2" t="inlineStr">
        <is>
          <t/>
        </is>
      </c>
      <c r="CK639" t="inlineStr">
        <is>
          <t/>
        </is>
      </c>
      <c r="CL639" s="2" t="inlineStr">
        <is>
          <t>činnosť v oblasti solidarity|
solidárna aktivita</t>
        </is>
      </c>
      <c r="CM639" s="2" t="inlineStr">
        <is>
          <t>3|
3</t>
        </is>
      </c>
      <c r="CN639" s="2" t="inlineStr">
        <is>
          <t xml:space="preserve">|
</t>
        </is>
      </c>
      <c r="CO639" t="inlineStr">
        <is>
          <t>vysokokvalitná dočasná činnosť, ktorá neovplyvňuje fungovanie trhu práce, ktorá rieši dôležité spoločenské výzvy v prospech komunity alebo spoločnosti ako celku, čím prispieva k dosiahnutiu cieľov Európskeho zboru solidarity, ktorá má podobu dobrovoľníckej činnosti, stáží, pracovných miest, projektov v oblasti solidarity a činností vytvárania sietí v rôznych oblastiach, ktorá zaručuje európsku pridanú hodnotu, ako aj súlad s právnymi predpismi v oblasti zdravia a bezpečnosti, zahŕňa solídny rozmer vzdelávania a odbornej prípravy v podobe vhodných činností, ktoré môžu byť účastníkom ponúknuté pred začiatkom činnosti, počas nej i po jej skončení, realizuje sa vo viacerých oblastiach, napríklad na poli ochrany životného prostredia, zmierňovania zmeny klímy a lepšieho sociálneho začlenenia, ale ktorá nezahŕňa činnosti, ktoré sú súčasťou učebných plánov v systémoch formálneho, odborného vzdelávania a odbornej prípravy a činnosti v rámci reakcie na núdzové situácie</t>
        </is>
      </c>
      <c r="CP639" s="2" t="inlineStr">
        <is>
          <t>solidarnostna aktivnost</t>
        </is>
      </c>
      <c r="CQ639" s="2" t="inlineStr">
        <is>
          <t>3</t>
        </is>
      </c>
      <c r="CR639" s="2" t="inlineStr">
        <is>
          <t/>
        </is>
      </c>
      <c r="CS639" t="inlineStr">
        <is>
          <t>visokokakovostna začasna aktivnost, ki ne vpliva na delovanje trga dela; ki obravnava pomembne družbene izzive v korist skupnosti ali družbe kot celote in tako prispeva k uresničevanju ciljev evropske solidarnostne enote; ki se izvaja v obliki prostovoljstva, pripravništev, zaposlitev, solidarnostnih projektov in aktivnosti mreženja na različnih področjih; ki zagotavlja evropsko dodano vrednost in izpolnjevanje predpisov na področju zdravja in varnosti; ki vključuje izrazito razsežnost učenja in usposabljanja prek ustreznih aktivnosti, ki se lahko udeležencem ponudijo pred, med ali po aktivnosti; ki poteka na številnih področjih, na primer na področju varstva okolja, blažitve podnebnih sprememb ter večjega socialnega vključevanja, vendar ne vključuje aktivnosti, ki so del učnih načrtov v okviru sistemov formalnega in poklicnega izobraževanja ter usposabljanja, in aktivnosti za odzivanje na izredne razmere</t>
        </is>
      </c>
      <c r="CT639" s="2" t="inlineStr">
        <is>
          <t>solidaritetsverksamhet</t>
        </is>
      </c>
      <c r="CU639" s="2" t="inlineStr">
        <is>
          <t>3</t>
        </is>
      </c>
      <c r="CV639" s="2" t="inlineStr">
        <is>
          <t/>
        </is>
      </c>
      <c r="CW639" t="inlineStr">
        <is>
          <t>tillfällig verksamhet av hög kvalitet som inte påverkar arbetsmarknadens funktionssätt vilken tar itu med viktiga samhällsutmaningar till förmån för en grupp eller hela samhället och därmed bidrar till att uppnå den europeiska solidaritetskårens mål, som sker i form av volontärarbete, praktikplatser, jobb, solidaritetsprojekt och nätverksaktiviteter inom olika områden, som säkerställer det europeiska mervärdet och överensstämmelsen med hälso- och säkerhetsbestämmelser, inbegriper en gedigen aspekt av lärande och utbildning genom lämplig verksamhet som kan erbjudas deltagarna före, under och efter verksamheten, som kan ske inom ett stort antal områden, t.ex. miljöskydd, begränsning av klimatförändringar och främjande av social inkludering, men inte inkluderar verksamhet som utgör del av en kursplan i formell utbildning, yrkesutbildning och utbildningssystem samt verksamhet som rör insatser vid katastrofer</t>
        </is>
      </c>
    </row>
    <row r="640">
      <c r="A640" s="1" t="str">
        <f>HYPERLINK("https://iate.europa.eu/entry/result/3576655/all", "3576655")</f>
        <v>3576655</v>
      </c>
      <c r="B640" t="inlineStr">
        <is>
          <t>SOCIAL QUESTIONS;EUROPEAN UNION</t>
        </is>
      </c>
      <c r="C640" t="inlineStr">
        <is>
          <t>SOCIAL QUESTIONS|social affairs;EUROPEAN UNION|European construction|deepening of the European Union|EU activity|EU action|EU programme</t>
        </is>
      </c>
      <c r="D640" t="inlineStr">
        <is>
          <t>yes</t>
        </is>
      </c>
      <c r="E640" t="inlineStr">
        <is>
          <t/>
        </is>
      </c>
      <c r="F640" s="2" t="inlineStr">
        <is>
          <t>проект за солидарност</t>
        </is>
      </c>
      <c r="G640" s="2" t="inlineStr">
        <is>
          <t>3</t>
        </is>
      </c>
      <c r="H640" s="2" t="inlineStr">
        <is>
          <t/>
        </is>
      </c>
      <c r="I640" t="inlineStr">
        <is>
          <t>неплатена дейност за солидарност в държавата, осъществявана за период от два до дванадесет месеца, която се организира и осъществява от група от най-малко пет участници с цел справяне с основни предизвикателства в рамките на техните общности, като същевременно осигурява ясна европейска добавена стойност, и която не замества стажове или работа</t>
        </is>
      </c>
      <c r="J640" s="2" t="inlineStr">
        <is>
          <t>solidární projekt</t>
        </is>
      </c>
      <c r="K640" s="2" t="inlineStr">
        <is>
          <t>3</t>
        </is>
      </c>
      <c r="L640" s="2" t="inlineStr">
        <is>
          <t/>
        </is>
      </c>
      <c r="M640" t="inlineStr">
        <is>
          <t>neplacená vnitrostátní solidární činnost vykonávaná po období dvou až dvanácti měsíců, kterou zahajuje a provádí skupina nejméně pěti účastníků s cílem řešit klíčové výzvy v rámci jejich společenství, která představuje zároveň jasnou evropskou přidanou hodnotu a která nenahrazuje stáže nebo zaměstnání</t>
        </is>
      </c>
      <c r="N640" s="2" t="inlineStr">
        <is>
          <t>solidaritetsprojekt</t>
        </is>
      </c>
      <c r="O640" s="2" t="inlineStr">
        <is>
          <t>3</t>
        </is>
      </c>
      <c r="P640" s="2" t="inlineStr">
        <is>
          <t/>
        </is>
      </c>
      <c r="Q640" t="inlineStr">
        <is>
          <t>ulønnet solidaritetsaktivitet inden for landegrænserne udført i en periode på mellem to og tolv måneder, som iværksættes og gennemføres af en gruppe på mindst fem deltagere med det formål at imødegå vigtige udfordringer i deres lokalsamfund og samtidig sikre en klar europæisk merværdi, og som ikke erstatter praktikophold eller job</t>
        </is>
      </c>
      <c r="R640" s="2" t="inlineStr">
        <is>
          <t>Solidaritätsprojekt</t>
        </is>
      </c>
      <c r="S640" s="2" t="inlineStr">
        <is>
          <t>3</t>
        </is>
      </c>
      <c r="T640" s="2" t="inlineStr">
        <is>
          <t/>
        </is>
      </c>
      <c r="U640" t="inlineStr">
        <is>
          <t>eine auf zwei bis zwölf Monate befristete nicht vergütete inländische solidarische Aktivität, die von einer aus mindestens fünf Teilnehmern bestehenden Gruppe geplant und durchgeführt wird, um bedeutende Herausforderungen in ihrer Gemeinschaft zu bewältigen, zugleich einen eindeutigen europäischen Mehrwert aufweist und nicht an die Stelle von Praktika oder Arbeitsstellen tritt</t>
        </is>
      </c>
      <c r="V640" s="2" t="inlineStr">
        <is>
          <t>έργο αλληλεγγύης</t>
        </is>
      </c>
      <c r="W640" s="2" t="inlineStr">
        <is>
          <t>3</t>
        </is>
      </c>
      <c r="X640" s="2" t="inlineStr">
        <is>
          <t/>
        </is>
      </c>
      <c r="Y640" t="inlineStr">
        <is>
          <t/>
        </is>
      </c>
      <c r="Z640" s="2" t="inlineStr">
        <is>
          <t>solidarity project</t>
        </is>
      </c>
      <c r="AA640" s="2" t="inlineStr">
        <is>
          <t>3</t>
        </is>
      </c>
      <c r="AB640" s="2" t="inlineStr">
        <is>
          <t/>
        </is>
      </c>
      <c r="AC640" t="inlineStr">
        <is>
          <t>unpaid in-country solidarity activity, undertaken for a period of between two and twelve months, that is set up and carried out by a group of at least five participants, with a view to addressing key challenges within their communities while presenting a clear European added value, and that does not substitute traineeships or jobs</t>
        </is>
      </c>
      <c r="AD640" s="2" t="inlineStr">
        <is>
          <t>proyecto de solidaridad</t>
        </is>
      </c>
      <c r="AE640" s="2" t="inlineStr">
        <is>
          <t>3</t>
        </is>
      </c>
      <c r="AF640" s="2" t="inlineStr">
        <is>
          <t/>
        </is>
      </c>
      <c r="AG640" t="inlineStr">
        <is>
          <t>Actividad de solidaridad nacional no retribuida, realizada durante un período de entre dos y doce meses; que se crea y lleva a cabo por grupos de al menos cinco participantes, con vistas a afrontar los principales desafíos que se plantean en sus comunidades, a la vez que presenta un claro valor añadido europeo, y que no sustituye a prácticas ni empleos.</t>
        </is>
      </c>
      <c r="AH640" s="2" t="inlineStr">
        <is>
          <t>solidaarsusprojekt</t>
        </is>
      </c>
      <c r="AI640" s="2" t="inlineStr">
        <is>
          <t>3</t>
        </is>
      </c>
      <c r="AJ640" s="2" t="inlineStr">
        <is>
          <t/>
        </is>
      </c>
      <c r="AK640" t="inlineStr">
        <is>
          <t>riigisisene tasustamata solidaartegevus, mis kestab 2–12 kuud; mida kavandab ja viib ellu vähemalt viiest osalevast isikust koosnev rühm, et tegeleda oma kogukonnale oluliste probleemidega; millel on ilmne Euroopa lisaväärtus ning mis ei asenda praktikat ega tööd</t>
        </is>
      </c>
      <c r="AL640" s="2" t="inlineStr">
        <is>
          <t>solidaarisuushanke</t>
        </is>
      </c>
      <c r="AM640" s="2" t="inlineStr">
        <is>
          <t>3</t>
        </is>
      </c>
      <c r="AN640" s="2" t="inlineStr">
        <is>
          <t/>
        </is>
      </c>
      <c r="AO640" t="inlineStr">
        <is>
          <t>solidaarisuustoimi, joka on palkaton ja maan sisäinen ja joka toteutetaan kahdesta 12 kuukauteen kestävänä ajanjaksona, jonka toteuttavat vähintään viidestä osallistujasta koostuvat ryhmät tarkoituksena vastata osallistujien yhteisöjen keskeisiin haasteisiin samalla, kun saadaan selvää eurooppalaista lisäarvoa, ja joka ei korvaa harjoitteluja tai työpaikkoja</t>
        </is>
      </c>
      <c r="AP640" s="2" t="inlineStr">
        <is>
          <t>projet de solidarité</t>
        </is>
      </c>
      <c r="AQ640" s="2" t="inlineStr">
        <is>
          <t>3</t>
        </is>
      </c>
      <c r="AR640" s="2" t="inlineStr">
        <is>
          <t/>
        </is>
      </c>
      <c r="AS640" t="inlineStr">
        <is>
          <t>activité de solidarité non rémunérée et réalisée au niveau national pour une période allant de deux à douze mois, qui est mise sur pied et réalisée par des groupes composés d'au moins cinq participants, en vue de relever les grands défis qui se posent au sein de leur communauté tout en présentant une nette valeur ajoutée européenne, et qui ne se substitue pas à un stage ou à un emploi</t>
        </is>
      </c>
      <c r="AT640" s="2" t="inlineStr">
        <is>
          <t>tionscadal dlúthpháirtíochta</t>
        </is>
      </c>
      <c r="AU640" s="2" t="inlineStr">
        <is>
          <t>3</t>
        </is>
      </c>
      <c r="AV640" s="2" t="inlineStr">
        <is>
          <t/>
        </is>
      </c>
      <c r="AW640" t="inlineStr">
        <is>
          <t>gníomhaíocht dlúthpháirtíochta neamhíoctha intíre, ar feadh tréimhse idir 2 mhí agus 12 mhí, arna bhunú agus arna sheoladh ag grúpa de chúigear rannpháirtithe, ar a laghad, agus é mar aidhm acu dul i ngleic leis na príomhdhúshláin laistigh dá gcomhphobail agus breisluach Eorpach soiléir á léiriú ag an am céanna, agus nach ndéanann ionad sealanna oiliúna nó post a ghlacadh</t>
        </is>
      </c>
      <c r="AX640" t="inlineStr">
        <is>
          <t/>
        </is>
      </c>
      <c r="AY640" t="inlineStr">
        <is>
          <t/>
        </is>
      </c>
      <c r="AZ640" t="inlineStr">
        <is>
          <t/>
        </is>
      </c>
      <c r="BA640" t="inlineStr">
        <is>
          <t/>
        </is>
      </c>
      <c r="BB640" s="2" t="inlineStr">
        <is>
          <t>szolidaritási projekt</t>
        </is>
      </c>
      <c r="BC640" s="2" t="inlineStr">
        <is>
          <t>3</t>
        </is>
      </c>
      <c r="BD640" s="2" t="inlineStr">
        <is>
          <t/>
        </is>
      </c>
      <c r="BE640" t="inlineStr">
        <is>
          <t>olyan nem fizetett, belföldi szolidaritási tevékenység, amelynek időtartama kettőtől tizenkét hónapig terjed, amelyet résztvevőknek egy legalább ötfős csoportja hoz létre és hajt végre azzal a céllal, hogy kezelje a saját közösségein belüli kulcsfontosságú kihívásokat, miközben egyértelmű európai hozzáadott értéket teremt, és amely nem váltja ki a szakmai gyakorlatokat vagy az állásokat</t>
        </is>
      </c>
      <c r="BF640" s="2" t="inlineStr">
        <is>
          <t>progetto di solidarietà</t>
        </is>
      </c>
      <c r="BG640" s="2" t="inlineStr">
        <is>
          <t>3</t>
        </is>
      </c>
      <c r="BH640" s="2" t="inlineStr">
        <is>
          <t/>
        </is>
      </c>
      <c r="BI640" t="inlineStr">
        <is>
          <t>attività di solidarietà nazionale non retribuita, intrapresa per un periodo da due a dodici mesi, che è istituita e svolta da un gruppo di almeno cinque partecipanti, al fine di affrontare le principali sfide delle loro comunità, presentando al tempo stesso un chiaro valore aggiunto europeo, e non sostituisce i tirocini o i lavori</t>
        </is>
      </c>
      <c r="BJ640" s="2" t="inlineStr">
        <is>
          <t>solidarumo projektas</t>
        </is>
      </c>
      <c r="BK640" s="2" t="inlineStr">
        <is>
          <t>3</t>
        </is>
      </c>
      <c r="BL640" s="2" t="inlineStr">
        <is>
          <t/>
        </is>
      </c>
      <c r="BM640" t="inlineStr">
        <is>
          <t>nemokama dviejų – dvylikos mėnesių trukmės solidarumo veikla, vykdoma šalies viduje, kurią sukuria ir įgyvendina bent penkių dalyvių grupės, siekdamos spręsti pagrindines savo bendruomenių problemas, suteikdamos aiškios Europos pridėtinės vertės, ir kuri nepakeičia stažuočių arba įdarbinimo</t>
        </is>
      </c>
      <c r="BN640" s="2" t="inlineStr">
        <is>
          <t>solidaritātes projekts</t>
        </is>
      </c>
      <c r="BO640" s="2" t="inlineStr">
        <is>
          <t>3</t>
        </is>
      </c>
      <c r="BP640" s="2" t="inlineStr">
        <is>
          <t/>
        </is>
      </c>
      <c r="BQ640" t="inlineStr">
        <is>
          <t>laikposmā no diviem līdz divpadsmit mēnešiem ilga neapmaksāta iekšzemes solidaritātes aktivitāte, ko izstrādā un īsteno grupas, kurās piedalās vismaz pieci dalībnieki, lai risinātu svarīgas dalībnieku kopienu problēmas, vienlaikus sniedzot nepārprotamu Eiropas mēroga pievienoto vērtību, un kas neaizstāj stažēšanos vai darbu</t>
        </is>
      </c>
      <c r="BR640" s="2" t="inlineStr">
        <is>
          <t>proġett ta' solidarjetà</t>
        </is>
      </c>
      <c r="BS640" s="2" t="inlineStr">
        <is>
          <t>3</t>
        </is>
      </c>
      <c r="BT640" s="2" t="inlineStr">
        <is>
          <t/>
        </is>
      </c>
      <c r="BU640" t="inlineStr">
        <is>
          <t>attività ta' solidarjetà mhux imħallsa fil-pajjiż, li ssir għal perjodu ta' bejn xahrejn u tnax-il xahar, li tkun ippreparata u mwettqa minn grupp li jkun fih minn tal-inqas ħames parteċipanti, bl-għan li jiġu indirizzati l-isfidi ewlenin fi ħdan il-komunitajiet tagħhom filwaqt li jiġi ppreżentat valur miżjud Ewropew ċar, u li ma tissostitwixxix traineeships jew impjiegi</t>
        </is>
      </c>
      <c r="BV640" s="2" t="inlineStr">
        <is>
          <t>solidariteitsproject</t>
        </is>
      </c>
      <c r="BW640" s="2" t="inlineStr">
        <is>
          <t>3</t>
        </is>
      </c>
      <c r="BX640" s="2" t="inlineStr">
        <is>
          <t/>
        </is>
      </c>
      <c r="BY640" t="inlineStr">
        <is>
          <t>onbetaalde solidariteitsactiviteit in eigen land voor een periode van maximaal twaalf maanden, die wordt opgezet en uitgevoerd door groepjes van ten minste vijf deelnemers aan het Europees Solidariteitskorps teneinde belangrijke uitdagingen in hun gemeenschappen aan te pakken, met een duidelijke Europese meerwaarde, en die niet in de plaats komt van stages of banen</t>
        </is>
      </c>
      <c r="BZ640" s="2" t="inlineStr">
        <is>
          <t>projekt solidarnościowy</t>
        </is>
      </c>
      <c r="CA640" s="2" t="inlineStr">
        <is>
          <t>3</t>
        </is>
      </c>
      <c r="CB640" s="2" t="inlineStr">
        <is>
          <t/>
        </is>
      </c>
      <c r="CC640" t="inlineStr">
        <is>
          <t>nieodpłatne krajowe działanie solidarnościowe, podjęte na okres od dwóch do dwunastu miesięcy, które jest opracowywane i realizowane przez grupę co najmniej pięciu uczestników w celu zajęcia się kluczowymi wyzwaniami w ich społecznościach i cechuje się wyraźną europejską wartością dodaną, oraz które nie zastępują staży ani pracy</t>
        </is>
      </c>
      <c r="CD640" s="2" t="inlineStr">
        <is>
          <t>projeto de solidariedade</t>
        </is>
      </c>
      <c r="CE640" s="2" t="inlineStr">
        <is>
          <t>3</t>
        </is>
      </c>
      <c r="CF640" s="2" t="inlineStr">
        <is>
          <t/>
        </is>
      </c>
      <c r="CG640" t="inlineStr">
        <is>
          <t>Atividade de solidariedade não remunerada, realizada a nível nacional, por um período de dois a doze meses, que é definida e executada por um grupo de pelo menos cinco participantes para fazer face às principais dificuldades das suas comunidades, que tem claro valor acrescentado europeu e que não substitui estágios nem emprego.</t>
        </is>
      </c>
      <c r="CH640" s="2" t="inlineStr">
        <is>
          <t>proiect de solidaritate</t>
        </is>
      </c>
      <c r="CI640" s="2" t="inlineStr">
        <is>
          <t>3</t>
        </is>
      </c>
      <c r="CJ640" s="2" t="inlineStr">
        <is>
          <t/>
        </is>
      </c>
      <c r="CK640" t="inlineStr">
        <is>
          <t/>
        </is>
      </c>
      <c r="CL640" s="2" t="inlineStr">
        <is>
          <t>projekt v oblasti solidarity|
solidaritný projekt</t>
        </is>
      </c>
      <c r="CM640" s="2" t="inlineStr">
        <is>
          <t>3|
3</t>
        </is>
      </c>
      <c r="CN640" s="2" t="inlineStr">
        <is>
          <t xml:space="preserve">|
</t>
        </is>
      </c>
      <c r="CO640" t="inlineStr">
        <is>
          <t>neplatená vnútroštátna činnosť v oblasti solidarity v trvaní dvoch až dvanástich mesiacov, ktorá je pripravená a vykonávaná skupinami minimálne piatich účastníkov s cieľom riešiť kľúčové výzvy v rámci ich komunít a zároveň priniesť jasnú európsku pridanú hodnotu, a ktorá nenahrádza stáž alebo pracovné miesta</t>
        </is>
      </c>
      <c r="CP640" s="2" t="inlineStr">
        <is>
          <t>solidarnostni projekt</t>
        </is>
      </c>
      <c r="CQ640" s="2" t="inlineStr">
        <is>
          <t>3</t>
        </is>
      </c>
      <c r="CR640" s="2" t="inlineStr">
        <is>
          <t/>
        </is>
      </c>
      <c r="CS640" t="inlineStr">
        <is>
          <t>neplačana solidarnostna aktivnost znotraj države, ki se izvaja za obdobje med dvema in 12 meseci, ki jo vzpostavijo in izvajajo skupine vsaj petih udeležencev z namenom reševanja ključnih izzivov v njihovih skupnostih, obenem pa ima očitno evropsko dodano vrednost, ter ki ne nadomešča pripravništev ali zaposlitev</t>
        </is>
      </c>
      <c r="CT640" s="2" t="inlineStr">
        <is>
          <t>solidaritetsprojekt</t>
        </is>
      </c>
      <c r="CU640" s="2" t="inlineStr">
        <is>
          <t>3</t>
        </is>
      </c>
      <c r="CV640" s="2" t="inlineStr">
        <is>
          <t/>
        </is>
      </c>
      <c r="CW640" t="inlineStr">
        <is>
          <t>sådan obetald solidaritetsverksamhet inom landet som utförs för en period av mellan två och till tolv månader, som inrättas och genomförs av en grupp om minst fem deltagare i syfte att ta itu med viktiga utmaningar i deras samhällen, samtidigt som den medför ett tydligt europeiskt mervärde och inte ersätter praktikplatser eller jobb</t>
        </is>
      </c>
    </row>
    <row r="641">
      <c r="A641" s="1" t="str">
        <f>HYPERLINK("https://iate.europa.eu/entry/result/3576767/all", "3576767")</f>
        <v>3576767</v>
      </c>
      <c r="B641" t="inlineStr">
        <is>
          <t>EUROPEAN UNION;AGRICULTURE, FORESTRY AND FISHERIES</t>
        </is>
      </c>
      <c r="C641" t="inlineStr">
        <is>
          <t>EUROPEAN UNION|EU finance|EU financing;AGRICULTURE, FORESTRY AND FISHERIES|agricultural policy|common agricultural policy</t>
        </is>
      </c>
      <c r="D641" t="inlineStr">
        <is>
          <t>yes</t>
        </is>
      </c>
      <c r="E641" t="inlineStr">
        <is>
          <t/>
        </is>
      </c>
      <c r="F641" s="2" t="inlineStr">
        <is>
          <t>проверка чрез мониторинг</t>
        </is>
      </c>
      <c r="G641" s="2" t="inlineStr">
        <is>
          <t>3</t>
        </is>
      </c>
      <c r="H641" s="2" t="inlineStr">
        <is>
          <t/>
        </is>
      </c>
      <c r="I641" t="inlineStr">
        <is>
          <t/>
        </is>
      </c>
      <c r="J641" s="2" t="inlineStr">
        <is>
          <t>kontrola prostřednictvím sledování</t>
        </is>
      </c>
      <c r="K641" s="2" t="inlineStr">
        <is>
          <t>3</t>
        </is>
      </c>
      <c r="L641" s="2" t="inlineStr">
        <is>
          <t/>
        </is>
      </c>
      <c r="M641" t="inlineStr">
        <is>
          <t>alternativní metoda provádění kontrol na místě prostřednictvím pravidelného a systematického pozorování, sledování a posuzování všech kritérií způsobilosti, závazků a dalších povinností, které mohou být sledovány pomocí údajů z družic Sentinel programu Copernicus nebo jiných údajů alespoň rovnocenné hodnoty, po dobu, která umožní učinit závěry ohledně způsobilosti požadované podpory</t>
        </is>
      </c>
      <c r="N641" s="2" t="inlineStr">
        <is>
          <t>kontrol i form af monitorering</t>
        </is>
      </c>
      <c r="O641" s="2" t="inlineStr">
        <is>
          <t>3</t>
        </is>
      </c>
      <c r="P641" s="2" t="inlineStr">
        <is>
          <t/>
        </is>
      </c>
      <c r="Q641" t="inlineStr">
        <is>
          <t/>
        </is>
      </c>
      <c r="R641" s="2" t="inlineStr">
        <is>
          <t>Kontrolle durch Monitoring</t>
        </is>
      </c>
      <c r="S641" s="2" t="inlineStr">
        <is>
          <t>3</t>
        </is>
      </c>
      <c r="T641" s="2" t="inlineStr">
        <is>
          <t/>
        </is>
      </c>
      <c r="U641" t="inlineStr">
        <is>
          <t/>
        </is>
      </c>
      <c r="V641" s="2" t="inlineStr">
        <is>
          <t>έλεγχος μέσω παρακολούθησης</t>
        </is>
      </c>
      <c r="W641" s="2" t="inlineStr">
        <is>
          <t>3</t>
        </is>
      </c>
      <c r="X641" s="2" t="inlineStr">
        <is>
          <t/>
        </is>
      </c>
      <c r="Y641" t="inlineStr">
        <is>
          <t/>
        </is>
      </c>
      <c r="Z641" s="2" t="inlineStr">
        <is>
          <t>check by monitoring</t>
        </is>
      </c>
      <c r="AA641" s="2" t="inlineStr">
        <is>
          <t>3</t>
        </is>
      </c>
      <c r="AB641" s="2" t="inlineStr">
        <is>
          <t/>
        </is>
      </c>
      <c r="AC641" t="inlineStr">
        <is>
          <t>alternative method for carrying out on-the-spot checks by means of regular and systematic observation, tracking and assessment of all eligibility criteria, commitments and other obligations which can be monitored by Copernicus Sentinels satellite data or other data with at least equivalent value</t>
        </is>
      </c>
      <c r="AD641" s="2" t="inlineStr">
        <is>
          <t>control mediante monitorización|
control mediante supervisión</t>
        </is>
      </c>
      <c r="AE641" s="2" t="inlineStr">
        <is>
          <t>3|
2</t>
        </is>
      </c>
      <c r="AF641" s="2" t="inlineStr">
        <is>
          <t xml:space="preserve">preferred|
</t>
        </is>
      </c>
      <c r="AG641" t="inlineStr">
        <is>
          <t>Método alternativo a los controles sobre el terreno basado en la observación, el seguimiento y la evaluación regulares y sistemáticos de todos los criterios de admisibilidad, los compromisos y otras obligaciones que puedan ser objeto de monitorización mediante datos de los satélites Sentinel de Copernicus u otros datos con valor al menos equivalente, durante un período de tiempo que permita extraer conclusiones sobre la admisibilidad de la ayuda solicitada.</t>
        </is>
      </c>
      <c r="AH641" s="2" t="inlineStr">
        <is>
          <t>seire teel tehtav kontroll|
kontroll seire teel</t>
        </is>
      </c>
      <c r="AI641" s="2" t="inlineStr">
        <is>
          <t>3|
3</t>
        </is>
      </c>
      <c r="AJ641" s="2" t="inlineStr">
        <is>
          <t xml:space="preserve">|
</t>
        </is>
      </c>
      <c r="AK641" t="inlineStr">
        <is>
          <t>kohapealne kontroll, mille puhul korrapäraselt ja süstemaatiliselt vaadeldakse, jälgitakse ja hinnatakse kõiki rahastamiskõlblikkuse kriteeriumeid, kohustusi ja muid ülesandeid, mille seiret on võimalik teha Copernicuse programmi Sentineli missiooni satelliitide andmete või muude vähemalt samaväärse väärtusega andmete alusel sellise ajavahemiku jooksul, mis võimaldab teha järeldusi taotletud toetuse rahastamiskõlblikkuse kohta</t>
        </is>
      </c>
      <c r="AL641" s="2" t="inlineStr">
        <is>
          <t>monitorointitarkastus</t>
        </is>
      </c>
      <c r="AM641" s="2" t="inlineStr">
        <is>
          <t>3</t>
        </is>
      </c>
      <c r="AN641" s="2" t="inlineStr">
        <is>
          <t/>
        </is>
      </c>
      <c r="AO641" t="inlineStr">
        <is>
          <t>sellainen vaihtoehtoinen menetelmä tarkastuksen tekemiseksi, jossa käytetään järjestelmällisesti Sentinel-satelliiteista saatavia tai vastaavia automaattisesti käsiteltäviä tietoja, sekä jatkotoimet tapauksissa, joissa tietojen automaattinen käsittely ei tuota lopullisen päätelmän mahdollistavaa tulosta, vaarantamatta kuitenkaan järjestelmän kykyä antaa vaadittu varmuus menojen laillisuudesta ja sääntöjenmukaisuudesta</t>
        </is>
      </c>
      <c r="AP641" s="2" t="inlineStr">
        <is>
          <t>contrôle de suivi</t>
        </is>
      </c>
      <c r="AQ641" s="2" t="inlineStr">
        <is>
          <t>3</t>
        </is>
      </c>
      <c r="AR641" s="2" t="inlineStr">
        <is>
          <t/>
        </is>
      </c>
      <c r="AS641" t="inlineStr">
        <is>
          <t>procédure d'observation, de traçage et d'évaluation réguliers et systématiques de l'ensemble des critères d'admissibilité, engagements et autres obligations qui peuvent faire l'objet d'un suivi au moyen des données obtenues par les satellites Sentinel de Copernicus ou d'autres données d'une valeur au moins équivalente</t>
        </is>
      </c>
      <c r="AT641" s="2" t="inlineStr">
        <is>
          <t>seiceáil trí fhaireachán</t>
        </is>
      </c>
      <c r="AU641" s="2" t="inlineStr">
        <is>
          <t>3</t>
        </is>
      </c>
      <c r="AV641" s="2" t="inlineStr">
        <is>
          <t/>
        </is>
      </c>
      <c r="AW641" t="inlineStr">
        <is>
          <t/>
        </is>
      </c>
      <c r="AX641" t="inlineStr">
        <is>
          <t/>
        </is>
      </c>
      <c r="AY641" t="inlineStr">
        <is>
          <t/>
        </is>
      </c>
      <c r="AZ641" t="inlineStr">
        <is>
          <t/>
        </is>
      </c>
      <c r="BA641" t="inlineStr">
        <is>
          <t/>
        </is>
      </c>
      <c r="BB641" s="2" t="inlineStr">
        <is>
          <t>monitoring útján végzett ellenőrzés</t>
        </is>
      </c>
      <c r="BC641" s="2" t="inlineStr">
        <is>
          <t>3</t>
        </is>
      </c>
      <c r="BD641" s="2" t="inlineStr">
        <is>
          <t/>
        </is>
      </c>
      <c r="BE641" t="inlineStr">
        <is>
          <t>valamennyi olyan támogathatósági kritérium, kötelezettségvállalás és egyéb kötelezettség rendszeres és módszeres megfigyelése, nyomon követése és értékelése, amelyek teljesülése ellenőrizhető a Kopernikusz Sentinel műholdak adatai vagy azokkal legalább egyenértékű adatok alapján</t>
        </is>
      </c>
      <c r="BF641" s="2" t="inlineStr">
        <is>
          <t>controllo tramite monitoraggio</t>
        </is>
      </c>
      <c r="BG641" s="2" t="inlineStr">
        <is>
          <t>3</t>
        </is>
      </c>
      <c r="BH641" s="2" t="inlineStr">
        <is>
          <t/>
        </is>
      </c>
      <c r="BI641" t="inlineStr">
        <is>
          <t>metodo di controllo basato su una procedura periodica e sistematica di osservazione, sorveglianza e valutazione</t>
        </is>
      </c>
      <c r="BJ641" s="2" t="inlineStr">
        <is>
          <t>vykdant stebėseną atliekama patikra</t>
        </is>
      </c>
      <c r="BK641" s="2" t="inlineStr">
        <is>
          <t>3</t>
        </is>
      </c>
      <c r="BL641" s="2" t="inlineStr">
        <is>
          <t/>
        </is>
      </c>
      <c r="BM641" t="inlineStr">
        <is>
          <t/>
        </is>
      </c>
      <c r="BN641" s="2" t="inlineStr">
        <is>
          <t>monitorējoša pārbaude|
uzraudzības pārbaude</t>
        </is>
      </c>
      <c r="BO641" s="2" t="inlineStr">
        <is>
          <t>2|
2</t>
        </is>
      </c>
      <c r="BP641" s="2" t="inlineStr">
        <is>
          <t xml:space="preserve">preferred|
</t>
        </is>
      </c>
      <c r="BQ641" t="inlineStr">
        <is>
          <t>alternatīva metode pārbaudēm uz vietas – visu to atbilstības kritēriju, saistību un citu pienākumu regulāra un sistemātiska novērošana, uzraudzība un novērtēšana, ko var monitorēt ar 
&lt;i&gt;Copernicus Sentinel&lt;/i&gt; satelītdatiem vai citiem datiem, kam ir vismaz ekvivalenta vērtība</t>
        </is>
      </c>
      <c r="BR641" s="2" t="inlineStr">
        <is>
          <t>verifika permezz tal-monitoraġġ</t>
        </is>
      </c>
      <c r="BS641" s="2" t="inlineStr">
        <is>
          <t>3</t>
        </is>
      </c>
      <c r="BT641" s="2" t="inlineStr">
        <is>
          <t/>
        </is>
      </c>
      <c r="BU641" t="inlineStr">
        <is>
          <t>metodu alternattiv għat-twettiq ta' verifiki fuq il-post, permezz ta' osservazzjoni, intraċċar u valutazzjoni regolari u sistematiċi tal-kriterji ta' eliġibbiltà, l-impenji u l-obbligi l-oħrajn kollha li jistgħu jiġu mmonitorjati permezz tad- 
&lt;i&gt;data&lt;/i&gt; satellitari tal-Copernicus Sentinels jew permezz ta' 
&lt;i&gt;data&lt;/i&gt; oħra li minn tal-anqas ikollha valur ekwivalenti</t>
        </is>
      </c>
      <c r="BV641" s="2" t="inlineStr">
        <is>
          <t>controle door monitoring</t>
        </is>
      </c>
      <c r="BW641" s="2" t="inlineStr">
        <is>
          <t>3</t>
        </is>
      </c>
      <c r="BX641" s="2" t="inlineStr">
        <is>
          <t/>
        </is>
      </c>
      <c r="BY641" t="inlineStr">
        <is>
          <t>alternatief voor een controle ter plaatse door middel van regelmatige en systematische observatie, tracking en beoordeling van alle subsidiabiliteitscriteria, verbintenissen en andere verplichtingen die kunnen worden gemonitord door gegevens van Sentinel-satellieten van het Copernicus-programma of andere gegevens van ten minste equivalente waarde</t>
        </is>
      </c>
      <c r="BZ641" s="2" t="inlineStr">
        <is>
          <t>kontrola w formie monitorowania</t>
        </is>
      </c>
      <c r="CA641" s="2" t="inlineStr">
        <is>
          <t>3</t>
        </is>
      </c>
      <c r="CB641" s="2" t="inlineStr">
        <is>
          <t/>
        </is>
      </c>
      <c r="CC641" t="inlineStr">
        <is>
          <t/>
        </is>
      </c>
      <c r="CD641" s="2" t="inlineStr">
        <is>
          <t>controlo por monitorização</t>
        </is>
      </c>
      <c r="CE641" s="2" t="inlineStr">
        <is>
          <t>3</t>
        </is>
      </c>
      <c r="CF641" s="2" t="inlineStr">
        <is>
          <t/>
        </is>
      </c>
      <c r="CG641" t="inlineStr">
        <is>
          <t/>
        </is>
      </c>
      <c r="CH641" s="2" t="inlineStr">
        <is>
          <t>control prin monitorizare</t>
        </is>
      </c>
      <c r="CI641" s="2" t="inlineStr">
        <is>
          <t>3</t>
        </is>
      </c>
      <c r="CJ641" s="2" t="inlineStr">
        <is>
          <t/>
        </is>
      </c>
      <c r="CK641" t="inlineStr">
        <is>
          <t/>
        </is>
      </c>
      <c r="CL641" s="2" t="inlineStr">
        <is>
          <t>monitorovacia kontrola</t>
        </is>
      </c>
      <c r="CM641" s="2" t="inlineStr">
        <is>
          <t>3</t>
        </is>
      </c>
      <c r="CN641" s="2" t="inlineStr">
        <is>
          <t/>
        </is>
      </c>
      <c r="CO641" t="inlineStr">
        <is>
          <t>alternatívna metóda vykonávania kontrol na mieste prostredníctvom pravidelného a systematického pozorovania, sledovania a posudzovania všetkých kritérií oprávnenosti, záväzkov a iných povinností, ktoré možno monitorovať prostredníctvom údajov zo satelitov „sentinel“ programu Copernicus alebo iných údajov s aspoň rovnocennou hodnotou</t>
        </is>
      </c>
      <c r="CP641" s="2" t="inlineStr">
        <is>
          <t>pregled s spremljanjem</t>
        </is>
      </c>
      <c r="CQ641" s="2" t="inlineStr">
        <is>
          <t>3</t>
        </is>
      </c>
      <c r="CR641" s="2" t="inlineStr">
        <is>
          <t/>
        </is>
      </c>
      <c r="CS641" t="inlineStr">
        <is>
          <t>alternarnativna metoda opravljanju pregledov na kraju samem z rednim in sistematičnim opazovanjem, sledenjem in ocenjevanjem vseh meril za upravičenost, zavez in drugih obveznosti, ki se lahko spremljajo s podatki satelitov Sentinel programa Copernicus ali drugimi vsaj enakovrednimi podatki v obdobju, ki omogoča ugotovitev o upravičenosti zahtevane pomoči ali podpore</t>
        </is>
      </c>
      <c r="CT641" s="2" t="inlineStr">
        <is>
          <t>kontroll genom övervakning</t>
        </is>
      </c>
      <c r="CU641" s="2" t="inlineStr">
        <is>
          <t>3</t>
        </is>
      </c>
      <c r="CV641" s="2" t="inlineStr">
        <is>
          <t/>
        </is>
      </c>
      <c r="CW641" t="inlineStr">
        <is>
          <t/>
        </is>
      </c>
    </row>
    <row r="642">
      <c r="A642" s="1" t="str">
        <f>HYPERLINK("https://iate.europa.eu/entry/result/3579515/all", "3579515")</f>
        <v>3579515</v>
      </c>
      <c r="B642" t="inlineStr">
        <is>
          <t>EUROPEAN UNION;ECONOMICS</t>
        </is>
      </c>
      <c r="C642" t="inlineStr">
        <is>
          <t>EUROPEAN UNION|EU finance|EU financing;ECONOMICS|regions and regional policy|regional policy</t>
        </is>
      </c>
      <c r="D642" t="inlineStr">
        <is>
          <t>yes</t>
        </is>
      </c>
      <c r="E642" t="inlineStr">
        <is>
          <t/>
        </is>
      </c>
      <c r="F642" s="2" t="inlineStr">
        <is>
          <t>неголям проект</t>
        </is>
      </c>
      <c r="G642" s="2" t="inlineStr">
        <is>
          <t>3</t>
        </is>
      </c>
      <c r="H642" s="2" t="inlineStr">
        <is>
          <t/>
        </is>
      </c>
      <c r="I642" t="inlineStr">
        <is>
          <t/>
        </is>
      </c>
      <c r="J642" s="2" t="inlineStr">
        <is>
          <t>jiný než velký projekt</t>
        </is>
      </c>
      <c r="K642" s="2" t="inlineStr">
        <is>
          <t>3</t>
        </is>
      </c>
      <c r="L642" s="2" t="inlineStr">
        <is>
          <t/>
        </is>
      </c>
      <c r="M642" t="inlineStr">
        <is>
          <t/>
        </is>
      </c>
      <c r="N642" s="2" t="inlineStr">
        <is>
          <t>mindre projekt</t>
        </is>
      </c>
      <c r="O642" s="2" t="inlineStr">
        <is>
          <t>3</t>
        </is>
      </c>
      <c r="P642" s="2" t="inlineStr">
        <is>
          <t/>
        </is>
      </c>
      <c r="Q642" t="inlineStr">
        <is>
          <t/>
        </is>
      </c>
      <c r="R642" s="2" t="inlineStr">
        <is>
          <t>anderes Projekt als Großprojekt</t>
        </is>
      </c>
      <c r="S642" s="2" t="inlineStr">
        <is>
          <t>3</t>
        </is>
      </c>
      <c r="T642" s="2" t="inlineStr">
        <is>
          <t/>
        </is>
      </c>
      <c r="U642" t="inlineStr">
        <is>
          <t/>
        </is>
      </c>
      <c r="V642" s="2" t="inlineStr">
        <is>
          <t>έργο που δεν χαρακτηρίζεται ως «μεγάλο»</t>
        </is>
      </c>
      <c r="W642" s="2" t="inlineStr">
        <is>
          <t>3</t>
        </is>
      </c>
      <c r="X642" s="2" t="inlineStr">
        <is>
          <t/>
        </is>
      </c>
      <c r="Y642" t="inlineStr">
        <is>
          <t/>
        </is>
      </c>
      <c r="Z642" s="2" t="inlineStr">
        <is>
          <t>non-major project</t>
        </is>
      </c>
      <c r="AA642" s="2" t="inlineStr">
        <is>
          <t>3</t>
        </is>
      </c>
      <c r="AB642" s="2" t="inlineStr">
        <is>
          <t/>
        </is>
      </c>
      <c r="AC642" t="inlineStr">
        <is>
          <t>project below €50 million in value</t>
        </is>
      </c>
      <c r="AD642" s="2" t="inlineStr">
        <is>
          <t>proyecto de menor envergadura</t>
        </is>
      </c>
      <c r="AE642" s="2" t="inlineStr">
        <is>
          <t>3</t>
        </is>
      </c>
      <c r="AF642" s="2" t="inlineStr">
        <is>
          <t/>
        </is>
      </c>
      <c r="AG642" t="inlineStr">
        <is>
          <t/>
        </is>
      </c>
      <c r="AH642" s="2" t="inlineStr">
        <is>
          <t>muu kui suurprojekt</t>
        </is>
      </c>
      <c r="AI642" s="2" t="inlineStr">
        <is>
          <t>3</t>
        </is>
      </c>
      <c r="AJ642" s="2" t="inlineStr">
        <is>
          <t/>
        </is>
      </c>
      <c r="AK642" t="inlineStr">
        <is>
          <t>Euroopa Regionaalarengu Fondist või Ühtekuuluvusfondist rahastatav projekt, mille kogumaksumus ei ületa 50 miljonit eurot</t>
        </is>
      </c>
      <c r="AL642" s="2" t="inlineStr">
        <is>
          <t>muu kuin suurhanke</t>
        </is>
      </c>
      <c r="AM642" s="2" t="inlineStr">
        <is>
          <t>3</t>
        </is>
      </c>
      <c r="AN642" s="2" t="inlineStr">
        <is>
          <t/>
        </is>
      </c>
      <c r="AO642" t="inlineStr">
        <is>
          <t/>
        </is>
      </c>
      <c r="AP642" s="2" t="inlineStr">
        <is>
          <t>projet de moindre ampleur|
projet de petite envergure</t>
        </is>
      </c>
      <c r="AQ642" s="2" t="inlineStr">
        <is>
          <t>3|
2</t>
        </is>
      </c>
      <c r="AR642" s="2" t="inlineStr">
        <is>
          <t xml:space="preserve">preferred|
</t>
        </is>
      </c>
      <c r="AS642" t="inlineStr">
        <is>
          <t>projet dont le coût total n'excède pas le seuil de 50 millions d'euros</t>
        </is>
      </c>
      <c r="AT642" s="2" t="inlineStr">
        <is>
          <t>tionscadal nach mórthionscadal é</t>
        </is>
      </c>
      <c r="AU642" s="2" t="inlineStr">
        <is>
          <t>3</t>
        </is>
      </c>
      <c r="AV642" s="2" t="inlineStr">
        <is>
          <t/>
        </is>
      </c>
      <c r="AW642" t="inlineStr">
        <is>
          <t/>
        </is>
      </c>
      <c r="AX642" t="inlineStr">
        <is>
          <t/>
        </is>
      </c>
      <c r="AY642" t="inlineStr">
        <is>
          <t/>
        </is>
      </c>
      <c r="AZ642" t="inlineStr">
        <is>
          <t/>
        </is>
      </c>
      <c r="BA642" t="inlineStr">
        <is>
          <t/>
        </is>
      </c>
      <c r="BB642" s="2" t="inlineStr">
        <is>
          <t>nagyprojektnek nem minősülő projekt</t>
        </is>
      </c>
      <c r="BC642" s="2" t="inlineStr">
        <is>
          <t>3</t>
        </is>
      </c>
      <c r="BD642" s="2" t="inlineStr">
        <is>
          <t/>
        </is>
      </c>
      <c r="BE642" t="inlineStr">
        <is>
          <t>50 millió eurót meg nem haladó értékű projekt</t>
        </is>
      </c>
      <c r="BF642" s="2" t="inlineStr">
        <is>
          <t>progetto non rientrante nella categoria dei grandi progetti|
progetto diverso da un grande progetto|
progetto non grande</t>
        </is>
      </c>
      <c r="BG642" s="2" t="inlineStr">
        <is>
          <t>3|
3|
3</t>
        </is>
      </c>
      <c r="BH642" s="2" t="inlineStr">
        <is>
          <t xml:space="preserve">|
|
</t>
        </is>
      </c>
      <c r="BI642" t="inlineStr">
        <is>
          <t>progetto di valore inferiore a 50 milioni di euro</t>
        </is>
      </c>
      <c r="BJ642" s="2" t="inlineStr">
        <is>
          <t>nedidelės apimties projektas</t>
        </is>
      </c>
      <c r="BK642" s="2" t="inlineStr">
        <is>
          <t>3</t>
        </is>
      </c>
      <c r="BL642" s="2" t="inlineStr">
        <is>
          <t/>
        </is>
      </c>
      <c r="BM642" t="inlineStr">
        <is>
          <t/>
        </is>
      </c>
      <c r="BN642" s="2" t="inlineStr">
        <is>
          <t>mazāks projekts</t>
        </is>
      </c>
      <c r="BO642" s="2" t="inlineStr">
        <is>
          <t>2</t>
        </is>
      </c>
      <c r="BP642" s="2" t="inlineStr">
        <is>
          <t/>
        </is>
      </c>
      <c r="BQ642" t="inlineStr">
        <is>
          <t/>
        </is>
      </c>
      <c r="BR642" s="2" t="inlineStr">
        <is>
          <t>proġett mhux kbir</t>
        </is>
      </c>
      <c r="BS642" s="2" t="inlineStr">
        <is>
          <t>3</t>
        </is>
      </c>
      <c r="BT642" s="2" t="inlineStr">
        <is>
          <t/>
        </is>
      </c>
      <c r="BU642" t="inlineStr">
        <is>
          <t>proġett li l-valur tiegħu jkun ta' inqas minn €50 miljun</t>
        </is>
      </c>
      <c r="BV642" s="2" t="inlineStr">
        <is>
          <t>niet-groot project|
ander dan groot project</t>
        </is>
      </c>
      <c r="BW642" s="2" t="inlineStr">
        <is>
          <t>3|
2</t>
        </is>
      </c>
      <c r="BX642" s="2" t="inlineStr">
        <is>
          <t xml:space="preserve">|
</t>
        </is>
      </c>
      <c r="BY642" t="inlineStr">
        <is>
          <t>project op het gebied van vervoer, milieu of andere sectoren, zoals cultuur, onderwijs, energie of ICT waarvan de totale subsidiabele kosten niet hoger zijn dan 50 miljoen EUR</t>
        </is>
      </c>
      <c r="BZ642" s="2" t="inlineStr">
        <is>
          <t>projekt inny niż duży</t>
        </is>
      </c>
      <c r="CA642" s="2" t="inlineStr">
        <is>
          <t>3</t>
        </is>
      </c>
      <c r="CB642" s="2" t="inlineStr">
        <is>
          <t/>
        </is>
      </c>
      <c r="CC642" t="inlineStr">
        <is>
          <t>projekt o wartości poniżej 50 mln euro</t>
        </is>
      </c>
      <c r="CD642" s="2" t="inlineStr">
        <is>
          <t>projeto que não é um grande projeto</t>
        </is>
      </c>
      <c r="CE642" s="2" t="inlineStr">
        <is>
          <t>3</t>
        </is>
      </c>
      <c r="CF642" s="2" t="inlineStr">
        <is>
          <t/>
        </is>
      </c>
      <c r="CG642" t="inlineStr">
        <is>
          <t/>
        </is>
      </c>
      <c r="CH642" s="2" t="inlineStr">
        <is>
          <t>proiect non-major</t>
        </is>
      </c>
      <c r="CI642" s="2" t="inlineStr">
        <is>
          <t>3</t>
        </is>
      </c>
      <c r="CJ642" s="2" t="inlineStr">
        <is>
          <t/>
        </is>
      </c>
      <c r="CK642" t="inlineStr">
        <is>
          <t/>
        </is>
      </c>
      <c r="CL642" s="2" t="inlineStr">
        <is>
          <t>menší projekt|
nie veľký projekt</t>
        </is>
      </c>
      <c r="CM642" s="2" t="inlineStr">
        <is>
          <t>2|
2</t>
        </is>
      </c>
      <c r="CN642" s="2" t="inlineStr">
        <is>
          <t xml:space="preserve">|
</t>
        </is>
      </c>
      <c r="CO642" t="inlineStr">
        <is>
          <t>projekt pod prahom 50 mil. EUR</t>
        </is>
      </c>
      <c r="CP642" s="2" t="inlineStr">
        <is>
          <t>neveliki projekt</t>
        </is>
      </c>
      <c r="CQ642" s="2" t="inlineStr">
        <is>
          <t>3</t>
        </is>
      </c>
      <c r="CR642" s="2" t="inlineStr">
        <is>
          <t/>
        </is>
      </c>
      <c r="CS642" t="inlineStr">
        <is>
          <t>projekt, katerega vrednost ne presega 50 milijonov EUR oziroma 75 milijonov EUR v primeru prometnega projekta</t>
        </is>
      </c>
      <c r="CT642" s="2" t="inlineStr">
        <is>
          <t>andra projekt än större projekt</t>
        </is>
      </c>
      <c r="CU642" s="2" t="inlineStr">
        <is>
          <t>3</t>
        </is>
      </c>
      <c r="CV642" s="2" t="inlineStr">
        <is>
          <t/>
        </is>
      </c>
      <c r="CW642" t="inlineStr">
        <is>
          <t/>
        </is>
      </c>
    </row>
    <row r="643">
      <c r="A643" s="1" t="str">
        <f>HYPERLINK("https://iate.europa.eu/entry/result/3579807/all", "3579807")</f>
        <v>3579807</v>
      </c>
      <c r="B643" t="inlineStr">
        <is>
          <t>EUROPEAN UNION</t>
        </is>
      </c>
      <c r="C643" t="inlineStr">
        <is>
          <t>EUROPEAN UNION|EU finance|EU financing</t>
        </is>
      </c>
      <c r="D643" t="inlineStr">
        <is>
          <t>yes</t>
        </is>
      </c>
      <c r="E643" t="inlineStr">
        <is>
          <t/>
        </is>
      </c>
      <c r="F643" s="2" t="inlineStr">
        <is>
          <t>необичайно високо ниво</t>
        </is>
      </c>
      <c r="G643" s="2" t="inlineStr">
        <is>
          <t>3</t>
        </is>
      </c>
      <c r="H643" s="2" t="inlineStr">
        <is>
          <t/>
        </is>
      </c>
      <c r="I643" t="inlineStr">
        <is>
          <t/>
        </is>
      </c>
      <c r="J643" s="2" t="inlineStr">
        <is>
          <t>abnormální hromadění nevyřízených žádostí</t>
        </is>
      </c>
      <c r="K643" s="2" t="inlineStr">
        <is>
          <t>3</t>
        </is>
      </c>
      <c r="L643" s="2" t="inlineStr">
        <is>
          <t/>
        </is>
      </c>
      <c r="M643" t="inlineStr">
        <is>
          <t>nadměrné množství nahromaděných nevyřízených žádostí o platby na konci roku, které vzniklo z důvodu vyčerpání schválených prostředků na platby v příslušné rozpočtové položce</t>
        </is>
      </c>
      <c r="N643" s="2" t="inlineStr">
        <is>
          <t>unormalt efterslæb</t>
        </is>
      </c>
      <c r="O643" s="2" t="inlineStr">
        <is>
          <t>3</t>
        </is>
      </c>
      <c r="P643" s="2" t="inlineStr">
        <is>
          <t/>
        </is>
      </c>
      <c r="Q643" t="inlineStr">
        <is>
          <t>anmodninger, der ikke kan betales, fordi der ikke er tilstrækkelige betalingsbevillinger i budgettet</t>
        </is>
      </c>
      <c r="R643" s="2" t="inlineStr">
        <is>
          <t>ungewöhnlich hoher Rückstand</t>
        </is>
      </c>
      <c r="S643" s="2" t="inlineStr">
        <is>
          <t>3</t>
        </is>
      </c>
      <c r="T643" s="2" t="inlineStr">
        <is>
          <t/>
        </is>
      </c>
      <c r="U643" t="inlineStr">
        <is>
          <t/>
        </is>
      </c>
      <c r="V643" s="2" t="inlineStr">
        <is>
          <t>μη φυσιολογική σώρευση</t>
        </is>
      </c>
      <c r="W643" s="2" t="inlineStr">
        <is>
          <t>3</t>
        </is>
      </c>
      <c r="X643" s="2" t="inlineStr">
        <is>
          <t/>
        </is>
      </c>
      <c r="Y643" t="inlineStr">
        <is>
          <t/>
        </is>
      </c>
      <c r="Z643" s="2" t="inlineStr">
        <is>
          <t>abnormal backlog</t>
        </is>
      </c>
      <c r="AA643" s="2" t="inlineStr">
        <is>
          <t>3</t>
        </is>
      </c>
      <c r="AB643" s="2" t="inlineStr">
        <is>
          <t/>
        </is>
      </c>
      <c r="AC643" t="inlineStr">
        <is>
          <t>excessive accumulation of payment claims unpaid at year-end because authorised payment appropriations on the relevant budget line were exhausted</t>
        </is>
      </c>
      <c r="AD643" s="2" t="inlineStr">
        <is>
          <t>retraso anormal de los pagos</t>
        </is>
      </c>
      <c r="AE643" s="2" t="inlineStr">
        <is>
          <t>3</t>
        </is>
      </c>
      <c r="AF643" s="2" t="inlineStr">
        <is>
          <t/>
        </is>
      </c>
      <c r="AG643" t="inlineStr">
        <is>
          <t>Acumulación anormal de solicitudes de pago pendientes de liquidación.</t>
        </is>
      </c>
      <c r="AH643" s="2" t="inlineStr">
        <is>
          <t>ebatavaliselt suur kuhjumine</t>
        </is>
      </c>
      <c r="AI643" s="2" t="inlineStr">
        <is>
          <t>3</t>
        </is>
      </c>
      <c r="AJ643" s="2" t="inlineStr">
        <is>
          <t/>
        </is>
      </c>
      <c r="AK643" t="inlineStr">
        <is>
          <t/>
        </is>
      </c>
      <c r="AL643" s="2" t="inlineStr">
        <is>
          <t>epätavallinen kertymä</t>
        </is>
      </c>
      <c r="AM643" s="2" t="inlineStr">
        <is>
          <t>3</t>
        </is>
      </c>
      <c r="AN643" s="2" t="inlineStr">
        <is>
          <t/>
        </is>
      </c>
      <c r="AO643" t="inlineStr">
        <is>
          <t>&lt;div&gt; 
 &lt;div&gt; 
 &lt;div&gt; 
 &lt;div&gt; 
 &lt;div&gt; 
 &lt;div&gt;
 maksupyynnöt, joita ei ole maksettu vuoden lopussa, koska asiaa koskevan budjettikohdan hyväksytyt maksumäärärahat on jo käytetty loppuun&lt;/div&gt;&lt;/div&gt;&lt;/div&gt;&lt;/div&gt;&lt;/div&gt;&lt;/div&gt;</t>
        </is>
      </c>
      <c r="AP643" s="2" t="inlineStr">
        <is>
          <t>arriéré de paiements anormal</t>
        </is>
      </c>
      <c r="AQ643" s="2" t="inlineStr">
        <is>
          <t>3</t>
        </is>
      </c>
      <c r="AR643" s="2" t="inlineStr">
        <is>
          <t/>
        </is>
      </c>
      <c r="AS643" t="inlineStr">
        <is>
          <t>accumulation excessive des demandes de paiement en attente en fin d'année, parce que les crédits de paiement autorisés de la ligne budgétaire concernée sont épuisés</t>
        </is>
      </c>
      <c r="AT643" s="2" t="inlineStr">
        <is>
          <t>riaráiste neamhghnách</t>
        </is>
      </c>
      <c r="AU643" s="2" t="inlineStr">
        <is>
          <t>3</t>
        </is>
      </c>
      <c r="AV643" s="2" t="inlineStr">
        <is>
          <t/>
        </is>
      </c>
      <c r="AW643" t="inlineStr">
        <is>
          <t/>
        </is>
      </c>
      <c r="AX643" t="inlineStr">
        <is>
          <t/>
        </is>
      </c>
      <c r="AY643" t="inlineStr">
        <is>
          <t/>
        </is>
      </c>
      <c r="AZ643" t="inlineStr">
        <is>
          <t/>
        </is>
      </c>
      <c r="BA643" t="inlineStr">
        <is>
          <t/>
        </is>
      </c>
      <c r="BB643" s="2" t="inlineStr">
        <is>
          <t>abnormális hátralék</t>
        </is>
      </c>
      <c r="BC643" s="2" t="inlineStr">
        <is>
          <t>4</t>
        </is>
      </c>
      <c r="BD643" s="2" t="inlineStr">
        <is>
          <t/>
        </is>
      </c>
      <c r="BE643" t="inlineStr">
        <is>
          <t>az év végén abból az okból kifizetetlen kérelmek, hogy az erre elkülönített költségvetési tétel engedélyezett kifizetési előirányzatai kimerültek</t>
        </is>
      </c>
      <c r="BF643" s="2" t="inlineStr">
        <is>
          <t>arretrato anomalo|
arretrato anormale</t>
        </is>
      </c>
      <c r="BG643" s="2" t="inlineStr">
        <is>
          <t>3|
3</t>
        </is>
      </c>
      <c r="BH643" s="2" t="inlineStr">
        <is>
          <t xml:space="preserve">|
</t>
        </is>
      </c>
      <c r="BI643" t="inlineStr">
        <is>
          <t>domanda di pagamento ancora inevasa a fine esercizio che non può essere evasa a causa della mancanza di sufficienti stanziamenti di pagamento nel bilancio</t>
        </is>
      </c>
      <c r="BJ643" s="2" t="inlineStr">
        <is>
          <t>neįprasta sankaupa</t>
        </is>
      </c>
      <c r="BK643" s="2" t="inlineStr">
        <is>
          <t>2</t>
        </is>
      </c>
      <c r="BL643" s="2" t="inlineStr">
        <is>
          <t/>
        </is>
      </c>
      <c r="BM643" t="inlineStr">
        <is>
          <t/>
        </is>
      </c>
      <c r="BN643" s="2" t="inlineStr">
        <is>
          <t>pārmērīgs neizpildīto maksājumu uzkrājums|
pārmērīgs uzkrājums</t>
        </is>
      </c>
      <c r="BO643" s="2" t="inlineStr">
        <is>
          <t>3|
2</t>
        </is>
      </c>
      <c r="BP643" s="2" t="inlineStr">
        <is>
          <t xml:space="preserve">|
</t>
        </is>
      </c>
      <c r="BQ643" t="inlineStr">
        <is>
          <t/>
        </is>
      </c>
      <c r="BR643" s="2" t="inlineStr">
        <is>
          <t>arretrat anormali|
arretrat ta’ pagamenti anormali</t>
        </is>
      </c>
      <c r="BS643" s="2" t="inlineStr">
        <is>
          <t>3|
3</t>
        </is>
      </c>
      <c r="BT643" s="2" t="inlineStr">
        <is>
          <t xml:space="preserve">|
</t>
        </is>
      </c>
      <c r="BU643" t="inlineStr">
        <is>
          <t>l-akkumulazzjoni eċċessiva ta' talbiet għall-pagament li ma jkunux tħallsu fl-aħħar tas-sena minħabba li l-approprjazzjonijiet ta' pagament awtorizzati fuq il-linja baġitarja rilevanti jkunu ġew eżawriti</t>
        </is>
      </c>
      <c r="BV643" s="2" t="inlineStr">
        <is>
          <t>abnormale achterstand</t>
        </is>
      </c>
      <c r="BW643" s="2" t="inlineStr">
        <is>
          <t>3</t>
        </is>
      </c>
      <c r="BX643" s="2" t="inlineStr">
        <is>
          <t/>
        </is>
      </c>
      <c r="BY643" t="inlineStr">
        <is>
          <t>betalingsaanvragen die voor het eind van het jaar niet kunnen worden gehonoreerd wegens ontoereikende betalingskredieten op de begroting</t>
        </is>
      </c>
      <c r="BZ643" s="2" t="inlineStr">
        <is>
          <t>odbiegające od normy zaległości</t>
        </is>
      </c>
      <c r="CA643" s="2" t="inlineStr">
        <is>
          <t>3</t>
        </is>
      </c>
      <c r="CB643" s="2" t="inlineStr">
        <is>
          <t/>
        </is>
      </c>
      <c r="CC643" t="inlineStr">
        <is>
          <t/>
        </is>
      </c>
      <c r="CD643" s="2" t="inlineStr">
        <is>
          <t>acumulação anormal de pagamentos em atraso</t>
        </is>
      </c>
      <c r="CE643" s="2" t="inlineStr">
        <is>
          <t>3</t>
        </is>
      </c>
      <c r="CF643" s="2" t="inlineStr">
        <is>
          <t/>
        </is>
      </c>
      <c r="CG643" t="inlineStr">
        <is>
          <t/>
        </is>
      </c>
      <c r="CH643" s="2" t="inlineStr">
        <is>
          <t>acumulare anormală de cereri de plată neonorate|
acumulare anormală de plăți restante</t>
        </is>
      </c>
      <c r="CI643" s="2" t="inlineStr">
        <is>
          <t>3|
3</t>
        </is>
      </c>
      <c r="CJ643" s="2" t="inlineStr">
        <is>
          <t xml:space="preserve">|
</t>
        </is>
      </c>
      <c r="CK643" t="inlineStr">
        <is>
          <t/>
        </is>
      </c>
      <c r="CL643" s="2" t="inlineStr">
        <is>
          <t>abnormálne nahromadenie neuhradených platieb</t>
        </is>
      </c>
      <c r="CM643" s="2" t="inlineStr">
        <is>
          <t>3</t>
        </is>
      </c>
      <c r="CN643" s="2" t="inlineStr">
        <is>
          <t/>
        </is>
      </c>
      <c r="CO643" t="inlineStr">
        <is>
          <t>žiadosti o platby, ktoré neboli vyplatené na konci roka, pretože sa vyčerpali schválené platobné rozpočtové prostriedky v danom rozpočtovom riadku</t>
        </is>
      </c>
      <c r="CP643" s="2" t="inlineStr">
        <is>
          <t>neobičajni zaostanek</t>
        </is>
      </c>
      <c r="CQ643" s="2" t="inlineStr">
        <is>
          <t>3</t>
        </is>
      </c>
      <c r="CR643" s="2" t="inlineStr">
        <is>
          <t/>
        </is>
      </c>
      <c r="CS643" t="inlineStr">
        <is>
          <t/>
        </is>
      </c>
      <c r="CT643" s="2" t="inlineStr">
        <is>
          <t>onormal eftersläpning</t>
        </is>
      </c>
      <c r="CU643" s="2" t="inlineStr">
        <is>
          <t>3</t>
        </is>
      </c>
      <c r="CV643" s="2" t="inlineStr">
        <is>
          <t/>
        </is>
      </c>
      <c r="CW643" t="inlineStr">
        <is>
          <t/>
        </is>
      </c>
    </row>
    <row r="644">
      <c r="A644" s="1" t="str">
        <f>HYPERLINK("https://iate.europa.eu/entry/result/913105/all", "913105")</f>
        <v>913105</v>
      </c>
      <c r="B644" t="inlineStr">
        <is>
          <t>INTERNATIONAL RELATIONS;EUROPEAN UNION</t>
        </is>
      </c>
      <c r="C644" t="inlineStr">
        <is>
          <t>INTERNATIONAL RELATIONS|international affairs;EUROPEAN UNION|European construction|European Union|common foreign and security policy</t>
        </is>
      </c>
      <c r="D644" t="inlineStr">
        <is>
          <t>no</t>
        </is>
      </c>
      <c r="E644" t="inlineStr">
        <is>
          <t/>
        </is>
      </c>
      <c r="F644" t="inlineStr">
        <is>
          <t/>
        </is>
      </c>
      <c r="G644" t="inlineStr">
        <is>
          <t/>
        </is>
      </c>
      <c r="H644" t="inlineStr">
        <is>
          <t/>
        </is>
      </c>
      <c r="I644" t="inlineStr">
        <is>
          <t/>
        </is>
      </c>
      <c r="J644" s="2" t="inlineStr">
        <is>
          <t>turecké společenství na Kypru|
společenství kyperských Turků</t>
        </is>
      </c>
      <c r="K644" s="2" t="inlineStr">
        <is>
          <t>3|
3</t>
        </is>
      </c>
      <c r="L644" s="2" t="inlineStr">
        <is>
          <t xml:space="preserve">|
</t>
        </is>
      </c>
      <c r="M644" t="inlineStr">
        <is>
          <t>komunita &lt;i&gt;kyperských Turků&lt;/i&gt; [ &lt;a href="/entry/result/2243820/all" id="ENTRY_TO_ENTRY_CONVERTER" target="_blank"&gt;IATE:2243820&lt;/a&gt; ] na Kypru</t>
        </is>
      </c>
      <c r="N644" t="inlineStr">
        <is>
          <t/>
        </is>
      </c>
      <c r="O644" t="inlineStr">
        <is>
          <t/>
        </is>
      </c>
      <c r="P644" t="inlineStr">
        <is>
          <t/>
        </is>
      </c>
      <c r="Q644" t="inlineStr">
        <is>
          <t/>
        </is>
      </c>
      <c r="R644" s="2" t="inlineStr">
        <is>
          <t>türkisch-zyprische Gemeinschaft</t>
        </is>
      </c>
      <c r="S644" s="2" t="inlineStr">
        <is>
          <t>4</t>
        </is>
      </c>
      <c r="T644" s="2" t="inlineStr">
        <is>
          <t/>
        </is>
      </c>
      <c r="U644" t="inlineStr">
        <is>
          <t/>
        </is>
      </c>
      <c r="V644" t="inlineStr">
        <is>
          <t/>
        </is>
      </c>
      <c r="W644" t="inlineStr">
        <is>
          <t/>
        </is>
      </c>
      <c r="X644" t="inlineStr">
        <is>
          <t/>
        </is>
      </c>
      <c r="Y644" t="inlineStr">
        <is>
          <t/>
        </is>
      </c>
      <c r="Z644" s="2" t="inlineStr">
        <is>
          <t>Turkish Cypriot community|
TCc|
Turkish-Cypriot community</t>
        </is>
      </c>
      <c r="AA644" s="2" t="inlineStr">
        <is>
          <t>3|
3|
1</t>
        </is>
      </c>
      <c r="AB644" s="2" t="inlineStr">
        <is>
          <t xml:space="preserve">|
|
</t>
        </is>
      </c>
      <c r="AC644" t="inlineStr">
        <is>
          <t>community of Turkish-speaking Cypriots inhabiting the northern area of Cyprus that is currently not under the control of the Cypriot government</t>
        </is>
      </c>
      <c r="AD644" t="inlineStr">
        <is>
          <t/>
        </is>
      </c>
      <c r="AE644" t="inlineStr">
        <is>
          <t/>
        </is>
      </c>
      <c r="AF644" t="inlineStr">
        <is>
          <t/>
        </is>
      </c>
      <c r="AG644" t="inlineStr">
        <is>
          <t/>
        </is>
      </c>
      <c r="AH644" t="inlineStr">
        <is>
          <t/>
        </is>
      </c>
      <c r="AI644" t="inlineStr">
        <is>
          <t/>
        </is>
      </c>
      <c r="AJ644" t="inlineStr">
        <is>
          <t/>
        </is>
      </c>
      <c r="AK644" t="inlineStr">
        <is>
          <t/>
        </is>
      </c>
      <c r="AL644" s="2" t="inlineStr">
        <is>
          <t>Kyproksen turkkilainen yhteisö</t>
        </is>
      </c>
      <c r="AM644" s="2" t="inlineStr">
        <is>
          <t>3</t>
        </is>
      </c>
      <c r="AN644" s="2" t="inlineStr">
        <is>
          <t/>
        </is>
      </c>
      <c r="AO644" t="inlineStr">
        <is>
          <t/>
        </is>
      </c>
      <c r="AP644" t="inlineStr">
        <is>
          <t/>
        </is>
      </c>
      <c r="AQ644" t="inlineStr">
        <is>
          <t/>
        </is>
      </c>
      <c r="AR644" t="inlineStr">
        <is>
          <t/>
        </is>
      </c>
      <c r="AS644" t="inlineStr">
        <is>
          <t/>
        </is>
      </c>
      <c r="AT644" t="inlineStr">
        <is>
          <t/>
        </is>
      </c>
      <c r="AU644" t="inlineStr">
        <is>
          <t/>
        </is>
      </c>
      <c r="AV644" t="inlineStr">
        <is>
          <t/>
        </is>
      </c>
      <c r="AW644" t="inlineStr">
        <is>
          <t/>
        </is>
      </c>
      <c r="AX644" s="2" t="inlineStr">
        <is>
          <t>turska zajednica na Cipru</t>
        </is>
      </c>
      <c r="AY644" s="2" t="inlineStr">
        <is>
          <t>3</t>
        </is>
      </c>
      <c r="AZ644" s="2" t="inlineStr">
        <is>
          <t/>
        </is>
      </c>
      <c r="BA644" t="inlineStr">
        <is>
          <t/>
        </is>
      </c>
      <c r="BB644" s="2" t="inlineStr">
        <is>
          <t>ciprusi török közösség</t>
        </is>
      </c>
      <c r="BC644" s="2" t="inlineStr">
        <is>
          <t>3</t>
        </is>
      </c>
      <c r="BD644" s="2" t="inlineStr">
        <is>
          <t/>
        </is>
      </c>
      <c r="BE644" t="inlineStr">
        <is>
          <t>a Ciprus északi részén élő, törökajkú közösség, amelyet nem a ciprusi kormány ellenőriz</t>
        </is>
      </c>
      <c r="BF644" s="2" t="inlineStr">
        <is>
          <t>comunità turco-cipriota|
cTC</t>
        </is>
      </c>
      <c r="BG644" s="2" t="inlineStr">
        <is>
          <t>3|
3</t>
        </is>
      </c>
      <c r="BH644" s="2" t="inlineStr">
        <is>
          <t xml:space="preserve">|
</t>
        </is>
      </c>
      <c r="BI644" t="inlineStr">
        <is>
          <t>comunità di origine turca stanziata al Nord dell'isola di Cipro nell'’autoproclamata «Repubblica Turca di Cipro del Nord», riconosciuta soltanto dalla Turchia</t>
        </is>
      </c>
      <c r="BJ644" s="2" t="inlineStr">
        <is>
          <t>turkų kilmės kipriečių bendruomenė|
Kipro turkų bendruomenė</t>
        </is>
      </c>
      <c r="BK644" s="2" t="inlineStr">
        <is>
          <t>3|
2</t>
        </is>
      </c>
      <c r="BL644" s="2" t="inlineStr">
        <is>
          <t xml:space="preserve">|
</t>
        </is>
      </c>
      <c r="BM644" t="inlineStr">
        <is>
          <t/>
        </is>
      </c>
      <c r="BN644" s="2" t="inlineStr">
        <is>
          <t>Kipras turku kopiena</t>
        </is>
      </c>
      <c r="BO644" s="2" t="inlineStr">
        <is>
          <t>3</t>
        </is>
      </c>
      <c r="BP644" s="2" t="inlineStr">
        <is>
          <t/>
        </is>
      </c>
      <c r="BQ644" t="inlineStr">
        <is>
          <t/>
        </is>
      </c>
      <c r="BR644" s="2" t="inlineStr">
        <is>
          <t>komunità Ċiprijotta Torka</t>
        </is>
      </c>
      <c r="BS644" s="2" t="inlineStr">
        <is>
          <t>3</t>
        </is>
      </c>
      <c r="BT644" s="2" t="inlineStr">
        <is>
          <t/>
        </is>
      </c>
      <c r="BU644" t="inlineStr">
        <is>
          <t>komunità ta' Ċiprijotti jitkellmu bit-Tork li jgħixu fil-parti tat-Tramuntana ta' Ċipru li bħalissa mhijiex taħt il-kontroll tal-gvern Ċiprijott</t>
        </is>
      </c>
      <c r="BV644" s="2" t="inlineStr">
        <is>
          <t>Turks-Cypriotische gemeenschap</t>
        </is>
      </c>
      <c r="BW644" s="2" t="inlineStr">
        <is>
          <t>3</t>
        </is>
      </c>
      <c r="BX644" s="2" t="inlineStr">
        <is>
          <t/>
        </is>
      </c>
      <c r="BY644" t="inlineStr">
        <is>
          <t>groep inwoners van Cyprus die van Turkse etniciteit zijn en Turks spreken, die hoofdzakelijk in het noorden van Cyprus wonen</t>
        </is>
      </c>
      <c r="BZ644" s="2" t="inlineStr">
        <is>
          <t>turecka wspólnota cypryjska|
społeczność Turków cypryjskich</t>
        </is>
      </c>
      <c r="CA644" s="2" t="inlineStr">
        <is>
          <t>3|
3</t>
        </is>
      </c>
      <c r="CB644" s="2" t="inlineStr">
        <is>
          <t xml:space="preserve">|
</t>
        </is>
      </c>
      <c r="CC644" t="inlineStr">
        <is>
          <t/>
        </is>
      </c>
      <c r="CD644" s="2" t="inlineStr">
        <is>
          <t>comunidade cipriota turca</t>
        </is>
      </c>
      <c r="CE644" s="2" t="inlineStr">
        <is>
          <t>3</t>
        </is>
      </c>
      <c r="CF644" s="2" t="inlineStr">
        <is>
          <t/>
        </is>
      </c>
      <c r="CG644" t="inlineStr">
        <is>
          <t/>
        </is>
      </c>
      <c r="CH644" s="2" t="inlineStr">
        <is>
          <t>comunitate cipriotă turcă</t>
        </is>
      </c>
      <c r="CI644" s="2" t="inlineStr">
        <is>
          <t>3</t>
        </is>
      </c>
      <c r="CJ644" s="2" t="inlineStr">
        <is>
          <t/>
        </is>
      </c>
      <c r="CK644" t="inlineStr">
        <is>
          <t/>
        </is>
      </c>
      <c r="CL644" s="2" t="inlineStr">
        <is>
          <t>komunita tureckých Cyperčanov</t>
        </is>
      </c>
      <c r="CM644" s="2" t="inlineStr">
        <is>
          <t>3</t>
        </is>
      </c>
      <c r="CN644" s="2" t="inlineStr">
        <is>
          <t/>
        </is>
      </c>
      <c r="CO644" t="inlineStr">
        <is>
          <t>spoločenstvo Cyperčanov hovoriacich po turecky a obývajúcich severnú časť ostrova, ktorá v súčasnosti nie je pod kontrolou ústrednej cyperskej vlády</t>
        </is>
      </c>
      <c r="CP644" s="2" t="inlineStr">
        <is>
          <t>turška skupnost na Cipru</t>
        </is>
      </c>
      <c r="CQ644" s="2" t="inlineStr">
        <is>
          <t>3</t>
        </is>
      </c>
      <c r="CR644" s="2" t="inlineStr">
        <is>
          <t/>
        </is>
      </c>
      <c r="CS644" t="inlineStr">
        <is>
          <t/>
        </is>
      </c>
      <c r="CT644" s="2" t="inlineStr">
        <is>
          <t>den turkcypriotiska befolkningsgruppen</t>
        </is>
      </c>
      <c r="CU644" s="2" t="inlineStr">
        <is>
          <t>3</t>
        </is>
      </c>
      <c r="CV644" s="2" t="inlineStr">
        <is>
          <t/>
        </is>
      </c>
      <c r="CW644" t="inlineStr">
        <is>
          <t/>
        </is>
      </c>
    </row>
    <row r="645">
      <c r="A645" s="1" t="str">
        <f>HYPERLINK("https://iate.europa.eu/entry/result/3544988/all", "3544988")</f>
        <v>3544988</v>
      </c>
      <c r="B645" t="inlineStr">
        <is>
          <t>ENVIRONMENT</t>
        </is>
      </c>
      <c r="C645" t="inlineStr">
        <is>
          <t>ENVIRONMENT|environmental policy</t>
        </is>
      </c>
      <c r="D645" t="inlineStr">
        <is>
          <t>yes</t>
        </is>
      </c>
      <c r="E645" t="inlineStr">
        <is>
          <t/>
        </is>
      </c>
      <c r="F645" s="2" t="inlineStr">
        <is>
          <t>включване на изменението на климата|
включване на мерките срещу изменението на климата|
включване на политиката в областта на изменението на климата</t>
        </is>
      </c>
      <c r="G645" s="2" t="inlineStr">
        <is>
          <t>3|
3|
3</t>
        </is>
      </c>
      <c r="H645" s="2" t="inlineStr">
        <is>
          <t xml:space="preserve">|
|
</t>
        </is>
      </c>
      <c r="I645" t="inlineStr">
        <is>
          <t/>
        </is>
      </c>
      <c r="J645" s="2" t="inlineStr">
        <is>
          <t>začleňování změny klimatu|
zohledňování změny klimatu|
začleňování oblasti klimatu|
zohledňování oblasti klimatu</t>
        </is>
      </c>
      <c r="K645" s="2" t="inlineStr">
        <is>
          <t>3|
3|
3|
3</t>
        </is>
      </c>
      <c r="L645" s="2" t="inlineStr">
        <is>
          <t xml:space="preserve">|
|
|
</t>
        </is>
      </c>
      <c r="M645" t="inlineStr">
        <is>
          <t/>
        </is>
      </c>
      <c r="N645" s="2" t="inlineStr">
        <is>
          <t>integration af klimaændringer|
klimamainstreaming</t>
        </is>
      </c>
      <c r="O645" s="2" t="inlineStr">
        <is>
          <t>3|
3</t>
        </is>
      </c>
      <c r="P645" s="2" t="inlineStr">
        <is>
          <t xml:space="preserve">|
</t>
        </is>
      </c>
      <c r="Q645" t="inlineStr">
        <is>
          <t/>
        </is>
      </c>
      <c r="R645" s="2" t="inlineStr">
        <is>
          <t>Klima-Mainstreaming|
Klimaschutz-Mainstreaming|
systematische Einbeziehung von Klimaschutzerwägungen|
durchgängige Berücksichtigung der Klimaschutzbelange in allen Politikbereichen|
systematische Einbindung der Klimapolitik</t>
        </is>
      </c>
      <c r="S645" s="2" t="inlineStr">
        <is>
          <t>3|
3|
3|
3|
3</t>
        </is>
      </c>
      <c r="T645" s="2" t="inlineStr">
        <is>
          <t xml:space="preserve">|
|
|
|
</t>
        </is>
      </c>
      <c r="U645" t="inlineStr">
        <is>
          <t>durchgängige Berücksichtigung und Einbeziehung von Klimaschutz und Maßnahmen der Anpassung an den Klimawandel in anderen Politik- und Maßnahmenbereichen</t>
        </is>
      </c>
      <c r="V645" s="2" t="inlineStr">
        <is>
          <t>ενσωμάτωση των πτυχών της κλιματικής αλλαγής|
ενσωμάτωση της κλιματικής αλλαγής|
ενσωμάτωση κλιματικών πτυχών|
ενσωμάτωση της δράσης για το κλίμα</t>
        </is>
      </c>
      <c r="W645" s="2" t="inlineStr">
        <is>
          <t>3|
3|
3|
3</t>
        </is>
      </c>
      <c r="X645" s="2" t="inlineStr">
        <is>
          <t xml:space="preserve">|
admitted|
preferred|
</t>
        </is>
      </c>
      <c r="Y645" t="inlineStr">
        <is>
          <t>ένταξη των ζητημάτων και των δράσεων που άπτονται των κλιματικών αλλαγών σε όλα τα προγράμματα και τις στρατηγικές της ΕΕ</t>
        </is>
      </c>
      <c r="Z645" s="2" t="inlineStr">
        <is>
          <t>mainstreaming of climate change|
mainstream integration of climate change|
climate policy mainstreaming|
climate change mainstreaming|
climate mainstreaming|
climate action mainstreaming</t>
        </is>
      </c>
      <c r="AA645" s="2" t="inlineStr">
        <is>
          <t>3|
1|
1|
3|
3|
3</t>
        </is>
      </c>
      <c r="AB645" s="2" t="inlineStr">
        <is>
          <t xml:space="preserve">|
|
|
|
|
</t>
        </is>
      </c>
      <c r="AC645" t="inlineStr">
        <is>
          <t>integration of climate action into policies, instruments, programmes or funds, involving focus on mitigation ( &lt;a href="/entry/result/914842/all" id="ENTRY_TO_ENTRY_CONVERTER" target="_blank"&gt;IATE:914842&lt;/a&gt; ) or adaptation ( &lt;a href="/entry/result/3503262/all" id="ENTRY_TO_ENTRY_CONVERTER" target="_blank"&gt;IATE:3503262&lt;/a&gt; )</t>
        </is>
      </c>
      <c r="AD645" s="2" t="inlineStr">
        <is>
          <t>integración de la dimensión climática|
integración de la problemática del cambio climático</t>
        </is>
      </c>
      <c r="AE645" s="2" t="inlineStr">
        <is>
          <t>3|
3</t>
        </is>
      </c>
      <c r="AF645" s="2" t="inlineStr">
        <is>
          <t xml:space="preserve">|
</t>
        </is>
      </c>
      <c r="AG645" t="inlineStr">
        <is>
          <t/>
        </is>
      </c>
      <c r="AH645" s="2" t="inlineStr">
        <is>
          <t>kliimamuutuse küsimuse integreerimine|
kliimaküsimuste peavoolustamine</t>
        </is>
      </c>
      <c r="AI645" s="2" t="inlineStr">
        <is>
          <t>3|
3</t>
        </is>
      </c>
      <c r="AJ645" s="2" t="inlineStr">
        <is>
          <t xml:space="preserve">|
</t>
        </is>
      </c>
      <c r="AK645" t="inlineStr">
        <is>
          <t>sihikindel tegevus kliimaküsimuste integreerimiseks
poliitika väljatöötamisse, rakendamisse ja rahastamisse, mis hõlmab
kliimamuutuste leevendamist ja nendega kohanemist</t>
        </is>
      </c>
      <c r="AL645" s="2" t="inlineStr">
        <is>
          <t>ilmastonmuutoksen valtavirtaistaminen|
ilmastotoimien valtavirtaistaminen</t>
        </is>
      </c>
      <c r="AM645" s="2" t="inlineStr">
        <is>
          <t>3|
3</t>
        </is>
      </c>
      <c r="AN645" s="2" t="inlineStr">
        <is>
          <t xml:space="preserve">|
</t>
        </is>
      </c>
      <c r="AO645" t="inlineStr">
        <is>
          <t/>
        </is>
      </c>
      <c r="AP645" s="2" t="inlineStr">
        <is>
          <t>intégration des questions climatiques|
intégration de la question du changement climatique</t>
        </is>
      </c>
      <c r="AQ645" s="2" t="inlineStr">
        <is>
          <t>3|
3</t>
        </is>
      </c>
      <c r="AR645" s="2" t="inlineStr">
        <is>
          <t xml:space="preserve">|
</t>
        </is>
      </c>
      <c r="AS645" t="inlineStr">
        <is>
          <t/>
        </is>
      </c>
      <c r="AT645" s="2" t="inlineStr">
        <is>
          <t>príomhshruthú an athraithe aeráide</t>
        </is>
      </c>
      <c r="AU645" s="2" t="inlineStr">
        <is>
          <t>3</t>
        </is>
      </c>
      <c r="AV645" s="2" t="inlineStr">
        <is>
          <t/>
        </is>
      </c>
      <c r="AW645" t="inlineStr">
        <is>
          <t/>
        </is>
      </c>
      <c r="AX645" s="2" t="inlineStr">
        <is>
          <t>uključivanje klimatskih pitanja|
uključivanje klimatskih mjera</t>
        </is>
      </c>
      <c r="AY645" s="2" t="inlineStr">
        <is>
          <t>3|
3</t>
        </is>
      </c>
      <c r="AZ645" s="2" t="inlineStr">
        <is>
          <t xml:space="preserve">|
</t>
        </is>
      </c>
      <c r="BA645" t="inlineStr">
        <is>
          <t/>
        </is>
      </c>
      <c r="BB645" s="2" t="inlineStr">
        <is>
          <t>éghajlati szempontok érvényesítése|
éghajlati szempontérvényesítés</t>
        </is>
      </c>
      <c r="BC645" s="2" t="inlineStr">
        <is>
          <t>4|
3</t>
        </is>
      </c>
      <c r="BD645" s="2" t="inlineStr">
        <is>
          <t xml:space="preserve">|
</t>
        </is>
      </c>
      <c r="BE645" t="inlineStr">
        <is>
          <t>az éghajlati cselekvés uniós politikákba, eszközökbe, programokba és alapokba való integrálása az éghajlatváltozáshoz való alkalmazkodás, valamint a változás fokának csökkentése céljával</t>
        </is>
      </c>
      <c r="BF645" s="2" t="inlineStr">
        <is>
          <t>integrazione dei cambiamenti climatici|
integrazione delle questioni climatiche|
integrazione dell’azione per il clima</t>
        </is>
      </c>
      <c r="BG645" s="2" t="inlineStr">
        <is>
          <t>3|
3|
3</t>
        </is>
      </c>
      <c r="BH645" s="2" t="inlineStr">
        <is>
          <t xml:space="preserve">|
|
</t>
        </is>
      </c>
      <c r="BI645" t="inlineStr">
        <is>
          <t>inserimento di iniziative o considerazioni sul cambiamento climatico in politiche o strategie che comporta una particolare attenzione alla mitigazione [ &lt;a href="/entry/result/914842/all" id="ENTRY_TO_ENTRY_CONVERTER" target="_blank"&gt;IATE:914842&lt;/a&gt; ] e all’dattamento [ &lt;a href="/entry/result/3503262/all" id="ENTRY_TO_ENTRY_CONVERTER" target="_blank"&gt;IATE:3503262&lt;/a&gt; ]</t>
        </is>
      </c>
      <c r="BJ645" s="2" t="inlineStr">
        <is>
          <t>klimato kaitos aspekto integravimas|
klimato aspekto integravimas</t>
        </is>
      </c>
      <c r="BK645" s="2" t="inlineStr">
        <is>
          <t>3|
3</t>
        </is>
      </c>
      <c r="BL645" s="2" t="inlineStr">
        <is>
          <t xml:space="preserve">|
</t>
        </is>
      </c>
      <c r="BM645" t="inlineStr">
        <is>
          <t>klimato politikos klausimų įtraukimas į kitų sričių politikos priemones ir programas, siekiant bendrai įgyvendinti klimato kaitos padarinių mažinimo ar prisitaikymo prie klimato kaitos tikslus</t>
        </is>
      </c>
      <c r="BN645" s="2" t="inlineStr">
        <is>
          <t>klimata politikas [aspektu] integrēšana</t>
        </is>
      </c>
      <c r="BO645" s="2" t="inlineStr">
        <is>
          <t>3</t>
        </is>
      </c>
      <c r="BP645" s="2" t="inlineStr">
        <is>
          <t/>
        </is>
      </c>
      <c r="BQ645" t="inlineStr">
        <is>
          <t/>
        </is>
      </c>
      <c r="BR645" s="2" t="inlineStr">
        <is>
          <t>integrazzjoni tat-tibdil fil-klima|
integrazzjoni tal-azzjoni klimatika</t>
        </is>
      </c>
      <c r="BS645" s="2" t="inlineStr">
        <is>
          <t>3|
3</t>
        </is>
      </c>
      <c r="BT645" s="2" t="inlineStr">
        <is>
          <t xml:space="preserve">|
</t>
        </is>
      </c>
      <c r="BU645" t="inlineStr">
        <is>
          <t>l-integrazzjoni tal-azzjoni klimatika f'politiki, strumenti, programmi jew fondi, li jinvolvu l-mitigazzjoni&lt;sup&gt;1&lt;/sup&gt; jew inkella l-adattament&lt;sup&gt;2&lt;/sup&gt;&lt;p&gt;&lt;sup&gt;1&lt;/sup&gt; mitigazzjoni [ &lt;a href="/entry/result/914842/all" id="ENTRY_TO_ENTRY_CONVERTER" target="_blank"&gt;IATE:914842&lt;/a&gt; ] &lt;br&gt;&lt;sup&gt;2&lt;/sup&gt; adattament għat-tibdil fil-klima [ &lt;a href="/entry/result/3503262/all" id="ENTRY_TO_ENTRY_CONVERTER" target="_blank"&gt;IATE:3503262&lt;/a&gt; ]&lt;/p&gt;</t>
        </is>
      </c>
      <c r="BV645" s="2" t="inlineStr">
        <is>
          <t>klimaatmainstreaming</t>
        </is>
      </c>
      <c r="BW645" s="2" t="inlineStr">
        <is>
          <t>3</t>
        </is>
      </c>
      <c r="BX645" s="2" t="inlineStr">
        <is>
          <t/>
        </is>
      </c>
      <c r="BY645" t="inlineStr">
        <is>
          <t>integratie van klimaatactie in beleid, instrumenten, programma's of fondsen, met een focus op de beperking van of de aanpassing aan de klimaatverandering</t>
        </is>
      </c>
      <c r="BZ645" s="2" t="inlineStr">
        <is>
          <t>uwzględnianie kwestii związanych ze zmianą klimatu|
uwzględnianie kwestii klimatu</t>
        </is>
      </c>
      <c r="CA645" s="2" t="inlineStr">
        <is>
          <t>2|
3</t>
        </is>
      </c>
      <c r="CB645" s="2" t="inlineStr">
        <is>
          <t xml:space="preserve">|
</t>
        </is>
      </c>
      <c r="CC645" t="inlineStr">
        <is>
          <t>angażowanie podmiotów z sektorów niezwiązanych bezpośrednio z działaniami na rzecz łagodzenia zmiany klimatu i przystosowywania się do niej ( &lt;a href="/entry/result/2247123/all" id="ENTRY_TO_ENTRY_CONVERTER" target="_blank"&gt;IATE:2247123&lt;/a&gt; ) do współrealizacji tych celów</t>
        </is>
      </c>
      <c r="CD645" s="2" t="inlineStr">
        <is>
          <t>integração de considerações climáticas</t>
        </is>
      </c>
      <c r="CE645" s="2" t="inlineStr">
        <is>
          <t>3</t>
        </is>
      </c>
      <c r="CF645" s="2" t="inlineStr">
        <is>
          <t/>
        </is>
      </c>
      <c r="CG645" t="inlineStr">
        <is>
          <t/>
        </is>
      </c>
      <c r="CH645" s="2" t="inlineStr">
        <is>
          <t>integrare a aspectelor legate de schimbările climatice</t>
        </is>
      </c>
      <c r="CI645" s="2" t="inlineStr">
        <is>
          <t>3</t>
        </is>
      </c>
      <c r="CJ645" s="2" t="inlineStr">
        <is>
          <t/>
        </is>
      </c>
      <c r="CK645" t="inlineStr">
        <is>
          <t/>
        </is>
      </c>
      <c r="CL645" s="2" t="inlineStr">
        <is>
          <t>zohľadňovanie problematiky zmeny klímy|
začleňovanie problematiky zmeny klímy|
začleňovanie klimatického hľadiska|
začleňovanie opatrení v oblasti klímy</t>
        </is>
      </c>
      <c r="CM645" s="2" t="inlineStr">
        <is>
          <t>3|
3|
3|
3</t>
        </is>
      </c>
      <c r="CN645" s="2" t="inlineStr">
        <is>
          <t xml:space="preserve">|
|
|
</t>
        </is>
      </c>
      <c r="CO645" t="inlineStr">
        <is>
          <t>začlenenie opatrení v oblasti klímy do politík, nástrojov, programov alebo fondov so zameraním na &lt;i&gt;zmiernenie zmeny klímy&lt;/i&gt; (&lt;a href="/entry/result/914842/all" id="ENTRY_TO_ENTRY_CONVERTER" target="_blank"&gt;IATE:914842&lt;/a&gt;) alebo &lt;i&gt;adaptáciu na zmenu klímy&lt;/i&gt; (&lt;a href="/entry/result/3503262/all" id="ENTRY_TO_ENTRY_CONVERTER" target="_blank"&gt;IATE:3503262&lt;/a&gt;)</t>
        </is>
      </c>
      <c r="CP645" s="2" t="inlineStr">
        <is>
          <t>vključevanje podnebnih ukrepov</t>
        </is>
      </c>
      <c r="CQ645" s="2" t="inlineStr">
        <is>
          <t>3</t>
        </is>
      </c>
      <c r="CR645" s="2" t="inlineStr">
        <is>
          <t/>
        </is>
      </c>
      <c r="CS645" t="inlineStr">
        <is>
          <t/>
        </is>
      </c>
      <c r="CT645" s="2" t="inlineStr">
        <is>
          <t>integrering av klimatåtgärder</t>
        </is>
      </c>
      <c r="CU645" s="2" t="inlineStr">
        <is>
          <t>2</t>
        </is>
      </c>
      <c r="CV645" s="2" t="inlineStr">
        <is>
          <t/>
        </is>
      </c>
      <c r="CW645" t="inlineStr">
        <is>
          <t/>
        </is>
      </c>
    </row>
    <row r="646">
      <c r="A646" s="1" t="str">
        <f>HYPERLINK("https://iate.europa.eu/entry/result/3578755/all", "3578755")</f>
        <v>3578755</v>
      </c>
      <c r="B646" t="inlineStr">
        <is>
          <t>EUROPEAN UNION;ENERGY</t>
        </is>
      </c>
      <c r="C646" t="inlineStr">
        <is>
          <t>EUROPEAN UNION|EU finance|EU financing;ENERGY|electrical and nuclear industries|nuclear energy</t>
        </is>
      </c>
      <c r="D646" t="inlineStr">
        <is>
          <t>yes</t>
        </is>
      </c>
      <c r="E646" t="inlineStr">
        <is>
          <t/>
        </is>
      </c>
      <c r="F646" s="2" t="inlineStr">
        <is>
          <t>програма „Козлодуй“</t>
        </is>
      </c>
      <c r="G646" s="2" t="inlineStr">
        <is>
          <t>3</t>
        </is>
      </c>
      <c r="H646" s="2" t="inlineStr">
        <is>
          <t/>
        </is>
      </c>
      <c r="I646" t="inlineStr">
        <is>
          <t>част от &lt;em&gt;специалната финансова програма за извеждане от експлоатация на ядрени съоръжения и управление на радиоактивни отпадъци&lt;/em&gt; [ &lt;a href="https://iate.europa.eu/entry/result/3578586/all" target="_blank"&gt;3578586&lt;/a&gt; ], която се отнася до извеждането от експлоатация на реактори 1, 2, 3 и 4 на ядрената централа „Козлодуй“, разположена в Козлодуй, България</t>
        </is>
      </c>
      <c r="J646" s="2" t="inlineStr">
        <is>
          <t>program Kozloduj</t>
        </is>
      </c>
      <c r="K646" s="2" t="inlineStr">
        <is>
          <t>2</t>
        </is>
      </c>
      <c r="L646" s="2" t="inlineStr">
        <is>
          <t/>
        </is>
      </c>
      <c r="M646" t="inlineStr">
        <is>
          <t>část &lt;i&gt;specifického finančního programu pro vyřazování jaderných zařízení z provozu a nakládání s radioaktivním odpadem&lt;/i&gt; [ &lt;a href="/entry/result/3578586/all" id="ENTRY_TO_ENTRY_CONVERTER" target="_blank"&gt;IATE:3578586&lt;/a&gt; ], která se týká vyřazování bloků 1, 2, 3 a 4 reaktorů jaderné elektrárny Kozloduj, nacházející se v Kozloduji v Bulharsku, z provozu</t>
        </is>
      </c>
      <c r="N646" s="2" t="inlineStr">
        <is>
          <t>Kozloduy-programmet</t>
        </is>
      </c>
      <c r="O646" s="2" t="inlineStr">
        <is>
          <t>3</t>
        </is>
      </c>
      <c r="P646" s="2" t="inlineStr">
        <is>
          <t/>
        </is>
      </c>
      <c r="Q646" t="inlineStr">
        <is>
          <t>aktion under det særskilte finansielle program til dekommissionering af nukleare anlæg og håndtering af radioaktivt affald, som yder finansiel støtte til sikker dekommissionering af nukleare reaktorer på Kozloduy-kraftværket i Bulgarien</t>
        </is>
      </c>
      <c r="R646" s="2" t="inlineStr">
        <is>
          <t>Kosloduj-Programm</t>
        </is>
      </c>
      <c r="S646" s="2" t="inlineStr">
        <is>
          <t>3</t>
        </is>
      </c>
      <c r="T646" s="2" t="inlineStr">
        <is>
          <t/>
        </is>
      </c>
      <c r="U646" t="inlineStr">
        <is>
          <t/>
        </is>
      </c>
      <c r="V646" s="2" t="inlineStr">
        <is>
          <t>πρόγραμμα Kozloduy</t>
        </is>
      </c>
      <c r="W646" s="2" t="inlineStr">
        <is>
          <t>3</t>
        </is>
      </c>
      <c r="X646" s="2" t="inlineStr">
        <is>
          <t/>
        </is>
      </c>
      <c r="Y646" t="inlineStr">
        <is>
          <t/>
        </is>
      </c>
      <c r="Z646" s="2" t="inlineStr">
        <is>
          <t>Kozloduy programme</t>
        </is>
      </c>
      <c r="AA646" s="2" t="inlineStr">
        <is>
          <t>3</t>
        </is>
      </c>
      <c r="AB646" s="2" t="inlineStr">
        <is>
          <t/>
        </is>
      </c>
      <c r="AC646" t="inlineStr">
        <is>
          <t>part of the &lt;i&gt;dedicated financial programme for decommissioning of nuclear facilities and management of radioactive waste&lt;/i&gt; [ &lt;a href="/entry/result/3578586/all" id="ENTRY_TO_ENTRY_CONVERTER" target="_blank"&gt;IATE:3578586&lt;/a&gt; ] that concerns the nuclear decommissioning of reactor units 1, 2, 3 and 4 of the Kozloduy nuclear power plant, located in Kozloduy, Bulgaria</t>
        </is>
      </c>
      <c r="AD646" s="2" t="inlineStr">
        <is>
          <t>programa Kozloduy</t>
        </is>
      </c>
      <c r="AE646" s="2" t="inlineStr">
        <is>
          <t>3</t>
        </is>
      </c>
      <c r="AF646" s="2" t="inlineStr">
        <is>
          <t/>
        </is>
      </c>
      <c r="AG646" t="inlineStr">
        <is>
          <t>Parte del programa financiero específico para la clausura de instalaciones nucleares y la gestión de residuos radiactivos [ &lt;a href="/entry/result/3578586/all" id="ENTRY_TO_ENTRY_CONVERTER" target="_blank"&gt;IATE:3578586&lt;/a&gt; ] que se refiere a la clausura nuclear de las unidades de reactores 1, 2, 3 y 4 de la central nuclear de Kozloduy (Bulgaria).</t>
        </is>
      </c>
      <c r="AH646" s="2" t="inlineStr">
        <is>
          <t>Kozloduy programm</t>
        </is>
      </c>
      <c r="AI646" s="2" t="inlineStr">
        <is>
          <t>3</t>
        </is>
      </c>
      <c r="AJ646" s="2" t="inlineStr">
        <is>
          <t/>
        </is>
      </c>
      <c r="AK646" t="inlineStr">
        <is>
          <t>osa &lt;i&gt;tuumarajatiste dekomisjoneerimise ja tuumajäätmete käitlemise sihtotstarbeline rahastamiskavast &lt;/i&gt; [ &lt;a href="/entry/result/3578586/all" id="ENTRY_TO_ENTRY_CONVERTER" target="_blank"&gt;IATE:3578586&lt;/a&gt; ], mis on mõeldud Bulgaarias Kozloduy tuumaelektrijaama 1.–4. reaktori ohutuks dekomisjoneerimiseks</t>
        </is>
      </c>
      <c r="AL646" s="2" t="inlineStr">
        <is>
          <t>Kozloduy-ohjelma</t>
        </is>
      </c>
      <c r="AM646" s="2" t="inlineStr">
        <is>
          <t>3</t>
        </is>
      </c>
      <c r="AN646" s="2" t="inlineStr">
        <is>
          <t/>
        </is>
      </c>
      <c r="AO646" t="inlineStr">
        <is>
          <t>ydinlaitosten käytöstä poistamista ja radioaktiivisen jätteen huoltoa koskevan erityisen rahoitusohjelman osa, joka koskee Bulgarian Kozloduyssa sijaitsevan Kozloduyn ydinvoimalaitoksen reaktoreiden 1, 2, 3 ja 4 käytöstä poistamista</t>
        </is>
      </c>
      <c r="AP646" s="2" t="inlineStr">
        <is>
          <t>programme Kozloduy</t>
        </is>
      </c>
      <c r="AQ646" s="2" t="inlineStr">
        <is>
          <t>3</t>
        </is>
      </c>
      <c r="AR646" s="2" t="inlineStr">
        <is>
          <t/>
        </is>
      </c>
      <c r="AS646" t="inlineStr">
        <is>
          <t>volet du programme de financement spécifique pour le déclassement d’installations nucléaires et la gestion des déchets radioactifs portant sur le déclassement nucléaire des réacteurs 1, 2, 3 et 4 de la centrale nucléaire de Kozloduy, située à Kozloduy, en Bulgarie</t>
        </is>
      </c>
      <c r="AT646" s="2" t="inlineStr">
        <is>
          <t>clár Kozloduy</t>
        </is>
      </c>
      <c r="AU646" s="2" t="inlineStr">
        <is>
          <t>3</t>
        </is>
      </c>
      <c r="AV646" s="2" t="inlineStr">
        <is>
          <t/>
        </is>
      </c>
      <c r="AW646" t="inlineStr">
        <is>
          <t/>
        </is>
      </c>
      <c r="AX646" s="2" t="inlineStr">
        <is>
          <t>program Kozloduj</t>
        </is>
      </c>
      <c r="AY646" s="2" t="inlineStr">
        <is>
          <t>3</t>
        </is>
      </c>
      <c r="AZ646" s="2" t="inlineStr">
        <is>
          <t/>
        </is>
      </c>
      <c r="BA646" t="inlineStr">
        <is>
          <t/>
        </is>
      </c>
      <c r="BB646" s="2" t="inlineStr">
        <is>
          <t>Kozloduj-program</t>
        </is>
      </c>
      <c r="BC646" s="2" t="inlineStr">
        <is>
          <t>3</t>
        </is>
      </c>
      <c r="BD646" s="2" t="inlineStr">
        <is>
          <t/>
        </is>
      </c>
      <c r="BE646" t="inlineStr">
        <is>
          <t>a bulgáriai Kozloduj atomerőmű leállításához és leszereléséhez kapcsolódó program</t>
        </is>
      </c>
      <c r="BF646" s="2" t="inlineStr">
        <is>
          <t>programma Kozloduy</t>
        </is>
      </c>
      <c r="BG646" s="2" t="inlineStr">
        <is>
          <t>3</t>
        </is>
      </c>
      <c r="BH646" s="2" t="inlineStr">
        <is>
          <t/>
        </is>
      </c>
      <c r="BI646" t="inlineStr">
        <is>
          <t>parte del programma di finanziamento specifico per la disattivazione degli impianti nucleari e la gestione dei rifiuti radioattivi, proposto per il periodo 2021-2027, che riguarda la disattivazione nucleare dei reattori delle unità 1, 2, 3 e 4 della centrale nucleare di Kozloduy, situata a Kozloduy, Bulgaria</t>
        </is>
      </c>
      <c r="BJ646" s="2" t="inlineStr">
        <is>
          <t>Kozlodujaus programa</t>
        </is>
      </c>
      <c r="BK646" s="2" t="inlineStr">
        <is>
          <t>3</t>
        </is>
      </c>
      <c r="BL646" s="2" t="inlineStr">
        <is>
          <t/>
        </is>
      </c>
      <c r="BM646" t="inlineStr">
        <is>
          <t>specialiosios branduolinės energetikos objektų eksploatavimo nutraukimo ir radioaktyviųjų atliekų tvarkymo finansavimo programos dalis, susijusi su Kozlodujaus branduolinės elektrinės (Bulgarija) 1, 2, 3 ir 4 reaktorių blokų eksploatavimo nutraukimu</t>
        </is>
      </c>
      <c r="BN646" s="2" t="inlineStr">
        <is>
          <t>Kozlodujas programma</t>
        </is>
      </c>
      <c r="BO646" s="2" t="inlineStr">
        <is>
          <t>2</t>
        </is>
      </c>
      <c r="BP646" s="2" t="inlineStr">
        <is>
          <t/>
        </is>
      </c>
      <c r="BQ646" t="inlineStr">
        <is>
          <t>&lt;i&gt;īpašās finansējuma programmas kodoliekārtu dezekspluatācijai un radioaktīvo atkritumu apsaimniekošanai&lt;/i&gt; [ &lt;a href="/entry/result/3578586/all" id="ENTRY_TO_ENTRY_CONVERTER" target="_blank"&gt;IATE:3578586&lt;/a&gt; ] daļa, kas attiecas uz Kozlodujā, Bulgārijā esošās Kozlodujas kodolelektrostacijas 1., 2., 3. un 4. reaktoru bloka kodoliekārtu izņemšanu no ekspluatācijas</t>
        </is>
      </c>
      <c r="BR646" s="2" t="inlineStr">
        <is>
          <t>programm Kozloduy</t>
        </is>
      </c>
      <c r="BS646" s="2" t="inlineStr">
        <is>
          <t>3</t>
        </is>
      </c>
      <c r="BT646" s="2" t="inlineStr">
        <is>
          <t/>
        </is>
      </c>
      <c r="BU646" t="inlineStr">
        <is>
          <t>parti mill-programm finanzjarju speċifiku għad-dekummissjonar tal-faċilitajiet nukleari u l-ġestjoni tal-iskart radjuattiv&lt;sup&gt;1&lt;/sup&gt; li tikkonċerna d-dekummissjonar nukleari tal-unitajiet 1, 2, 3 u 4 tar-reatturi tal-impjant tal-enerġija nukleari ta' Kozloduy, li jinsab f'Kolzloduy, il-Bulgarija&lt;p&gt;&lt;sup&gt;1&lt;/sup&gt; programm finanzjarju speċifiku għad-dekummissjonar tal-faċilitajiet nukleari u l-ġestjoni tal-iskart radjuattiv [ &lt;a href="/entry/result/3578586/all" id="ENTRY_TO_ENTRY_CONVERTER" target="_blank"&gt;IATE:3578586&lt;/a&gt; ]&lt;/p&gt;</t>
        </is>
      </c>
      <c r="BV646" s="2" t="inlineStr">
        <is>
          <t>Kozloduy-programma</t>
        </is>
      </c>
      <c r="BW646" s="2" t="inlineStr">
        <is>
          <t>3</t>
        </is>
      </c>
      <c r="BX646" s="2" t="inlineStr">
        <is>
          <t/>
        </is>
      </c>
      <c r="BY646" t="inlineStr">
        <is>
          <t>gedeelte van het specifieke financiële programma voor de ontmanteling van nucleaire faciliteiten en het beheer van kernafval dat betrekking heeft op de nucleaire ontmanteling van de reactoren 1, 2, 3 en 4 van de kerncentrale van Kozloduy in Bulgarije</t>
        </is>
      </c>
      <c r="BZ646" s="2" t="inlineStr">
        <is>
          <t>program Kozłoduj</t>
        </is>
      </c>
      <c r="CA646" s="2" t="inlineStr">
        <is>
          <t>3</t>
        </is>
      </c>
      <c r="CB646" s="2" t="inlineStr">
        <is>
          <t/>
        </is>
      </c>
      <c r="CC646" t="inlineStr">
        <is>
          <t>część &lt;i&gt;specjalnego programu likwidacji obiektów jądrowych i gospodarowania odpadami promieniotwórczymi&lt;/i&gt; [ &lt;a href="/entry/result/3578586/all" id="ENTRY_TO_ENTRY_CONVERTER" target="_blank"&gt;IATE:3578586&lt;/a&gt; ] dotycząca likwidacji obiektów jądrowych bloków 1, 2, 3 i 4 elektrowni jądrowej Kozłoduj, zlokalizowanej w miejscowości Kozłoduj w Bułgarii</t>
        </is>
      </c>
      <c r="CD646" s="2" t="inlineStr">
        <is>
          <t>programa Kozloduy|
programa de Kozloduy</t>
        </is>
      </c>
      <c r="CE646" s="2" t="inlineStr">
        <is>
          <t>3|
3</t>
        </is>
      </c>
      <c r="CF646" s="2" t="inlineStr">
        <is>
          <t xml:space="preserve">preferred|
</t>
        </is>
      </c>
      <c r="CG646" t="inlineStr">
        <is>
          <t>Parte do programa financeiro específico da União para o desmantelamento de instalações nucleares e a gestão de resíduos radioativos (2021-2027) que diz respeito ao desmantelamento nuclear das unidades 1, 2, 3 e 4 da central nuclear de Kozloduy, localizada em Kozloduy, na Bulgária.</t>
        </is>
      </c>
      <c r="CH646" s="2" t="inlineStr">
        <is>
          <t>programul Kozlodui</t>
        </is>
      </c>
      <c r="CI646" s="2" t="inlineStr">
        <is>
          <t>3</t>
        </is>
      </c>
      <c r="CJ646" s="2" t="inlineStr">
        <is>
          <t/>
        </is>
      </c>
      <c r="CK646" t="inlineStr">
        <is>
          <t/>
        </is>
      </c>
      <c r="CL646" s="2" t="inlineStr">
        <is>
          <t>program Kozloduj</t>
        </is>
      </c>
      <c r="CM646" s="2" t="inlineStr">
        <is>
          <t>3</t>
        </is>
      </c>
      <c r="CN646" s="2" t="inlineStr">
        <is>
          <t/>
        </is>
      </c>
      <c r="CO646" t="inlineStr">
        <is>
          <t>časť účelového programu financovania na vyraďovanie jadrových zariadení z prevádzky a nakladanie s rádioaktívnym odpadom, ktorá sa týka vyraďovania z prevádzky reaktorových blokov 1, 2, 3 a 4 jadrovej elektrárne Kozloduj, ktorá sa nachádza v Kozloduji v Bulharsku</t>
        </is>
      </c>
      <c r="CP646" t="inlineStr">
        <is>
          <t/>
        </is>
      </c>
      <c r="CQ646" t="inlineStr">
        <is>
          <t/>
        </is>
      </c>
      <c r="CR646" t="inlineStr">
        <is>
          <t/>
        </is>
      </c>
      <c r="CS646" t="inlineStr">
        <is>
          <t/>
        </is>
      </c>
      <c r="CT646" s="2" t="inlineStr">
        <is>
          <t>Kozlodujprogrammet</t>
        </is>
      </c>
      <c r="CU646" s="2" t="inlineStr">
        <is>
          <t>3</t>
        </is>
      </c>
      <c r="CV646" s="2" t="inlineStr">
        <is>
          <t/>
        </is>
      </c>
      <c r="CW646" t="inlineStr">
        <is>
          <t>del av programmet som rör avveckling av enheterna 1–4 i kärnkraftverket Kozloduj, beläget i Kozloduj, Bulgarien</t>
        </is>
      </c>
    </row>
    <row r="647">
      <c r="A647" s="1" t="str">
        <f>HYPERLINK("https://iate.europa.eu/entry/result/3578540/all", "3578540")</f>
        <v>3578540</v>
      </c>
      <c r="B647" t="inlineStr">
        <is>
          <t>EUROPEAN UNION;PRODUCTION, TECHNOLOGY AND RESEARCH</t>
        </is>
      </c>
      <c r="C647" t="inlineStr">
        <is>
          <t>EUROPEAN UNION|EU finance|EU financing;PRODUCTION, TECHNOLOGY AND RESEARCH|research and intellectual property|research policy</t>
        </is>
      </c>
      <c r="D647" t="inlineStr">
        <is>
          <t>yes</t>
        </is>
      </c>
      <c r="E647" t="inlineStr">
        <is>
          <t/>
        </is>
      </c>
      <c r="F647" s="2" t="inlineStr">
        <is>
          <t>специфична програма за осъществяване на Рамковата програма за научни изследвания и иновации „Хоризонт Европа“</t>
        </is>
      </c>
      <c r="G647" s="2" t="inlineStr">
        <is>
          <t>3</t>
        </is>
      </c>
      <c r="H647" s="2" t="inlineStr">
        <is>
          <t/>
        </is>
      </c>
      <c r="I647" t="inlineStr">
        <is>
          <t>&lt;p&gt;програма за периода 2021—2027 г., ориентирана към осъществяването на оперативни цели и дейности от рамкова програма „Хоризонт Европа“ [ &lt;a href="https://iate.europa.eu/entry/result/3576720/all" target="_blank"&gt;3576720&lt;/a&gt; ]&lt;/p&gt;</t>
        </is>
      </c>
      <c r="J647" s="2" t="inlineStr">
        <is>
          <t>zvláštní program, kterým se provádí rámcový program pro výzkum a inovace Horizont Evropa|
zvláštní program, kterým se provádí program Horizont Evropa</t>
        </is>
      </c>
      <c r="K647" s="2" t="inlineStr">
        <is>
          <t>3|
3</t>
        </is>
      </c>
      <c r="L647" s="2" t="inlineStr">
        <is>
          <t xml:space="preserve">|
</t>
        </is>
      </c>
      <c r="M647" t="inlineStr">
        <is>
          <t>program EU pro období 2021-2027, kterým se provádí rámcový program pro výzkum a inovace &lt;i&gt;Horizont Evropa&lt;/i&gt; [ &lt;a href="/entry/result/3576720/all" id="ENTRY_TO_ENTRY_CONVERTER" target="_blank"&gt;IATE:3576720&lt;/a&gt; ] a vymezují operační cíle a činnosti, jež jsou pro jednotlivé části programu Horizont Evropa specifické</t>
        </is>
      </c>
      <c r="N647" s="2" t="inlineStr">
        <is>
          <t>særprogram til gennemførelse af Horisont Europa — rammeprogrammet for forskning og innovation</t>
        </is>
      </c>
      <c r="O647" s="2" t="inlineStr">
        <is>
          <t>3</t>
        </is>
      </c>
      <c r="P647" s="2" t="inlineStr">
        <is>
          <t/>
        </is>
      </c>
      <c r="Q647" t="inlineStr">
        <is>
          <t/>
        </is>
      </c>
      <c r="R647" s="2" t="inlineStr">
        <is>
          <t>Spezifisches Programm zur Durchführung des Rahmenprogramms für Forschung und Innovation „Horizont Europa“|
Spezifisches Programm zur Durchführung von Horizont Europa|
spezifisches Programm zur Durchführung von „Horizont Europa“, dem Rahmenprogramm für Forschung und Innovation</t>
        </is>
      </c>
      <c r="S647" s="2" t="inlineStr">
        <is>
          <t>3|
3|
3</t>
        </is>
      </c>
      <c r="T647" s="2" t="inlineStr">
        <is>
          <t xml:space="preserve">|
|
</t>
        </is>
      </c>
      <c r="U647" t="inlineStr">
        <is>
          <t/>
        </is>
      </c>
      <c r="V647" s="2" t="inlineStr">
        <is>
          <t>ειδικό πρόγραμμα υλοποίησης του προγράμματος «Ορίζων Ευρώπη»</t>
        </is>
      </c>
      <c r="W647" s="2" t="inlineStr">
        <is>
          <t>3</t>
        </is>
      </c>
      <c r="X647" s="2" t="inlineStr">
        <is>
          <t/>
        </is>
      </c>
      <c r="Y647" t="inlineStr">
        <is>
          <t/>
        </is>
      </c>
      <c r="Z647" s="2" t="inlineStr">
        <is>
          <t>Specific Programme implementing Horizon Europe – the Framework Programme for Research and Innovation|
Specific Programme implementing Horizon Europe</t>
        </is>
      </c>
      <c r="AA647" s="2" t="inlineStr">
        <is>
          <t>3|
3</t>
        </is>
      </c>
      <c r="AB647" s="2" t="inlineStr">
        <is>
          <t xml:space="preserve">|
</t>
        </is>
      </c>
      <c r="AC647" t="inlineStr">
        <is>
          <t>EU programme for the period 2021-2027 setting out specific provisions to implement &lt;i&gt;Horizon Europe&lt;/i&gt; [ &lt;a href="/entry/result/3576720/all" id="ENTRY_TO_ENTRY_CONVERTER" target="_blank"&gt;IATE:3576720&lt;/a&gt; ] framework programme and laying down the operational objectives and the &lt;b&gt;civil&lt;/b&gt;&lt;sup&gt;1&lt;/sup&gt; research and innovation activities</t>
        </is>
      </c>
      <c r="AD647" s="2" t="inlineStr">
        <is>
          <t>Programa Específico por el que se ejecuta el Programa Marco de Investigación e Innovación «Horizonte Europa»</t>
        </is>
      </c>
      <c r="AE647" s="2" t="inlineStr">
        <is>
          <t>3</t>
        </is>
      </c>
      <c r="AF647" s="2" t="inlineStr">
        <is>
          <t/>
        </is>
      </c>
      <c r="AG647" t="inlineStr">
        <is>
          <t>Programa propuesto para el periodo 2021-2017 que establece disposiciones concretas para la aplicación del Programa Marco «Horizonte Europa» [ &lt;a href="/entry/result/3576720/all" id="ENTRY_TO_ENTRY_CONVERTER" target="_blank"&gt;IATE:3576720&lt;/a&gt; ] y por el que se establecen los objetivos operativos y las actividades de investigación e innovación.</t>
        </is>
      </c>
      <c r="AH647" s="2" t="inlineStr">
        <is>
          <t>teadusuuringute ja innovatsiooni raamprogrammi „Euroopa horisont“ rakendamise eriprogramm</t>
        </is>
      </c>
      <c r="AI647" s="2" t="inlineStr">
        <is>
          <t>3</t>
        </is>
      </c>
      <c r="AJ647" s="2" t="inlineStr">
        <is>
          <t/>
        </is>
      </c>
      <c r="AK647" t="inlineStr">
        <is>
          <t>aastateks 2021–2027 loodud programm, millega sätestatakse raamprogrammi „Euroopa horisont“ rakendamise erisätted ning kehtestatakse teadusuuringute ja innovatsiooni valdkonna tegevuseesmärgid</t>
        </is>
      </c>
      <c r="AL647" s="2" t="inlineStr">
        <is>
          <t>tutkimuksen ja innovoinnin puiteohjelman ”Horisointti Eurooppa” täytäntöönpanoa koskeva erityisohjelma|
Horisontti Eurooppa -puiteohjelman täytäntöönpanoa koskeva erityisohjelma</t>
        </is>
      </c>
      <c r="AM647" s="2" t="inlineStr">
        <is>
          <t>3|
3</t>
        </is>
      </c>
      <c r="AN647" s="2" t="inlineStr">
        <is>
          <t xml:space="preserve">|
</t>
        </is>
      </c>
      <c r="AO647" t="inlineStr">
        <is>
          <t>ohjelma, jolla vuosien 2021–2027 monivuotisen rahoituskehyksen keston ajaksi perustettu puiteohjelma "Horisontti Eurooppa" toteutetaan</t>
        </is>
      </c>
      <c r="AP647" s="2" t="inlineStr">
        <is>
          <t>programme spécifique d’exécution du programme-cadre pour la recherche et l’innovation «Horizon Europe»|
programme spécifique d’exécution d’«Horizon Europe»</t>
        </is>
      </c>
      <c r="AQ647" s="2" t="inlineStr">
        <is>
          <t>3|
3</t>
        </is>
      </c>
      <c r="AR647" s="2" t="inlineStr">
        <is>
          <t xml:space="preserve">|
</t>
        </is>
      </c>
      <c r="AS647" t="inlineStr">
        <is>
          <t>programme spécifique proposé pour la période 2021-2027 au moyen duquel le programme «Horizon Europe» devra être mis en œuvre</t>
        </is>
      </c>
      <c r="AT647" s="2" t="inlineStr">
        <is>
          <t>an clár sonrach lena gcuirtear chun feidhme Fís Eorpach - an Clár Réime um Thaighde agus um Nuálaíocht|
an clár sonrach lena gcuirtear chun feidhme Fís Eorpach</t>
        </is>
      </c>
      <c r="AU647" s="2" t="inlineStr">
        <is>
          <t>3|
3</t>
        </is>
      </c>
      <c r="AV647" s="2" t="inlineStr">
        <is>
          <t xml:space="preserve">|
</t>
        </is>
      </c>
      <c r="AW647" t="inlineStr">
        <is>
          <t/>
        </is>
      </c>
      <c r="AX647" s="2" t="inlineStr">
        <is>
          <t>posebni program za provedbu Okvirnog programa za istraživanja i inovacije Obzor Europa|
posebni program za provedbu programa Obzor Europa</t>
        </is>
      </c>
      <c r="AY647" s="2" t="inlineStr">
        <is>
          <t>3|
3</t>
        </is>
      </c>
      <c r="AZ647" s="2" t="inlineStr">
        <is>
          <t xml:space="preserve">|
</t>
        </is>
      </c>
      <c r="BA647" t="inlineStr">
        <is>
          <t/>
        </is>
      </c>
      <c r="BB647" s="2" t="inlineStr">
        <is>
          <t>a Horizont Európa kutatási és innovációs keretprogram végrehajtását szolgáló egyedi program|
a Horizont Európa program végrehajtását szolgáló egyedi program</t>
        </is>
      </c>
      <c r="BC647" s="2" t="inlineStr">
        <is>
          <t>3|
3</t>
        </is>
      </c>
      <c r="BD647" s="2" t="inlineStr">
        <is>
          <t xml:space="preserve">|
</t>
        </is>
      </c>
      <c r="BE647" t="inlineStr">
        <is>
          <t/>
        </is>
      </c>
      <c r="BF647" s="2" t="inlineStr">
        <is>
          <t>programma specifico di attuazione di Orizzonte Europa – il programma quadro di ricerca e innovazione|
programma specifico di attuazione di Orizzonte Europa</t>
        </is>
      </c>
      <c r="BG647" s="2" t="inlineStr">
        <is>
          <t>3|
3</t>
        </is>
      </c>
      <c r="BH647" s="2" t="inlineStr">
        <is>
          <t xml:space="preserve">|
</t>
        </is>
      </c>
      <c r="BI647" t="inlineStr">
        <is>
          <t/>
        </is>
      </c>
      <c r="BJ647" s="2" t="inlineStr">
        <is>
          <t>specialioji programa, kuria įgyvendinama bendroji mokslinių tyrimų ir inovacijų programa „Europos horizontas“|
specialioji programa, kuria įgyvendinama programa „Europos horizontas“</t>
        </is>
      </c>
      <c r="BK647" s="2" t="inlineStr">
        <is>
          <t>3|
3</t>
        </is>
      </c>
      <c r="BL647" s="2" t="inlineStr">
        <is>
          <t xml:space="preserve">|
</t>
        </is>
      </c>
      <c r="BM647" t="inlineStr">
        <is>
          <t/>
        </is>
      </c>
      <c r="BN647" s="2" t="inlineStr">
        <is>
          <t>īpašā programma, ar kuru īsteno pētniecības un inovācijas pamatprogrammu "Apvārsnis Eiropa"|
īpašā programma, ar kuru īsteno pamatprogrammu “Apvārsnis Eiropa”</t>
        </is>
      </c>
      <c r="BO647" s="2" t="inlineStr">
        <is>
          <t>2|
2</t>
        </is>
      </c>
      <c r="BP647" s="2" t="inlineStr">
        <is>
          <t xml:space="preserve">|
</t>
        </is>
      </c>
      <c r="BQ647" t="inlineStr">
        <is>
          <t/>
        </is>
      </c>
      <c r="BR647" s="2" t="inlineStr">
        <is>
          <t>programm speċifiku li jimplimenta Orizzont Ewropa – il-Programm Qafas għar-Riċerka u l-Innovazzjoni|
programm speċifiku li jimplimenta Orizzont Ewropa</t>
        </is>
      </c>
      <c r="BS647" s="2" t="inlineStr">
        <is>
          <t>3|
3</t>
        </is>
      </c>
      <c r="BT647" s="2" t="inlineStr">
        <is>
          <t xml:space="preserve">|
</t>
        </is>
      </c>
      <c r="BU647" t="inlineStr">
        <is>
          <t>programm propost għall-perjodu 2021-2027 li jistabbilixxi dispożizzjonijiet speċifiċi għall-implimentazzjoni tal-programm qafas Orizzont 2020&lt;sup&gt;1&lt;/sup&gt; u li jistipula l-objettivi operazzjonali u l-attivitajiet ta' riċerka u ta' innovazzjoni ċivili&lt;p&gt;&lt;sup&gt;1&lt;/sup&gt; Orizzont 2020 [ &lt;a href="/entry/result/3576720/all" id="ENTRY_TO_ENTRY_CONVERTER" target="_blank"&gt;IATE:3576720&lt;/a&gt; ]&lt;/p&gt;</t>
        </is>
      </c>
      <c r="BV647" s="2" t="inlineStr">
        <is>
          <t>specifiek programma tot uitvoering van Horizon Europa - het kaderprogramma voor onderzoek en innovatie|
specifiek programma tot uitvoering van Horizon Europa</t>
        </is>
      </c>
      <c r="BW647" s="2" t="inlineStr">
        <is>
          <t>2|
2</t>
        </is>
      </c>
      <c r="BX647" s="2" t="inlineStr">
        <is>
          <t xml:space="preserve">|
</t>
        </is>
      </c>
      <c r="BY647" t="inlineStr">
        <is>
          <t>voor de periode 2021-2027 voorgesteld programma waarin specifieke bepalingen worden voorgesteld om Horizon Europa uit te voeren en waarin de operationele doelstellingen en civiele onderzoeks- en innovatieactiviteiten worden vastgesteld</t>
        </is>
      </c>
      <c r="BZ647" s="2" t="inlineStr">
        <is>
          <t>program szczegółowy służący realizacji programu ramowego w zakresie badań naukowych i innowacji „Horyzont Europa”|
program szczegółowy służący realizacji programu „Horyzont Europa”</t>
        </is>
      </c>
      <c r="CA647" s="2" t="inlineStr">
        <is>
          <t>3|
3</t>
        </is>
      </c>
      <c r="CB647" s="2" t="inlineStr">
        <is>
          <t xml:space="preserve">|
</t>
        </is>
      </c>
      <c r="CC647" t="inlineStr">
        <is>
          <t/>
        </is>
      </c>
      <c r="CD647" s="2" t="inlineStr">
        <is>
          <t>programa específico de execução do Horizonte Europa — Programa-Quadro de Investigação e Inovação|
programa específico de execução do Horizonte Europa</t>
        </is>
      </c>
      <c r="CE647" s="2" t="inlineStr">
        <is>
          <t>3|
3</t>
        </is>
      </c>
      <c r="CF647" s="2" t="inlineStr">
        <is>
          <t xml:space="preserve">|
</t>
        </is>
      </c>
      <c r="CG647" t="inlineStr">
        <is>
          <t>Programa proposto para o período de 2021-2027 que estabelece disposições específicas para a execução do programa-quadro Horizonte Europa e define os objetivos operacionais e as atividades de investigação e inovação para fins civis.</t>
        </is>
      </c>
      <c r="CH647" s="2" t="inlineStr">
        <is>
          <t>Programul specific de implementare a Programului-cadru pentru cercetare și inovare Orizont Europa|
Programul specific de implementare a Programului-cadru Orizont Europa</t>
        </is>
      </c>
      <c r="CI647" s="2" t="inlineStr">
        <is>
          <t>3|
3</t>
        </is>
      </c>
      <c r="CJ647" s="2" t="inlineStr">
        <is>
          <t xml:space="preserve">|
</t>
        </is>
      </c>
      <c r="CK647" t="inlineStr">
        <is>
          <t/>
        </is>
      </c>
      <c r="CL647" s="2" t="inlineStr">
        <is>
          <t>osobitný program na vykonávanie programu Horizont Európa – rámcový program pre výskum a inovácie</t>
        </is>
      </c>
      <c r="CM647" s="2" t="inlineStr">
        <is>
          <t>3</t>
        </is>
      </c>
      <c r="CN647" s="2" t="inlineStr">
        <is>
          <t/>
        </is>
      </c>
      <c r="CO647" t="inlineStr">
        <is>
          <t>program na obdobie 2021 – 2027, ktorého cieľom je vymedziť operačné ciele a činnosti, ktoré sa konkrétne týkajú častí programu Horizont Európa</t>
        </is>
      </c>
      <c r="CP647" t="inlineStr">
        <is>
          <t/>
        </is>
      </c>
      <c r="CQ647" t="inlineStr">
        <is>
          <t/>
        </is>
      </c>
      <c r="CR647" t="inlineStr">
        <is>
          <t/>
        </is>
      </c>
      <c r="CS647" t="inlineStr">
        <is>
          <t/>
        </is>
      </c>
      <c r="CT647" s="2" t="inlineStr">
        <is>
          <t>det särskilda programmet för genomförande av Horisont Europa – ramprogrammet för forskning och innovation|
det särskilda programmet för genomförande av Horisont Europa</t>
        </is>
      </c>
      <c r="CU647" s="2" t="inlineStr">
        <is>
          <t>3|
3</t>
        </is>
      </c>
      <c r="CV647" s="2" t="inlineStr">
        <is>
          <t xml:space="preserve">|
</t>
        </is>
      </c>
      <c r="CW647" t="inlineStr">
        <is>
          <t/>
        </is>
      </c>
    </row>
    <row r="648">
      <c r="A648" s="1" t="str">
        <f>HYPERLINK("https://iate.europa.eu/entry/result/1559885/all", "1559885")</f>
        <v>1559885</v>
      </c>
      <c r="B648" t="inlineStr">
        <is>
          <t>SCIENCE;SOCIAL QUESTIONS</t>
        </is>
      </c>
      <c r="C648" t="inlineStr">
        <is>
          <t>SCIENCE|humanities|social sciences;SOCIAL QUESTIONS|social affairs|social policy|youth policy</t>
        </is>
      </c>
      <c r="D648" t="inlineStr">
        <is>
          <t>yes</t>
        </is>
      </c>
      <c r="E648" t="inlineStr">
        <is>
          <t/>
        </is>
      </c>
      <c r="F648" s="2" t="inlineStr">
        <is>
          <t>младежи</t>
        </is>
      </c>
      <c r="G648" s="2" t="inlineStr">
        <is>
          <t>4</t>
        </is>
      </c>
      <c r="H648" s="2" t="inlineStr">
        <is>
          <t/>
        </is>
      </c>
      <c r="I648" t="inlineStr">
        <is>
          <t>младо подрастващо поколение, млади хора</t>
        </is>
      </c>
      <c r="J648" s="2" t="inlineStr">
        <is>
          <t>mladí lidé|
mládež</t>
        </is>
      </c>
      <c r="K648" s="2" t="inlineStr">
        <is>
          <t>3|
3</t>
        </is>
      </c>
      <c r="L648" s="2" t="inlineStr">
        <is>
          <t xml:space="preserve">|
</t>
        </is>
      </c>
      <c r="M648" t="inlineStr">
        <is>
          <t/>
        </is>
      </c>
      <c r="N648" s="2" t="inlineStr">
        <is>
          <t>unge</t>
        </is>
      </c>
      <c r="O648" s="2" t="inlineStr">
        <is>
          <t>3</t>
        </is>
      </c>
      <c r="P648" s="2" t="inlineStr">
        <is>
          <t/>
        </is>
      </c>
      <c r="Q648" t="inlineStr">
        <is>
          <t>personer, som befinder sig på stadiet hvor man ikke længere er barn, men hvor man stadig udvikles eller er færdigudviklet for ret kort tid siden</t>
        </is>
      </c>
      <c r="R648" s="2" t="inlineStr">
        <is>
          <t>junge Menschen</t>
        </is>
      </c>
      <c r="S648" s="2" t="inlineStr">
        <is>
          <t>3</t>
        </is>
      </c>
      <c r="T648" s="2" t="inlineStr">
        <is>
          <t/>
        </is>
      </c>
      <c r="U648" t="inlineStr">
        <is>
          <t/>
        </is>
      </c>
      <c r="V648" s="2" t="inlineStr">
        <is>
          <t>νέοι</t>
        </is>
      </c>
      <c r="W648" s="2" t="inlineStr">
        <is>
          <t>3</t>
        </is>
      </c>
      <c r="X648" s="2" t="inlineStr">
        <is>
          <t/>
        </is>
      </c>
      <c r="Y648" t="inlineStr">
        <is>
          <t/>
        </is>
      </c>
      <c r="Z648" s="2" t="inlineStr">
        <is>
          <t>young people|
youth</t>
        </is>
      </c>
      <c r="AA648" s="2" t="inlineStr">
        <is>
          <t>3|
3</t>
        </is>
      </c>
      <c r="AB648" s="2" t="inlineStr">
        <is>
          <t xml:space="preserve">|
</t>
        </is>
      </c>
      <c r="AC648" t="inlineStr">
        <is>
          <t>group of persons in the life stage that comes after puberty and before maturity</t>
        </is>
      </c>
      <c r="AD648" s="2" t="inlineStr">
        <is>
          <t>jóvenes|
juventud</t>
        </is>
      </c>
      <c r="AE648" s="2" t="inlineStr">
        <is>
          <t>3|
3</t>
        </is>
      </c>
      <c r="AF648" s="2" t="inlineStr">
        <is>
          <t xml:space="preserve">|
</t>
        </is>
      </c>
      <c r="AG648" t="inlineStr">
        <is>
          <t>1. f. Período de la vida humana que precede inmediatamente a la madurez.
2. f. Condición o estado de joven. 3. f. Conjunto de jóvenes.</t>
        </is>
      </c>
      <c r="AH648" s="2" t="inlineStr">
        <is>
          <t>noorus|
noored</t>
        </is>
      </c>
      <c r="AI648" s="2" t="inlineStr">
        <is>
          <t>3|
3</t>
        </is>
      </c>
      <c r="AJ648" s="2" t="inlineStr">
        <is>
          <t>|
preferred</t>
        </is>
      </c>
      <c r="AK648" t="inlineStr">
        <is>
          <t>inimesed vanuses 13–30 aastat</t>
        </is>
      </c>
      <c r="AL648" s="2" t="inlineStr">
        <is>
          <t>nuoret|
nuoriso</t>
        </is>
      </c>
      <c r="AM648" s="2" t="inlineStr">
        <is>
          <t>3|
3</t>
        </is>
      </c>
      <c r="AN648" s="2" t="inlineStr">
        <is>
          <t xml:space="preserve">|
</t>
        </is>
      </c>
      <c r="AO648" t="inlineStr">
        <is>
          <t>nuoruusikäiset ihmiset</t>
        </is>
      </c>
      <c r="AP648" s="2" t="inlineStr">
        <is>
          <t>jeune|
jeunesse</t>
        </is>
      </c>
      <c r="AQ648" s="2" t="inlineStr">
        <is>
          <t>3|
3</t>
        </is>
      </c>
      <c r="AR648" s="2" t="inlineStr">
        <is>
          <t xml:space="preserve">|
</t>
        </is>
      </c>
      <c r="AS648" t="inlineStr">
        <is>
          <t>personne dans une tranche d'âge située entre l'enfance et la maturité</t>
        </is>
      </c>
      <c r="AT648" s="2" t="inlineStr">
        <is>
          <t>daoine óga</t>
        </is>
      </c>
      <c r="AU648" s="2" t="inlineStr">
        <is>
          <t>3</t>
        </is>
      </c>
      <c r="AV648" s="2" t="inlineStr">
        <is>
          <t/>
        </is>
      </c>
      <c r="AW648" t="inlineStr">
        <is>
          <t/>
        </is>
      </c>
      <c r="AX648" s="2" t="inlineStr">
        <is>
          <t>mladi</t>
        </is>
      </c>
      <c r="AY648" s="2" t="inlineStr">
        <is>
          <t>3</t>
        </is>
      </c>
      <c r="AZ648" s="2" t="inlineStr">
        <is>
          <t/>
        </is>
      </c>
      <c r="BA648" t="inlineStr">
        <is>
          <t>skupina osoba u dobi od 13 do 30 godina</t>
        </is>
      </c>
      <c r="BB648" s="2" t="inlineStr">
        <is>
          <t>fiatalok|
ifjúság</t>
        </is>
      </c>
      <c r="BC648" s="2" t="inlineStr">
        <is>
          <t>4|
4</t>
        </is>
      </c>
      <c r="BD648" s="2" t="inlineStr">
        <is>
          <t xml:space="preserve">|
</t>
        </is>
      </c>
      <c r="BE648" t="inlineStr">
        <is>
          <t>a pubertás és a felnőtté érés közötti életszakaszban lévő személyek</t>
        </is>
      </c>
      <c r="BF648" s="2" t="inlineStr">
        <is>
          <t>giovani|
gioventù</t>
        </is>
      </c>
      <c r="BG648" s="2" t="inlineStr">
        <is>
          <t>3|
3</t>
        </is>
      </c>
      <c r="BH648" s="2" t="inlineStr">
        <is>
          <t xml:space="preserve">|
</t>
        </is>
      </c>
      <c r="BI648" t="inlineStr">
        <is>
          <t>persone di età compresa tra l’adolescenza e la maturità</t>
        </is>
      </c>
      <c r="BJ648" s="2" t="inlineStr">
        <is>
          <t>jaunimas|
jaunuoliai</t>
        </is>
      </c>
      <c r="BK648" s="2" t="inlineStr">
        <is>
          <t>3|
3</t>
        </is>
      </c>
      <c r="BL648" s="2" t="inlineStr">
        <is>
          <t xml:space="preserve">|
</t>
        </is>
      </c>
      <c r="BM648" t="inlineStr">
        <is>
          <t>13–30 m. amžiaus asmenys</t>
        </is>
      </c>
      <c r="BN648" s="2" t="inlineStr">
        <is>
          <t>jaunieši</t>
        </is>
      </c>
      <c r="BO648" s="2" t="inlineStr">
        <is>
          <t>3</t>
        </is>
      </c>
      <c r="BP648" s="2" t="inlineStr">
        <is>
          <t/>
        </is>
      </c>
      <c r="BQ648" t="inlineStr">
        <is>
          <t/>
        </is>
      </c>
      <c r="BR648" s="2" t="inlineStr">
        <is>
          <t>żgħażagħ</t>
        </is>
      </c>
      <c r="BS648" s="2" t="inlineStr">
        <is>
          <t>3</t>
        </is>
      </c>
      <c r="BT648" s="2" t="inlineStr">
        <is>
          <t/>
        </is>
      </c>
      <c r="BU648" t="inlineStr">
        <is>
          <t>grupp ta' persuni li jkunu jinsabu fl-istadju ta' wara l-pubertà u qabel il-maturità</t>
        </is>
      </c>
      <c r="BV648" s="2" t="inlineStr">
        <is>
          <t>jongeren|
jeugd</t>
        </is>
      </c>
      <c r="BW648" s="2" t="inlineStr">
        <is>
          <t>3|
3</t>
        </is>
      </c>
      <c r="BX648" s="2" t="inlineStr">
        <is>
          <t xml:space="preserve">|
</t>
        </is>
      </c>
      <c r="BY648" t="inlineStr">
        <is>
          <t>groep personen die zich in de levensfase tussen pubertijd en volwassenheid bevinden</t>
        </is>
      </c>
      <c r="BZ648" s="2" t="inlineStr">
        <is>
          <t>młodzież|
osoby młode</t>
        </is>
      </c>
      <c r="CA648" s="2" t="inlineStr">
        <is>
          <t>3|
3</t>
        </is>
      </c>
      <c r="CB648" s="2" t="inlineStr">
        <is>
          <t xml:space="preserve">|
</t>
        </is>
      </c>
      <c r="CC648" t="inlineStr">
        <is>
          <t>kategoria społeczna, do której zalicza się ludzi młodych w obrębie danego społeczeństwa</t>
        </is>
      </c>
      <c r="CD648" s="2" t="inlineStr">
        <is>
          <t>juventude|
jovens</t>
        </is>
      </c>
      <c r="CE648" s="2" t="inlineStr">
        <is>
          <t>3|
3</t>
        </is>
      </c>
      <c r="CF648" s="2" t="inlineStr">
        <is>
          <t xml:space="preserve">|
</t>
        </is>
      </c>
      <c r="CG648" t="inlineStr">
        <is>
          <t/>
        </is>
      </c>
      <c r="CH648" s="2" t="inlineStr">
        <is>
          <t>tineret|
tineri</t>
        </is>
      </c>
      <c r="CI648" s="2" t="inlineStr">
        <is>
          <t>4|
3</t>
        </is>
      </c>
      <c r="CJ648" s="2" t="inlineStr">
        <is>
          <t xml:space="preserve">|
</t>
        </is>
      </c>
      <c r="CK648" t="inlineStr">
        <is>
          <t>totalitatea persoanelor care sunt,ca vârstă, între copilărie și maturitate, care nu sunt încă mature</t>
        </is>
      </c>
      <c r="CL648" s="2" t="inlineStr">
        <is>
          <t>mládež|
mladí ľudia</t>
        </is>
      </c>
      <c r="CM648" s="2" t="inlineStr">
        <is>
          <t>3|
3</t>
        </is>
      </c>
      <c r="CN648" s="2" t="inlineStr">
        <is>
          <t xml:space="preserve">|
</t>
        </is>
      </c>
      <c r="CO648" t="inlineStr">
        <is>
          <t/>
        </is>
      </c>
      <c r="CP648" s="2" t="inlineStr">
        <is>
          <t>mladi</t>
        </is>
      </c>
      <c r="CQ648" s="2" t="inlineStr">
        <is>
          <t>3</t>
        </is>
      </c>
      <c r="CR648" s="2" t="inlineStr">
        <is>
          <t/>
        </is>
      </c>
      <c r="CS648" t="inlineStr">
        <is>
          <t>mladostniki in mlade odrasle osebe obeh spolov, stari od 15. do dopolnjenega 29. leta</t>
        </is>
      </c>
      <c r="CT648" s="2" t="inlineStr">
        <is>
          <t>unga</t>
        </is>
      </c>
      <c r="CU648" s="2" t="inlineStr">
        <is>
          <t>3</t>
        </is>
      </c>
      <c r="CV648" s="2" t="inlineStr">
        <is>
          <t/>
        </is>
      </c>
      <c r="CW648" t="inlineStr">
        <is>
          <t/>
        </is>
      </c>
    </row>
    <row r="649">
      <c r="A649" s="1" t="str">
        <f>HYPERLINK("https://iate.europa.eu/entry/result/3578542/all", "3578542")</f>
        <v>3578542</v>
      </c>
      <c r="B649" t="inlineStr">
        <is>
          <t>EUROPEAN UNION;ENERGY</t>
        </is>
      </c>
      <c r="C649" t="inlineStr">
        <is>
          <t>EUROPEAN UNION|EU finance|EU financing;ENERGY|electrical and nuclear industries|nuclear energy</t>
        </is>
      </c>
      <c r="D649" t="inlineStr">
        <is>
          <t>yes</t>
        </is>
      </c>
      <c r="E649" t="inlineStr">
        <is>
          <t/>
        </is>
      </c>
      <c r="F649" s="2" t="inlineStr">
        <is>
          <t>програма за подпомагане на извеждането от експлоатация на ядрената централа „Игналина“ в Литва|
програма „Игналина“</t>
        </is>
      </c>
      <c r="G649" s="2" t="inlineStr">
        <is>
          <t>3|
3</t>
        </is>
      </c>
      <c r="H649" s="2" t="inlineStr">
        <is>
          <t xml:space="preserve">|
</t>
        </is>
      </c>
      <c r="I649" t="inlineStr">
        <is>
          <t>&lt;em&gt;програма за подпомагане на извеждането от експлоатация на ядрени съоръжения&lt;/em&gt; [ &lt;a href="https://iate.europa.eu/entry/result/3578287/all" target="_blank"&gt;3578287&lt;/a&gt; ] за периода 2021—2027 г., която има за цел да подпомогне Литва в извеждането от експлоатация на ядрената централа „Игналина“</t>
        </is>
      </c>
      <c r="J649" s="2" t="inlineStr">
        <is>
          <t>program pomoci pro vyřazování jaderných zařízení z provozu týkající se jaderné elektrárny Ignalina v Litvě|
program Ignalina</t>
        </is>
      </c>
      <c r="K649" s="2" t="inlineStr">
        <is>
          <t>2|
2</t>
        </is>
      </c>
      <c r="L649" s="2" t="inlineStr">
        <is>
          <t xml:space="preserve">|
</t>
        </is>
      </c>
      <c r="M649" t="inlineStr">
        <is>
          <t>&lt;i&gt;program pomoci pro vyřazování jaderných zařízení z provozu&lt;/i&gt; [ &lt;a href="/entry/result/3578287/all" id="ENTRY_TO_ENTRY_CONVERTER" target="_blank"&gt;IATE:3578287&lt;/a&gt; ] na období 2021–2027, jehož cílem je pomoci Litvě s vyřazováním jaderné elektrárny Ignalina z provozu</t>
        </is>
      </c>
      <c r="N649" s="2" t="inlineStr">
        <is>
          <t>program for nuklear dekommissionering af Ignalina-atomkraftværket i Litauen|
Ignalina-programmet</t>
        </is>
      </c>
      <c r="O649" s="2" t="inlineStr">
        <is>
          <t>3|
3</t>
        </is>
      </c>
      <c r="P649" s="2" t="inlineStr">
        <is>
          <t xml:space="preserve">|
</t>
        </is>
      </c>
      <c r="Q649" t="inlineStr">
        <is>
          <t>program for bistand til nuklear nedlukning af Ignalina-atomkraftværket i Litauen</t>
        </is>
      </c>
      <c r="R649" s="2" t="inlineStr">
        <is>
          <t>Hilfsprogramm für die Stilllegung des Kernkraftwerks Ignalina in Litauen|
Ignalina-Programm</t>
        </is>
      </c>
      <c r="S649" s="2" t="inlineStr">
        <is>
          <t>3|
3</t>
        </is>
      </c>
      <c r="T649" s="2" t="inlineStr">
        <is>
          <t xml:space="preserve">|
</t>
        </is>
      </c>
      <c r="U649" t="inlineStr">
        <is>
          <t/>
        </is>
      </c>
      <c r="V649" s="2" t="inlineStr">
        <is>
          <t>πρόγραμμα συνδρομής στον παροπλισμό του πυρηνοηλεκτρικού σταθμού Ignalina στη Λιθουανία|
πρόγραμμα Ignalina</t>
        </is>
      </c>
      <c r="W649" s="2" t="inlineStr">
        <is>
          <t>3|
3</t>
        </is>
      </c>
      <c r="X649" s="2" t="inlineStr">
        <is>
          <t xml:space="preserve">|
</t>
        </is>
      </c>
      <c r="Y649" t="inlineStr">
        <is>
          <t/>
        </is>
      </c>
      <c r="Z649" s="2" t="inlineStr">
        <is>
          <t>nuclear decommissioning assistance programme of the Ignalina nuclear power plant in Lithuania|
Ignalina programme</t>
        </is>
      </c>
      <c r="AA649" s="2" t="inlineStr">
        <is>
          <t>3|
3</t>
        </is>
      </c>
      <c r="AB649" s="2" t="inlineStr">
        <is>
          <t xml:space="preserve">|
</t>
        </is>
      </c>
      <c r="AC649" t="inlineStr">
        <is>
          <t>&lt;i&gt;nuclear decommissioning assistance programme&lt;/i&gt; [ &lt;a href="/entry/result/3578287/all" id="ENTRY_TO_ENTRY_CONVERTER" target="_blank"&gt;IATE:3578287&lt;/a&gt; ] proposed for the period 2021-2027 that aims to assist Lithuania in decommissioning the Ignalina nuclear power plant</t>
        </is>
      </c>
      <c r="AD649" s="2" t="inlineStr">
        <is>
          <t>programa de ayuda a la clausura nuclear de la central nuclear de Ignalina en Lituania|
programa Ignalina</t>
        </is>
      </c>
      <c r="AE649" s="2" t="inlineStr">
        <is>
          <t>3|
3</t>
        </is>
      </c>
      <c r="AF649" s="2" t="inlineStr">
        <is>
          <t xml:space="preserve">|
</t>
        </is>
      </c>
      <c r="AG649" t="inlineStr">
        <is>
          <t>Programa de ayuda a la clausura nuclear [ &lt;a href="/entry/result/3578287/all" id="ENTRY_TO_ENTRY_CONVERTER" target="_blank"&gt;IATE:3578287&lt;/a&gt; ] propuesto para el periodo 2021-2017, con el objetivo de asistir a Lituania en el proceso de clausura de la central nuclear de Ignalina.</t>
        </is>
      </c>
      <c r="AH649" s="2" t="inlineStr">
        <is>
          <t>Leedu Ignalina tuumaelektrijaama dekomisjoneerimise abiprogramm|
Ignalina programm</t>
        </is>
      </c>
      <c r="AI649" s="2" t="inlineStr">
        <is>
          <t>3|
3</t>
        </is>
      </c>
      <c r="AJ649" s="2" t="inlineStr">
        <is>
          <t xml:space="preserve">|
</t>
        </is>
      </c>
      <c r="AK649" t="inlineStr">
        <is>
          <t>aastateks 2021-2027 loodud programm, mille eesmärk on aidata Leedul toime tulla Ignalina tuumaelektrijaama dekomisjoneerimise kiirgusohutuse probleemidega</t>
        </is>
      </c>
      <c r="AL649" s="2" t="inlineStr">
        <is>
          <t>Liettuassa sijaitsevan Ignalinan ydinvoimalaitoksen käytöstäpoiston avustusohjelma|
Ignalina-ohjelma</t>
        </is>
      </c>
      <c r="AM649" s="2" t="inlineStr">
        <is>
          <t>3|
3</t>
        </is>
      </c>
      <c r="AN649" s="2" t="inlineStr">
        <is>
          <t xml:space="preserve">|
</t>
        </is>
      </c>
      <c r="AO649" t="inlineStr">
        <is>
          <t>kaudeksi 2021–2027 ehdotettu ydinvoimalaitoksen käytöstäpoiston avustusohjelma, jonka tavoitteena on auttaa Liettuaa hallitsemaan Ignalinan ydinvoimalaitoksen käytöstäpoiston säteilyturvallisuushaasteet</t>
        </is>
      </c>
      <c r="AP649" s="2" t="inlineStr">
        <is>
          <t>programme d’assistance au déclassement de la centrale nucléaire d’Ignalina en Lituanie|
programme Ignalina</t>
        </is>
      </c>
      <c r="AQ649" s="2" t="inlineStr">
        <is>
          <t>3|
3</t>
        </is>
      </c>
      <c r="AR649" s="2" t="inlineStr">
        <is>
          <t xml:space="preserve">|
</t>
        </is>
      </c>
      <c r="AS649" t="inlineStr">
        <is>
          <t>programme d'assistance au déclassement d'installations nucléaires proposé pour la période 2021-2027 qui a pour objectif global d’aider la Lituanie à gérer les défis relatifs à la sûreté radiologique liés au déclassement de la centrale nucléaire d’Ignalina</t>
        </is>
      </c>
      <c r="AT649" s="2" t="inlineStr">
        <is>
          <t>clár cúnaimh um dhíchoimisiúnú núicléach stáisiún núicléach Ignalina sa Liotuáin|
clár Ignalina</t>
        </is>
      </c>
      <c r="AU649" s="2" t="inlineStr">
        <is>
          <t>3|
3</t>
        </is>
      </c>
      <c r="AV649" s="2" t="inlineStr">
        <is>
          <t xml:space="preserve">|
</t>
        </is>
      </c>
      <c r="AW649" t="inlineStr">
        <is>
          <t/>
        </is>
      </c>
      <c r="AX649" s="2" t="inlineStr">
        <is>
          <t>program pomoći za razgradnju nuklearnih postrojenja u pogledu nuklearne elektrane Ignalina u Litvi|
program Ignalina</t>
        </is>
      </c>
      <c r="AY649" s="2" t="inlineStr">
        <is>
          <t>3|
3</t>
        </is>
      </c>
      <c r="AZ649" s="2" t="inlineStr">
        <is>
          <t xml:space="preserve">|
</t>
        </is>
      </c>
      <c r="BA649" t="inlineStr">
        <is>
          <t/>
        </is>
      </c>
      <c r="BB649" s="2" t="inlineStr">
        <is>
          <t>a litvániai Ignalina atomerőmű leszerelését segítő támogatási program|
Ignalina-program</t>
        </is>
      </c>
      <c r="BC649" s="2" t="inlineStr">
        <is>
          <t>3|
3</t>
        </is>
      </c>
      <c r="BD649" s="2" t="inlineStr">
        <is>
          <t xml:space="preserve">|
</t>
        </is>
      </c>
      <c r="BE649" t="inlineStr">
        <is>
          <t/>
        </is>
      </c>
      <c r="BF649" s="2" t="inlineStr">
        <is>
          <t>programma di assistenza alla disattivazione nucleare della centrale nucleare di Ignalina in Lituania|
programma Ignalina</t>
        </is>
      </c>
      <c r="BG649" s="2" t="inlineStr">
        <is>
          <t>3|
3</t>
        </is>
      </c>
      <c r="BH649" s="2" t="inlineStr">
        <is>
          <t xml:space="preserve">|
</t>
        </is>
      </c>
      <c r="BI649" t="inlineStr">
        <is>
          <t/>
        </is>
      </c>
      <c r="BJ649" s="2" t="inlineStr">
        <is>
          <t>Lietuvos Ignalinos atominės elektrinės eksploatavimo nutraukimo paramos programa|
Ignalinos programa</t>
        </is>
      </c>
      <c r="BK649" s="2" t="inlineStr">
        <is>
          <t>2|
3</t>
        </is>
      </c>
      <c r="BL649" s="2" t="inlineStr">
        <is>
          <t xml:space="preserve">|
</t>
        </is>
      </c>
      <c r="BM649" t="inlineStr">
        <is>
          <t/>
        </is>
      </c>
      <c r="BN649" s="2" t="inlineStr">
        <is>
          <t>kodoliekārtu dezekspluatācijas palīdzības programma Ignalinas kodolelektrostacijai Lietuvā</t>
        </is>
      </c>
      <c r="BO649" s="2" t="inlineStr">
        <is>
          <t>2</t>
        </is>
      </c>
      <c r="BP649" s="2" t="inlineStr">
        <is>
          <t/>
        </is>
      </c>
      <c r="BQ649" t="inlineStr">
        <is>
          <t/>
        </is>
      </c>
      <c r="BR649" s="2" t="inlineStr">
        <is>
          <t>programm ta’ assistenza għad-dekummissjonar nukleari tal-impjant tal-enerġija nukleari ta’ Ignalina fil-Litwanja|
programm Ignalina</t>
        </is>
      </c>
      <c r="BS649" s="2" t="inlineStr">
        <is>
          <t>3|
3</t>
        </is>
      </c>
      <c r="BT649" s="2" t="inlineStr">
        <is>
          <t xml:space="preserve">|
</t>
        </is>
      </c>
      <c r="BU649" t="inlineStr">
        <is>
          <t>programm ta' assistenza għad-dekummissjonar nukleari&lt;sup&gt;1&lt;/sup&gt; propost għall-perjodu 2021-2027 bil-għan li jassisti lil-Litwanja fid-dekummissjonar tal-impjant nukleari ta' Ignalina&lt;p&gt;&lt;sup&gt;1&lt;/sup&gt; programm ta' assistenza għad-dekummissjonar nukleari [ &lt;a href="/entry/result/3578287/all" id="ENTRY_TO_ENTRY_CONVERTER" target="_blank"&gt;IATE:3578287&lt;/a&gt; ]&lt;/p&gt;</t>
        </is>
      </c>
      <c r="BV649" s="2" t="inlineStr">
        <is>
          <t>bijstandsprogramma voor de ontmanteling van de kerncentrale van Ignalina in Litouwen|
Ignalina-programma</t>
        </is>
      </c>
      <c r="BW649" s="2" t="inlineStr">
        <is>
          <t>3|
3</t>
        </is>
      </c>
      <c r="BX649" s="2" t="inlineStr">
        <is>
          <t xml:space="preserve">|
</t>
        </is>
      </c>
      <c r="BY649" t="inlineStr">
        <is>
          <t>voor de periode 2021-2027 voorgesteld bijstandsprogramma voor de ontmanteling van nucleaire installaties met als doel Litouwen te steunen bij de ontmanteling van de kerncentrale van Ignalina</t>
        </is>
      </c>
      <c r="BZ649" s="2" t="inlineStr">
        <is>
          <t>program pomocy na rzecz likwidacji obiektów jądrowych w elektrowni jądrowej Ignalina na Litwie|
program Ignalina</t>
        </is>
      </c>
      <c r="CA649" s="2" t="inlineStr">
        <is>
          <t>3|
3</t>
        </is>
      </c>
      <c r="CB649" s="2" t="inlineStr">
        <is>
          <t xml:space="preserve">|
</t>
        </is>
      </c>
      <c r="CC649" t="inlineStr">
        <is>
          <t/>
        </is>
      </c>
      <c r="CD649" s="2" t="inlineStr">
        <is>
          <t>Programa de Assistência ao Desmantelamento Nuclear da Central Nuclear de Ignalina na Lituânia|
Programa Ignalina</t>
        </is>
      </c>
      <c r="CE649" s="2" t="inlineStr">
        <is>
          <t>3|
3</t>
        </is>
      </c>
      <c r="CF649" s="2" t="inlineStr">
        <is>
          <t xml:space="preserve">|
</t>
        </is>
      </c>
      <c r="CG649" t="inlineStr">
        <is>
          <t/>
        </is>
      </c>
      <c r="CH649" s="2" t="inlineStr">
        <is>
          <t>program de asistență pentru dezafectarea nucleară a centralei nucleare Ignalina din Lituania|
programul Ignalina</t>
        </is>
      </c>
      <c r="CI649" s="2" t="inlineStr">
        <is>
          <t>3|
3</t>
        </is>
      </c>
      <c r="CJ649" s="2" t="inlineStr">
        <is>
          <t xml:space="preserve">|
</t>
        </is>
      </c>
      <c r="CK649" t="inlineStr">
        <is>
          <t/>
        </is>
      </c>
      <c r="CL649" s="2" t="inlineStr">
        <is>
          <t>Program pomoci na vyraďovanie jadrovej elektrárne Ignalina v Litve z prevádzky|
program Ignalina</t>
        </is>
      </c>
      <c r="CM649" s="2" t="inlineStr">
        <is>
          <t>3|
3</t>
        </is>
      </c>
      <c r="CN649" s="2" t="inlineStr">
        <is>
          <t xml:space="preserve">|
</t>
        </is>
      </c>
      <c r="CO649" t="inlineStr">
        <is>
          <t>program pomoci na vyraďovanie jadrových zariadení z prevádzky na obdobie 2021 – 2027, ktorého cieľom je pomôcť Litve s vyraďovaním jadrovej elektrárne Ignalina z prevádzky</t>
        </is>
      </c>
      <c r="CP649" t="inlineStr">
        <is>
          <t/>
        </is>
      </c>
      <c r="CQ649" t="inlineStr">
        <is>
          <t/>
        </is>
      </c>
      <c r="CR649" t="inlineStr">
        <is>
          <t/>
        </is>
      </c>
      <c r="CS649" t="inlineStr">
        <is>
          <t/>
        </is>
      </c>
      <c r="CT649" s="2" t="inlineStr">
        <is>
          <t>stödprogrammet för avveckling av kärnkraftverket Ignalina i Litauen|
Ignalinaprogrammet</t>
        </is>
      </c>
      <c r="CU649" s="2" t="inlineStr">
        <is>
          <t>3|
3</t>
        </is>
      </c>
      <c r="CV649" s="2" t="inlineStr">
        <is>
          <t xml:space="preserve">|
</t>
        </is>
      </c>
      <c r="CW649" t="inlineStr">
        <is>
          <t/>
        </is>
      </c>
    </row>
    <row r="650">
      <c r="A650" s="1" t="str">
        <f>HYPERLINK("https://iate.europa.eu/entry/result/3578754/all", "3578754")</f>
        <v>3578754</v>
      </c>
      <c r="B650" t="inlineStr">
        <is>
          <t>EUROPEAN UNION;ENERGY</t>
        </is>
      </c>
      <c r="C650" t="inlineStr">
        <is>
          <t>EUROPEAN UNION|EU finance|EU financing;ENERGY|electrical and nuclear industries|nuclear energy</t>
        </is>
      </c>
      <c r="D650" t="inlineStr">
        <is>
          <t>yes</t>
        </is>
      </c>
      <c r="E650" t="inlineStr">
        <is>
          <t/>
        </is>
      </c>
      <c r="F650" s="2" t="inlineStr">
        <is>
          <t>програма „Бохунице“</t>
        </is>
      </c>
      <c r="G650" s="2" t="inlineStr">
        <is>
          <t>3</t>
        </is>
      </c>
      <c r="H650" s="2" t="inlineStr">
        <is>
          <t/>
        </is>
      </c>
      <c r="I650" t="inlineStr">
        <is>
          <t>част на &lt;em&gt;специалната финансова програма за извеждане от експлоатация на ядрени съоръжения и управление на радиоактивни отпадъци&lt;/em&gt; [ &lt;a href="https://iate.europa.eu/entry/result/3578586/all" target="_blank"&gt;3578586&lt;/a&gt; ], която се отнася до извеждането от експлоатация на реактори 1 и 2 на ядрената централа „Бохунице V1“, разположена в Jaslovské Bohunice, Словакия</t>
        </is>
      </c>
      <c r="J650" s="2" t="inlineStr">
        <is>
          <t>program Bohunice</t>
        </is>
      </c>
      <c r="K650" s="2" t="inlineStr">
        <is>
          <t>2</t>
        </is>
      </c>
      <c r="L650" s="2" t="inlineStr">
        <is>
          <t/>
        </is>
      </c>
      <c r="M650" t="inlineStr">
        <is>
          <t>část &lt;i&gt;specifického finančního programu pro vyřazování jaderných zařízení z provozu a nakládání s radioaktivním odpadem&lt;/i&gt; [ &lt;a href="/entry/result/3578586/all" id="ENTRY_TO_ENTRY_CONVERTER" target="_blank"&gt;IATE:3578586&lt;/a&gt; ], která se týká vyřazování bloků 1 a 2 reaktorů jaderné elektrárny Bohunice V1, nacházející se v Jaslovských Bohunicích na Slovensku, z provozu</t>
        </is>
      </c>
      <c r="N650" s="2" t="inlineStr">
        <is>
          <t>Bohunice-programmet</t>
        </is>
      </c>
      <c r="O650" s="2" t="inlineStr">
        <is>
          <t>3</t>
        </is>
      </c>
      <c r="P650" s="2" t="inlineStr">
        <is>
          <t/>
        </is>
      </c>
      <c r="Q650" t="inlineStr">
        <is>
          <t>aktion under det særskilte finansielle program til dekommissionering af nukleare anlæg og håndtering af radioaktivt affald, som yder finansiel støtte til sikker dekommissionering af nukleare reaktorer på Bohunice V1-kraftværket i Slovakiet</t>
        </is>
      </c>
      <c r="R650" s="2" t="inlineStr">
        <is>
          <t>Bohunice-Programm</t>
        </is>
      </c>
      <c r="S650" s="2" t="inlineStr">
        <is>
          <t>3</t>
        </is>
      </c>
      <c r="T650" s="2" t="inlineStr">
        <is>
          <t/>
        </is>
      </c>
      <c r="U650" t="inlineStr">
        <is>
          <t/>
        </is>
      </c>
      <c r="V650" s="2" t="inlineStr">
        <is>
          <t>πρόγραμμα Bohunice</t>
        </is>
      </c>
      <c r="W650" s="2" t="inlineStr">
        <is>
          <t>3</t>
        </is>
      </c>
      <c r="X650" s="2" t="inlineStr">
        <is>
          <t/>
        </is>
      </c>
      <c r="Y650" t="inlineStr">
        <is>
          <t/>
        </is>
      </c>
      <c r="Z650" s="2" t="inlineStr">
        <is>
          <t>Bohunice programme</t>
        </is>
      </c>
      <c r="AA650" s="2" t="inlineStr">
        <is>
          <t>3</t>
        </is>
      </c>
      <c r="AB650" s="2" t="inlineStr">
        <is>
          <t/>
        </is>
      </c>
      <c r="AC650" t="inlineStr">
        <is>
          <t>part of the &lt;i&gt;dedicated financial programme for decommissioning of nuclear facilities and management of radioactive waste&lt;/i&gt; [ &lt;a href="/entry/result/3578586/all" id="ENTRY_TO_ENTRY_CONVERTER" target="_blank"&gt;IATE:3578586&lt;/a&gt; ] that concerns the nuclear decommissioning of reactor units 1 and 2 of the Bohunice V1 nuclear power plant, located in Jaslovské Bohunice, Slovakia</t>
        </is>
      </c>
      <c r="AD650" s="2" t="inlineStr">
        <is>
          <t>programa Bohunice</t>
        </is>
      </c>
      <c r="AE650" s="2" t="inlineStr">
        <is>
          <t>3</t>
        </is>
      </c>
      <c r="AF650" s="2" t="inlineStr">
        <is>
          <t/>
        </is>
      </c>
      <c r="AG650" t="inlineStr">
        <is>
          <t>Parte del programa financiero específico para la clausura de instalaciones nucleares y la gestión de residuos radiactivos [ &lt;a href="/entry/result/3578586/all" id="ENTRY_TO_ENTRY_CONVERTER" target="_blank"&gt;IATE:3578586&lt;/a&gt; ] que se refiere a la clausura nuclear de las unidades de reactores 1 y 2 de la central nuclear de Bohunice V1 (Eslovaquia).</t>
        </is>
      </c>
      <c r="AH650" s="2" t="inlineStr">
        <is>
          <t>Bohunice programm</t>
        </is>
      </c>
      <c r="AI650" s="2" t="inlineStr">
        <is>
          <t>3</t>
        </is>
      </c>
      <c r="AJ650" s="2" t="inlineStr">
        <is>
          <t/>
        </is>
      </c>
      <c r="AK650" t="inlineStr">
        <is>
          <t>osa &lt;i&gt;tuumarajatiste dekomisjoneerimise ja tuumajäätmete käitlemise sihtotstarbeline rahastamiskavast &lt;/i&gt; [ &lt;a href="/entry/result/3578586/all" id="ENTRY_TO_ENTRY_CONVERTER" target="_blank"&gt;IATE:3578586&lt;/a&gt; ], mis on mõeldud Slovakkias Bohunice V1 tuumaelektrijaama reaktorid</t>
        </is>
      </c>
      <c r="AL650" s="2" t="inlineStr">
        <is>
          <t>Bohunice-ohjelma</t>
        </is>
      </c>
      <c r="AM650" s="2" t="inlineStr">
        <is>
          <t>3</t>
        </is>
      </c>
      <c r="AN650" s="2" t="inlineStr">
        <is>
          <t/>
        </is>
      </c>
      <c r="AO650" t="inlineStr">
        <is>
          <t>ydinlaitosten käytöstä poistamista ja radioaktiivisen jätteen huoltoa koskevan erityisen rahoitusohjelman osa, joka koskee Slovakian Jaslovské Bohunicessa sijaitsevan Bohunice V1 -ydinvoimalaitoksen reaktoreiden 1 ja 2 käytöstä poistamista</t>
        </is>
      </c>
      <c r="AP650" s="2" t="inlineStr">
        <is>
          <t>programme Bohunice</t>
        </is>
      </c>
      <c r="AQ650" s="2" t="inlineStr">
        <is>
          <t>3</t>
        </is>
      </c>
      <c r="AR650" s="2" t="inlineStr">
        <is>
          <t/>
        </is>
      </c>
      <c r="AS650" t="inlineStr">
        <is>
          <t>volet du programme de financement spécifique pour le déclassement d’installations nucléaires et la gestion des déchets radioactifs portant sur le déclassement nucléaire des réacteurs 1 et 2 de la centrale nucléaire de Bohunice V1, située à Jaslovské Bohunice, en Slovaquie</t>
        </is>
      </c>
      <c r="AT650" s="2" t="inlineStr">
        <is>
          <t>clár Bohunice</t>
        </is>
      </c>
      <c r="AU650" s="2" t="inlineStr">
        <is>
          <t>3</t>
        </is>
      </c>
      <c r="AV650" s="2" t="inlineStr">
        <is>
          <t/>
        </is>
      </c>
      <c r="AW650" t="inlineStr">
        <is>
          <t/>
        </is>
      </c>
      <c r="AX650" s="2" t="inlineStr">
        <is>
          <t>program Bohunice</t>
        </is>
      </c>
      <c r="AY650" s="2" t="inlineStr">
        <is>
          <t>3</t>
        </is>
      </c>
      <c r="AZ650" s="2" t="inlineStr">
        <is>
          <t/>
        </is>
      </c>
      <c r="BA650" t="inlineStr">
        <is>
          <t/>
        </is>
      </c>
      <c r="BB650" s="2" t="inlineStr">
        <is>
          <t>Bohunice-program</t>
        </is>
      </c>
      <c r="BC650" s="2" t="inlineStr">
        <is>
          <t>3</t>
        </is>
      </c>
      <c r="BD650" s="2" t="inlineStr">
        <is>
          <t/>
        </is>
      </c>
      <c r="BE650" t="inlineStr">
        <is>
          <t>a szlovákiai Bohunice V1 atomerőmű 1. és 2. blokkjának leállításához és leszereléséhez kapcsolódó program</t>
        </is>
      </c>
      <c r="BF650" s="2" t="inlineStr">
        <is>
          <t>programma Bohunice</t>
        </is>
      </c>
      <c r="BG650" s="2" t="inlineStr">
        <is>
          <t>3</t>
        </is>
      </c>
      <c r="BH650" s="2" t="inlineStr">
        <is>
          <t/>
        </is>
      </c>
      <c r="BI650" t="inlineStr">
        <is>
          <t>parte del programma di finanziamento specifico per la disattivazione degli impianti nucleari e la gestione dei rifiuti radioattivi, proposto per il periodo 2021-2027, che riguarda la disattivazione nucleare dei reattori delle unità 1 e 2 della centrale nucleare di Bohunice V1, situata a Jaslovské Bohunice, Slovacchia</t>
        </is>
      </c>
      <c r="BJ650" s="2" t="inlineStr">
        <is>
          <t>Bohunicės programa</t>
        </is>
      </c>
      <c r="BK650" s="2" t="inlineStr">
        <is>
          <t>3</t>
        </is>
      </c>
      <c r="BL650" s="2" t="inlineStr">
        <is>
          <t/>
        </is>
      </c>
      <c r="BM650" t="inlineStr">
        <is>
          <t>specialiosios branduolinės energetikos objektų eksploatavimo nutraukimo ir radioaktyviųjų atliekų tvarkymo finansavimo programos dalis, susijusi su Bohunicės V1 branduolinės elektrinės (Slovakija) 1 ir 2 reaktorių blokų eksploatavimo nutraukimu</t>
        </is>
      </c>
      <c r="BN650" s="2" t="inlineStr">
        <is>
          <t>Bohunices programma</t>
        </is>
      </c>
      <c r="BO650" s="2" t="inlineStr">
        <is>
          <t>2</t>
        </is>
      </c>
      <c r="BP650" s="2" t="inlineStr">
        <is>
          <t/>
        </is>
      </c>
      <c r="BQ650" t="inlineStr">
        <is>
          <t>&lt;i&gt;īpašās finansējuma programmas kodoliekārtu dezekspluatācijai un radioaktīvo atkritumu apsaimniekošanai&lt;/i&gt; [ &lt;a href="/entry/result/3578586/all" id="ENTRY_TO_ENTRY_CONVERTER" target="_blank"&gt;IATE:3578586&lt;/a&gt; ] daļa, kas attiecas uz Jaslovskas Bohunicē, Slovākijā esošās Bohunices V1 kodolelektrostacijas 1. un 2. reaktoru bloka kodoliekārtu izņemšanu no ekspluatācijas</t>
        </is>
      </c>
      <c r="BR650" s="2" t="inlineStr">
        <is>
          <t>programm Bohunice</t>
        </is>
      </c>
      <c r="BS650" s="2" t="inlineStr">
        <is>
          <t>3</t>
        </is>
      </c>
      <c r="BT650" s="2" t="inlineStr">
        <is>
          <t/>
        </is>
      </c>
      <c r="BU650" t="inlineStr">
        <is>
          <t>parti mill-programm finanzjarju speċifiku għad-dekummissjonar tal-faċilitajiet nukleari u l-ġestjoni tal-iskart radjuattiv&lt;sup&gt;1&lt;/sup&gt; li tikkonċerna d-dekummissjonar nukleari tal-unitajiet 1 u 2 tar-reatturi tal-impjant tal-enerġija nukleari Bohunice V1, li jinsab f'Jaslovské Bohunice, is-Slovakkja&lt;p&gt;&lt;sup&gt;1&lt;/sup&gt; programm finanzjarju speċifiku għad-dekummissjonar tal-faċilitajiet nukleari u l-ġestjoni tal-iskart radjuattiv [ &lt;a href="/entry/result/3578586/all" id="ENTRY_TO_ENTRY_CONVERTER" target="_blank"&gt;IATE:3578586&lt;/a&gt; ]&lt;/p&gt;</t>
        </is>
      </c>
      <c r="BV650" s="2" t="inlineStr">
        <is>
          <t>Bohunice-programma</t>
        </is>
      </c>
      <c r="BW650" s="2" t="inlineStr">
        <is>
          <t>3</t>
        </is>
      </c>
      <c r="BX650" s="2" t="inlineStr">
        <is>
          <t/>
        </is>
      </c>
      <c r="BY650" t="inlineStr">
        <is>
          <t>gedeelte van het specifieke financiële programma voor de ontmanteling van nucleaire faciliteiten en het beheer van kernafval dat betrekking heeft op de nucleaire ontmanteling van de reactoren 1 en 2 van de V1-kerncentrale van Bohunice te Jaslovské Bohunice in Slowakije</t>
        </is>
      </c>
      <c r="BZ650" s="2" t="inlineStr">
        <is>
          <t>program Bohunice</t>
        </is>
      </c>
      <c r="CA650" s="2" t="inlineStr">
        <is>
          <t>3</t>
        </is>
      </c>
      <c r="CB650" s="2" t="inlineStr">
        <is>
          <t/>
        </is>
      </c>
      <c r="CC650" t="inlineStr">
        <is>
          <t>część &lt;i&gt;specjalnego programu likwidacji obiektów jądrowych i gospodarowania odpadami promieniotwórczymi&lt;/i&gt; [ &lt;a href="/entry/result/3578586/all" id="ENTRY_TO_ENTRY_CONVERTER" target="_blank"&gt;IATE:3578586&lt;/a&gt; ] dotycząca likwidacji obiektów jądrowych bloków 1 i 2 reaktora elektrowni jądrowej Bohunice V1, zlokalizowanej w miejscowości Jaslovské Bohunice na Słowacji</t>
        </is>
      </c>
      <c r="CD650" s="2" t="inlineStr">
        <is>
          <t>programa Bohunice|
programa de Bohunice</t>
        </is>
      </c>
      <c r="CE650" s="2" t="inlineStr">
        <is>
          <t>3|
3</t>
        </is>
      </c>
      <c r="CF650" s="2" t="inlineStr">
        <is>
          <t xml:space="preserve">preferred|
</t>
        </is>
      </c>
      <c r="CG650" t="inlineStr">
        <is>
          <t>Parte do programa financeiro específico da União para o desmantelamento de instalações nucleares e a gestão de resíduos radioativos (2021-2027) que diz respeito ao desmantelamento nuclear das unidades 1 e 2 da central nuclear de Bohunice V1, localizada em Jaslovské Bohunice, na Eslováquia.</t>
        </is>
      </c>
      <c r="CH650" s="2" t="inlineStr">
        <is>
          <t>programul Bohunice</t>
        </is>
      </c>
      <c r="CI650" s="2" t="inlineStr">
        <is>
          <t>3</t>
        </is>
      </c>
      <c r="CJ650" s="2" t="inlineStr">
        <is>
          <t/>
        </is>
      </c>
      <c r="CK650" t="inlineStr">
        <is>
          <t/>
        </is>
      </c>
      <c r="CL650" s="2" t="inlineStr">
        <is>
          <t>program Bohunice</t>
        </is>
      </c>
      <c r="CM650" s="2" t="inlineStr">
        <is>
          <t>3</t>
        </is>
      </c>
      <c r="CN650" s="2" t="inlineStr">
        <is>
          <t/>
        </is>
      </c>
      <c r="CO650" t="inlineStr">
        <is>
          <t>časť účelového programu financovania na vyraďovanie jadrových zariadení z prevádzky a nakladanie s rádioaktívnym odpadom, ktorá sa týka vyraďovania z prevádzky reaktorových blokov 1 a 2 jadrovej elektrárne Bohunice V1, ktorá sa nachádza v Jaslovských Bohuniciach na Slovensku</t>
        </is>
      </c>
      <c r="CP650" s="2" t="inlineStr">
        <is>
          <t>Bohunicės programa</t>
        </is>
      </c>
      <c r="CQ650" s="2" t="inlineStr">
        <is>
          <t>1</t>
        </is>
      </c>
      <c r="CR650" s="2" t="inlineStr">
        <is>
          <t/>
        </is>
      </c>
      <c r="CS650" t="inlineStr">
        <is>
          <t>specialiosios branduolinės energetikos objektų eksploatavimo nutraukimo ir radioaktyviųjų atliekų tvarkymo finansavimo programos dalis, susijusi su Bohunicės V1 branduolinės elektrinės Jaslovske Bohunicėje (Slovakija) 1 ir 2 reaktorių blokų eksploatavimo nutraukimu</t>
        </is>
      </c>
      <c r="CT650" s="2" t="inlineStr">
        <is>
          <t>Bohuniceprogrammet</t>
        </is>
      </c>
      <c r="CU650" s="2" t="inlineStr">
        <is>
          <t>3</t>
        </is>
      </c>
      <c r="CV650" s="2" t="inlineStr">
        <is>
          <t/>
        </is>
      </c>
      <c r="CW650" t="inlineStr">
        <is>
          <t>del av programmet som rör avveckling av enheterna 1 och 2 i kärnkraftverket Bohunice V1, beläget i Jaslovské Bohunice, Slovakien</t>
        </is>
      </c>
    </row>
    <row r="651">
      <c r="A651" s="1" t="str">
        <f>HYPERLINK("https://iate.europa.eu/entry/result/3577050/all", "3577050")</f>
        <v>3577050</v>
      </c>
      <c r="B651" t="inlineStr">
        <is>
          <t>INTERNATIONAL RELATIONS;EUROPEAN UNION</t>
        </is>
      </c>
      <c r="C651" t="inlineStr">
        <is>
          <t>INTERNATIONAL RELATIONS;EUROPEAN UNION|EU finance</t>
        </is>
      </c>
      <c r="D651" t="inlineStr">
        <is>
          <t>yes</t>
        </is>
      </c>
      <c r="E651" t="inlineStr">
        <is>
          <t/>
        </is>
      </c>
      <c r="F651" s="2" t="inlineStr">
        <is>
          <t>Съседните региони и светът</t>
        </is>
      </c>
      <c r="G651" s="2" t="inlineStr">
        <is>
          <t>3</t>
        </is>
      </c>
      <c r="H651" s="2" t="inlineStr">
        <is>
          <t/>
        </is>
      </c>
      <c r="I651" t="inlineStr">
        <is>
          <t/>
        </is>
      </c>
      <c r="J651" s="2" t="inlineStr">
        <is>
          <t>Sousedství a svět</t>
        </is>
      </c>
      <c r="K651" s="2" t="inlineStr">
        <is>
          <t>3</t>
        </is>
      </c>
      <c r="L651" s="2" t="inlineStr">
        <is>
          <t/>
        </is>
      </c>
      <c r="M651" t="inlineStr">
        <is>
          <t>okruh 6
víceletého finančního rámce na období 2021–2027</t>
        </is>
      </c>
      <c r="N651" s="2" t="inlineStr">
        <is>
          <t>Naboområder og verden</t>
        </is>
      </c>
      <c r="O651" s="2" t="inlineStr">
        <is>
          <t>3</t>
        </is>
      </c>
      <c r="P651" s="2" t="inlineStr">
        <is>
          <t/>
        </is>
      </c>
      <c r="Q651" t="inlineStr">
        <is>
          <t>udgiftsområde 6 i den flerårige finansielle ramme for årene 2021-2027</t>
        </is>
      </c>
      <c r="R651" s="2" t="inlineStr">
        <is>
          <t>Nachbarschaft und die Welt</t>
        </is>
      </c>
      <c r="S651" s="2" t="inlineStr">
        <is>
          <t>3</t>
        </is>
      </c>
      <c r="T651" s="2" t="inlineStr">
        <is>
          <t/>
        </is>
      </c>
      <c r="U651" t="inlineStr">
        <is>
          <t/>
        </is>
      </c>
      <c r="V651" s="2" t="inlineStr">
        <is>
          <t>γειτονικές χώρες και υπόλοιπος κόσμος</t>
        </is>
      </c>
      <c r="W651" s="2" t="inlineStr">
        <is>
          <t>3</t>
        </is>
      </c>
      <c r="X651" s="2" t="inlineStr">
        <is>
          <t/>
        </is>
      </c>
      <c r="Y651" t="inlineStr">
        <is>
          <t>τομέας 6 του Πολυετούς Δημοσιονομικού Πλαισίου για την περίοδο 2021-2027</t>
        </is>
      </c>
      <c r="Z651" s="2" t="inlineStr">
        <is>
          <t>Neighbourhood and the World</t>
        </is>
      </c>
      <c r="AA651" s="2" t="inlineStr">
        <is>
          <t>3</t>
        </is>
      </c>
      <c r="AB651" s="2" t="inlineStr">
        <is>
          <t/>
        </is>
      </c>
      <c r="AC651" t="inlineStr">
        <is>
          <t>heading 6 of the 2021–2027 &lt;a href="https://iate.europa.eu/entry/result/930627/en" target="_blank"&gt;multiannual financial framework&lt;/a&gt;</t>
        </is>
      </c>
      <c r="AD651" s="2" t="inlineStr">
        <is>
          <t>Vecindad y resto del mundo</t>
        </is>
      </c>
      <c r="AE651" s="2" t="inlineStr">
        <is>
          <t>3</t>
        </is>
      </c>
      <c r="AF651" s="2" t="inlineStr">
        <is>
          <t/>
        </is>
      </c>
      <c r="AG651" t="inlineStr">
        <is>
          <t>Rúbrica 6 del marco financiero plurianual (UE-27) para el período 2021-2027.</t>
        </is>
      </c>
      <c r="AH651" s="2" t="inlineStr">
        <is>
          <t>Naabrus ja maailm</t>
        </is>
      </c>
      <c r="AI651" s="2" t="inlineStr">
        <is>
          <t>3</t>
        </is>
      </c>
      <c r="AJ651" s="2" t="inlineStr">
        <is>
          <t/>
        </is>
      </c>
      <c r="AK651" t="inlineStr">
        <is>
          <t>mitmeaastase finantsraamistiku 2021-2027 6. rubriigi pealkiri</t>
        </is>
      </c>
      <c r="AL651" s="2" t="inlineStr">
        <is>
          <t>Naapurialueet ja muu maailma</t>
        </is>
      </c>
      <c r="AM651" s="2" t="inlineStr">
        <is>
          <t>3</t>
        </is>
      </c>
      <c r="AN651" s="2" t="inlineStr">
        <is>
          <t/>
        </is>
      </c>
      <c r="AO651" t="inlineStr">
        <is>
          <t>monivuotisen rahoituskehyksen 2021–2027 otsake 6</t>
        </is>
      </c>
      <c r="AP651" s="2" t="inlineStr">
        <is>
          <t>Voisinage et le monde</t>
        </is>
      </c>
      <c r="AQ651" s="2" t="inlineStr">
        <is>
          <t>3</t>
        </is>
      </c>
      <c r="AR651" s="2" t="inlineStr">
        <is>
          <t/>
        </is>
      </c>
      <c r="AS651" t="inlineStr">
        <is>
          <t>sixième rubrique du &lt;a href="https://iate.europa.eu/entry/result/930627/fr" target="_blank"&gt;cadre financier pluriannuel&lt;/a&gt; pour les années 2021 à 2027</t>
        </is>
      </c>
      <c r="AT651" t="inlineStr">
        <is>
          <t/>
        </is>
      </c>
      <c r="AU651" t="inlineStr">
        <is>
          <t/>
        </is>
      </c>
      <c r="AV651" t="inlineStr">
        <is>
          <t/>
        </is>
      </c>
      <c r="AW651" t="inlineStr">
        <is>
          <t/>
        </is>
      </c>
      <c r="AX651" s="2" t="inlineStr">
        <is>
          <t>Susjedstvo i svijet</t>
        </is>
      </c>
      <c r="AY651" s="2" t="inlineStr">
        <is>
          <t>3</t>
        </is>
      </c>
      <c r="AZ651" s="2" t="inlineStr">
        <is>
          <t/>
        </is>
      </c>
      <c r="BA651" t="inlineStr">
        <is>
          <t>naslov 6. višegodišnjeg financijskog okvira za razdoblje 2021. - 2027.</t>
        </is>
      </c>
      <c r="BB651" s="2" t="inlineStr">
        <is>
          <t>Szomszédság és a világ</t>
        </is>
      </c>
      <c r="BC651" s="2" t="inlineStr">
        <is>
          <t>3</t>
        </is>
      </c>
      <c r="BD651" s="2" t="inlineStr">
        <is>
          <t/>
        </is>
      </c>
      <c r="BE651" t="inlineStr">
        <is>
          <t>a 2021-2027-es időszakra szóló többéves pénzügyi keret 6. fejezete</t>
        </is>
      </c>
      <c r="BF651" s="2" t="inlineStr">
        <is>
          <t>Vicinato e resto del mondo</t>
        </is>
      </c>
      <c r="BG651" s="2" t="inlineStr">
        <is>
          <t>3</t>
        </is>
      </c>
      <c r="BH651" s="2" t="inlineStr">
        <is>
          <t/>
        </is>
      </c>
      <c r="BI651" t="inlineStr">
        <is>
          <t>rubrica 6 della tabella riepilogativa per rubrica del quadro finanziario
pluriennale (QFP) per il periodo 2021-2027</t>
        </is>
      </c>
      <c r="BJ651" s="2" t="inlineStr">
        <is>
          <t>Kaimyninės šalys ir pasaulis</t>
        </is>
      </c>
      <c r="BK651" s="2" t="inlineStr">
        <is>
          <t>3</t>
        </is>
      </c>
      <c r="BL651" s="2" t="inlineStr">
        <is>
          <t/>
        </is>
      </c>
      <c r="BM651" t="inlineStr">
        <is>
          <t>2021–2027 m. daugiametės finansinės programos 6-oji išlaidų kategorija</t>
        </is>
      </c>
      <c r="BN651" s="2" t="inlineStr">
        <is>
          <t>Kaimiņattiecības un pasaule</t>
        </is>
      </c>
      <c r="BO651" s="2" t="inlineStr">
        <is>
          <t>3</t>
        </is>
      </c>
      <c r="BP651" s="2" t="inlineStr">
        <is>
          <t/>
        </is>
      </c>
      <c r="BQ651" t="inlineStr">
        <is>
          <t>daudzgadu finanšu shēmas 2021.–2027. gadam 6.
izdevumu kategorijas nosaukums</t>
        </is>
      </c>
      <c r="BR651" s="2" t="inlineStr">
        <is>
          <t>Il-Viċinat u d-Dinja</t>
        </is>
      </c>
      <c r="BS651" s="2" t="inlineStr">
        <is>
          <t>3</t>
        </is>
      </c>
      <c r="BT651" s="2" t="inlineStr">
        <is>
          <t/>
        </is>
      </c>
      <c r="BU651" t="inlineStr">
        <is>
          <t>l-intestatura nru 6 tal-Qafas Finanzjarju Pluriennali (QFP) għall-perjodu 2021-2027</t>
        </is>
      </c>
      <c r="BV651" s="2" t="inlineStr">
        <is>
          <t>Nabuurschap en internationaal beleid</t>
        </is>
      </c>
      <c r="BW651" s="2" t="inlineStr">
        <is>
          <t>3</t>
        </is>
      </c>
      <c r="BX651" s="2" t="inlineStr">
        <is>
          <t/>
        </is>
      </c>
      <c r="BY651" t="inlineStr">
        <is>
          <t>rubriek 6 van het meerjarig financieel kader voor de periode 2021-2027</t>
        </is>
      </c>
      <c r="BZ651" s="2" t="inlineStr">
        <is>
          <t>Sąsiedztwo i świat</t>
        </is>
      </c>
      <c r="CA651" s="2" t="inlineStr">
        <is>
          <t>3</t>
        </is>
      </c>
      <c r="CB651" s="2" t="inlineStr">
        <is>
          <t/>
        </is>
      </c>
      <c r="CC651" t="inlineStr">
        <is>
          <t>dział 6 wieloletnich ram finansowych na lata 2021-2027</t>
        </is>
      </c>
      <c r="CD651" s="2" t="inlineStr">
        <is>
          <t>Vizinhança e Mundo</t>
        </is>
      </c>
      <c r="CE651" s="2" t="inlineStr">
        <is>
          <t>3</t>
        </is>
      </c>
      <c r="CF651" s="2" t="inlineStr">
        <is>
          <t/>
        </is>
      </c>
      <c r="CG651" t="inlineStr">
        <is>
          <t>Rubrica 6 do &lt;a href="https://iate.europa.eu/entry/slideshow/1609205660447/930627/en-pt" target="_blank"&gt;quadro financeiro plurianual&lt;/a&gt; 2021-2027, a qual visa modernizar a dimensão externa do orçamento da UE, aumentar a sua eficácia e notoriedade através da reestruturação dos instrumentos de ação externa, reforçar a coordenação com as políticas internas e dar à UE a flexibilidade necessária para responder mais rapidamente a novas crises e desafios.</t>
        </is>
      </c>
      <c r="CH651" s="2" t="inlineStr">
        <is>
          <t>Vecinătate și întreaga lume</t>
        </is>
      </c>
      <c r="CI651" s="2" t="inlineStr">
        <is>
          <t>3</t>
        </is>
      </c>
      <c r="CJ651" s="2" t="inlineStr">
        <is>
          <t/>
        </is>
      </c>
      <c r="CK651" t="inlineStr">
        <is>
          <t>&lt;div&gt;
 rubrica 6 din cadrul financiar multianual pentru perioada 2021-2027&lt;/div&gt;</t>
        </is>
      </c>
      <c r="CL651" s="2" t="inlineStr">
        <is>
          <t>Susedstvo a svet</t>
        </is>
      </c>
      <c r="CM651" s="2" t="inlineStr">
        <is>
          <t>3</t>
        </is>
      </c>
      <c r="CN651" s="2" t="inlineStr">
        <is>
          <t/>
        </is>
      </c>
      <c r="CO651" t="inlineStr">
        <is>
          <t>okruh 6 viacročného finančného rámca na roky 2021 – 2027</t>
        </is>
      </c>
      <c r="CP651" s="2" t="inlineStr">
        <is>
          <t>Sosedstvo in svet</t>
        </is>
      </c>
      <c r="CQ651" s="2" t="inlineStr">
        <is>
          <t>3</t>
        </is>
      </c>
      <c r="CR651" s="2" t="inlineStr">
        <is>
          <t/>
        </is>
      </c>
      <c r="CS651" t="inlineStr">
        <is>
          <t>razdelek 6 večletnega finančnega okvira za obdobje 2021–2027</t>
        </is>
      </c>
      <c r="CT651" s="2" t="inlineStr">
        <is>
          <t>grannskapet och omvärlden</t>
        </is>
      </c>
      <c r="CU651" s="2" t="inlineStr">
        <is>
          <t>3</t>
        </is>
      </c>
      <c r="CV651" s="2" t="inlineStr">
        <is>
          <t/>
        </is>
      </c>
      <c r="CW651" t="inlineStr">
        <is>
          <t>rubrik 6 i den fleråriga budgetramen för perioden 2021-2027</t>
        </is>
      </c>
    </row>
    <row r="652">
      <c r="A652" s="1" t="str">
        <f>HYPERLINK("https://iate.europa.eu/entry/result/2245188/all", "2245188")</f>
        <v>2245188</v>
      </c>
      <c r="B652" t="inlineStr">
        <is>
          <t>EUROPEAN UNION</t>
        </is>
      </c>
      <c r="C652" t="inlineStr">
        <is>
          <t>EUROPEAN UNION|European construction|enlargement of the Union</t>
        </is>
      </c>
      <c r="D652" t="inlineStr">
        <is>
          <t>yes</t>
        </is>
      </c>
      <c r="E652" t="inlineStr">
        <is>
          <t/>
        </is>
      </c>
      <c r="F652" s="2" t="inlineStr">
        <is>
          <t>потенциална държава кандидатка|
потенциална страна кандидатка</t>
        </is>
      </c>
      <c r="G652" s="2" t="inlineStr">
        <is>
          <t>4|
3</t>
        </is>
      </c>
      <c r="H652" s="2" t="inlineStr">
        <is>
          <t xml:space="preserve">|
</t>
        </is>
      </c>
      <c r="I652" t="inlineStr">
        <is>
          <t>страна, която е в процес на договаряне с 
&lt;em&gt;Европейския съюз&lt;/em&gt; [ &lt;a href="https://iate.europa.eu/entry/result/878841/all" target="_blank"&gt;878841&lt;/a&gt;] на 
&lt;em&gt;Споразумение за стабилизиране и асоцииране&lt;/em&gt; [ &lt;a href="https://iate.europa.eu/entry/result/914095/all" target="_blank"&gt;914095&lt;/a&gt; ] или е сключила такова споразумение и която има право да кандидатства за членство в ЕС по силата на член 49 от 
&lt;em&gt;Договора за Европейския съюз &lt;/em&gt;[ &lt;a href="https://iate.europa.eu/entry/result/865789/all" target="_blank"&gt;865789&lt;/a&gt;]</t>
        </is>
      </c>
      <c r="J652" s="2" t="inlineStr">
        <is>
          <t>potenciální kandidátská země</t>
        </is>
      </c>
      <c r="K652" s="2" t="inlineStr">
        <is>
          <t>3</t>
        </is>
      </c>
      <c r="L652" s="2" t="inlineStr">
        <is>
          <t/>
        </is>
      </c>
      <c r="M652" t="inlineStr">
        <is>
          <t>země zapojená do 
&lt;i&gt;procesu stabilizace a přidružení&lt;/i&gt; [ &lt;a href="/entry/result/924583/all" id="ENTRY_TO_ENTRY_CONVERTER" target="_blank"&gt;IATE:924583&lt;/a&gt; ] s cílem stát se členem 
&lt;i&gt;Evropské unie&lt;/i&gt; [ &lt;a href="/entry/result/878841/all" id="ENTRY_TO_ENTRY_CONVERTER" target="_blank"&gt;IATE:878841&lt;/a&gt; ]</t>
        </is>
      </c>
      <c r="N652" s="2" t="inlineStr">
        <is>
          <t>potentielt kandidatland</t>
        </is>
      </c>
      <c r="O652" s="2" t="inlineStr">
        <is>
          <t>3</t>
        </is>
      </c>
      <c r="P652" s="2" t="inlineStr">
        <is>
          <t/>
        </is>
      </c>
      <c r="Q652" t="inlineStr">
        <is>
          <t>land på Vestbalkan som deltager i stabiliserings- og associeringsprocessen, og som endnu ikke er anerkendt som kandidatland</t>
        </is>
      </c>
      <c r="R652" s="2" t="inlineStr">
        <is>
          <t>mögliches Bewerberland</t>
        </is>
      </c>
      <c r="S652" s="2" t="inlineStr">
        <is>
          <t>3</t>
        </is>
      </c>
      <c r="T652" s="2" t="inlineStr">
        <is>
          <t/>
        </is>
      </c>
      <c r="U652" t="inlineStr">
        <is>
          <t>ein Land, das einen Antrag auf EU-Mitgliedschaft stellen kann</t>
        </is>
      </c>
      <c r="V652" s="2" t="inlineStr">
        <is>
          <t>δυνάμει υποψήφιοι</t>
        </is>
      </c>
      <c r="W652" s="2" t="inlineStr">
        <is>
          <t>3</t>
        </is>
      </c>
      <c r="X652" s="2" t="inlineStr">
        <is>
          <t/>
        </is>
      </c>
      <c r="Y652" t="inlineStr">
        <is>
          <t>acceding country, προσχωρούν κράτος &lt;a href="/entry/result/767391/all" id="ENTRY_TO_ENTRY_CONVERTER" target="_blank"&gt;IATE:767391&lt;/a&gt; 
&lt;br&gt;accession country, χώρα υπό ένταξη &lt;a href="/entry/result/921401/all" id="ENTRY_TO_ENTRY_CONVERTER" target="_blank"&gt;IATE:921401&lt;/a&gt; 
&lt;br&gt;applicant country, αιτούν κράτος &lt;a href="/entry/result/842220/all" id="ENTRY_TO_ENTRY_CONVERTER" target="_blank"&gt;IATE:842220&lt;/a&gt; 
&lt;br&gt;candidate country, υποψήφια χώρα &lt;a href="/entry/result/921816/all" id="ENTRY_TO_ENTRY_CONVERTER" target="_blank"&gt;IATE:921816&lt;/a&gt; 
&lt;br&gt;potential candidate country, δυνάμει υποψήφιοι &lt;a href="/entry/result/2245188/all" id="ENTRY_TO_ENTRY_CONVERTER" target="_blank"&gt;IATE:2245188&lt;/a&gt; 
&lt;br&gt;status of potential candidate country, ιδιότητα δυνάμει υποψηφίου για προσχώρηση &lt;a href="/entry/result/925555/all" id="ENTRY_TO_ENTRY_CONVERTER" target="_blank"&gt;IATE:925555&lt;/a&gt; 
&lt;br&gt;enlargement country, υποψήφιες χώρες ή δυνάμει υποψήφιοι &lt;a href="/entry/result/2244985/all" id="ENTRY_TO_ENTRY_CONVERTER" target="_blank"&gt;IATE:2244985&lt;/a&gt;</t>
        </is>
      </c>
      <c r="Z652" s="2" t="inlineStr">
        <is>
          <t>potential candidate country|
potential candidate countries</t>
        </is>
      </c>
      <c r="AA652" s="2" t="inlineStr">
        <is>
          <t>3|
1</t>
        </is>
      </c>
      <c r="AB652" s="2" t="inlineStr">
        <is>
          <t xml:space="preserve">|
</t>
        </is>
      </c>
      <c r="AC652" t="inlineStr">
        <is>
          <t>country which is negotiating or has concluded a &lt;a href="https://iate.europa.eu/entry/result/914095/en" target="_blank"&gt;stabilisation and association agreement &lt;/a&gt; with the 
&lt;a href="https://iate.europa.eu/entry/result/878841/en" target="_blank"&gt;European Union (EU)&lt;/a&gt;and is entitled to apply for membership of the EU under the terms of Article 49 of the &lt;a href="https://iate.europa.eu/entry/result/865789/en" target="_blank"&gt;Treaty on European Union &lt;/a&gt;</t>
        </is>
      </c>
      <c r="AD652" s="2" t="inlineStr">
        <is>
          <t>país candidato potencial</t>
        </is>
      </c>
      <c r="AE652" s="2" t="inlineStr">
        <is>
          <t>4</t>
        </is>
      </c>
      <c r="AF652" s="2" t="inlineStr">
        <is>
          <t/>
        </is>
      </c>
      <c r="AG652" t="inlineStr">
        <is>
          <t>País participante en el proceso de estabilización y asociación que no está reconocido aún como país candidato a la adhesión [ &lt;a href="/entry/result/921816/all" id="ENTRY_TO_ENTRY_CONVERTER" target="_blank"&gt;IATE:921816&lt;/a&gt; ].</t>
        </is>
      </c>
      <c r="AH652" s="2" t="inlineStr">
        <is>
          <t>potentsiaalne kandidaatriik</t>
        </is>
      </c>
      <c r="AI652" s="2" t="inlineStr">
        <is>
          <t>3</t>
        </is>
      </c>
      <c r="AJ652" s="2" t="inlineStr">
        <is>
          <t/>
        </is>
      </c>
      <c r="AK652" t="inlineStr">
        <is>
          <t/>
        </is>
      </c>
      <c r="AL652" s="2" t="inlineStr">
        <is>
          <t>mahdollinen ehdokasmaa</t>
        </is>
      </c>
      <c r="AM652" s="2" t="inlineStr">
        <is>
          <t>3</t>
        </is>
      </c>
      <c r="AN652" s="2" t="inlineStr">
        <is>
          <t/>
        </is>
      </c>
      <c r="AO652" t="inlineStr">
        <is>
          <t>maa, joka neuvottelee Euroopan unionin kanssa vakaus- ja assosiaatiosopimuksesta tai on tehnyt Europan unionin kanssa tällaisen sopimuksen ja joka voi hakea EU:n jäsenyyttä Euroopan unionista tehdyn sopimuksen 49 artiklan mukaisesti</t>
        </is>
      </c>
      <c r="AP652" s="2" t="inlineStr">
        <is>
          <t>pays candidat potentiel</t>
        </is>
      </c>
      <c r="AQ652" s="2" t="inlineStr">
        <is>
          <t>3</t>
        </is>
      </c>
      <c r="AR652" s="2" t="inlineStr">
        <is>
          <t/>
        </is>
      </c>
      <c r="AS652" t="inlineStr">
        <is>
          <t>pays des Balkans occidentaux participant au processus de stabilisation et d'association qui n'est pas encore reconnu comme pays candidat</t>
        </is>
      </c>
      <c r="AT652" s="2" t="inlineStr">
        <is>
          <t>tír is iarrthóir ionchasach</t>
        </is>
      </c>
      <c r="AU652" s="2" t="inlineStr">
        <is>
          <t>3</t>
        </is>
      </c>
      <c r="AV652" s="2" t="inlineStr">
        <is>
          <t/>
        </is>
      </c>
      <c r="AW652" t="inlineStr">
        <is>
          <t/>
        </is>
      </c>
      <c r="AX652" s="2" t="inlineStr">
        <is>
          <t>potencijalna zemlja kandidatkinja</t>
        </is>
      </c>
      <c r="AY652" s="2" t="inlineStr">
        <is>
          <t>3</t>
        </is>
      </c>
      <c r="AZ652" s="2" t="inlineStr">
        <is>
          <t/>
        </is>
      </c>
      <c r="BA652" t="inlineStr">
        <is>
          <t/>
        </is>
      </c>
      <c r="BB652" s="2" t="inlineStr">
        <is>
          <t>potenciális tagjelölt ország</t>
        </is>
      </c>
      <c r="BC652" s="2" t="inlineStr">
        <is>
          <t>3</t>
        </is>
      </c>
      <c r="BD652" s="2" t="inlineStr">
        <is>
          <t/>
        </is>
      </c>
      <c r="BE652" t="inlineStr">
        <is>
          <t>olyan ország, amely várhatóan EU-tagságot kérelmezhet</t>
        </is>
      </c>
      <c r="BF652" s="2" t="inlineStr">
        <is>
          <t>potenziale paese candidato|
paese candidato potenziale</t>
        </is>
      </c>
      <c r="BG652" s="2" t="inlineStr">
        <is>
          <t>3|
3</t>
        </is>
      </c>
      <c r="BH652" s="2" t="inlineStr">
        <is>
          <t xml:space="preserve">|
</t>
        </is>
      </c>
      <c r="BI652" t="inlineStr">
        <is>
          <t>paese che sta negoziando o ha concluso un accordo di stabilizzazione e di associazione [ &lt;a href="/entry/result/914095/all" id="ENTRY_TO_ENTRY_CONVERTER" target="_blank"&gt;IATE:914095&lt;/a&gt; ] con l'Unione europea e può chiedere di diventarne membro a titolo dell'articolo 49 del trattato sull'Unione europea</t>
        </is>
      </c>
      <c r="BJ652" s="2" t="inlineStr">
        <is>
          <t>potenciali šalis kandidatė</t>
        </is>
      </c>
      <c r="BK652" s="2" t="inlineStr">
        <is>
          <t>3</t>
        </is>
      </c>
      <c r="BL652" s="2" t="inlineStr">
        <is>
          <t/>
        </is>
      </c>
      <c r="BM652" t="inlineStr">
        <is>
          <t>šalys, su ES vedančios derybas dėl stabilizacijos ir asociacijos susitarimo ( &lt;a href="/entry/result/914095/all" id="ENTRY_TO_ENTRY_CONVERTER" target="_blank"&gt;IATE:914095&lt;/a&gt; ) arba jį sudariusios ir turinčios teisę siekti ES narystės Europos Sąjungos sutarties ( &lt;a href="/entry/result/865789/all" id="ENTRY_TO_ENTRY_CONVERTER" target="_blank"&gt;IATE:865789&lt;/a&gt; ) 49 straipsnyje nustatytomis sąlygomis</t>
        </is>
      </c>
      <c r="BN652" s="2" t="inlineStr">
        <is>
          <t>iespējamā kandidātvalsts|
potenciāla kandidātvalsts</t>
        </is>
      </c>
      <c r="BO652" s="2" t="inlineStr">
        <is>
          <t>2|
3</t>
        </is>
      </c>
      <c r="BP652" s="2" t="inlineStr">
        <is>
          <t xml:space="preserve">|
</t>
        </is>
      </c>
      <c r="BQ652" t="inlineStr">
        <is>
          <t/>
        </is>
      </c>
      <c r="BR652" s="2" t="inlineStr">
        <is>
          <t>pajjiż kandidat potenzjali</t>
        </is>
      </c>
      <c r="BS652" s="2" t="inlineStr">
        <is>
          <t>3</t>
        </is>
      </c>
      <c r="BT652" s="2" t="inlineStr">
        <is>
          <t/>
        </is>
      </c>
      <c r="BU652" t="inlineStr">
        <is>
          <t>pajjiż li jkun qed jinnegozja jew ikun ikkonkluda ftehim ta' stabbilizzazzjoni u assoċjazzjoni [ &lt;a href="/entry/result/914095/all" id="ENTRY_TO_ENTRY_CONVERTER" target="_blank"&gt;IATE:914095&lt;/a&gt; ] mal-Unjoni Ewropea [ &lt;a href="/entry/result/878841/all" id="ENTRY_TO_ENTRY_CONVERTER" target="_blank"&gt;IATE:878841&lt;/a&gt; ] u jkun intitolat japplika għas-sħubija tal-UE taħt it-termini tal-Artikolu 49 tat-Trattat dwar l-Unjoni Ewropea [ &lt;a href="/entry/result/865789/all" id="ENTRY_TO_ENTRY_CONVERTER" target="_blank"&gt;IATE:865789&lt;/a&gt; ]</t>
        </is>
      </c>
      <c r="BV652" s="2" t="inlineStr">
        <is>
          <t>potentiële kandidaat-lidstaat</t>
        </is>
      </c>
      <c r="BW652" s="2" t="inlineStr">
        <is>
          <t>3</t>
        </is>
      </c>
      <c r="BX652" s="2" t="inlineStr">
        <is>
          <t/>
        </is>
      </c>
      <c r="BY652" t="inlineStr">
        <is>
          <t>land dat onderhandelt over een stabilisatie- en associatieovereenkomst of een stabilisatie- en associatieovereenkomst met de Europese Unie heeft afgesloten en het EU-lidmaatschap mag aanvragen overeenkomstig artikel 49 van het Verdrag betreffende de Europese Unie</t>
        </is>
      </c>
      <c r="BZ652" s="2" t="inlineStr">
        <is>
          <t>potencjalny kraj kandydujący|
potencjalny kandydat do członkostwa</t>
        </is>
      </c>
      <c r="CA652" s="2" t="inlineStr">
        <is>
          <t>3|
3</t>
        </is>
      </c>
      <c r="CB652" s="2" t="inlineStr">
        <is>
          <t xml:space="preserve">|
</t>
        </is>
      </c>
      <c r="CC652" t="inlineStr">
        <is>
          <t>kraj, który w przyszłości może ubiegać się o członkostwo w Unii Europejskiej</t>
        </is>
      </c>
      <c r="CD652" s="2" t="inlineStr">
        <is>
          <t>país candidato potencial|
país potencialmente candidato</t>
        </is>
      </c>
      <c r="CE652" s="2" t="inlineStr">
        <is>
          <t>3|
3</t>
        </is>
      </c>
      <c r="CF652" s="2" t="inlineStr">
        <is>
          <t xml:space="preserve">|
</t>
        </is>
      </c>
      <c r="CG652" t="inlineStr">
        <is>
          <t>País que participa no processo de estabilização e de associação, mas que ainda não é país candidato à adesão à União Europeia.</t>
        </is>
      </c>
      <c r="CH652" s="2" t="inlineStr">
        <is>
          <t>țară potențial candidată</t>
        </is>
      </c>
      <c r="CI652" s="2" t="inlineStr">
        <is>
          <t>3</t>
        </is>
      </c>
      <c r="CJ652" s="2" t="inlineStr">
        <is>
          <t/>
        </is>
      </c>
      <c r="CK652" t="inlineStr">
        <is>
          <t>țară care negociază sau a încheiat un 
&lt;i&gt;acord de stabilizare și de asociere&lt;/i&gt; [ &lt;a href="/entry/result/914095/all" id="ENTRY_TO_ENTRY_CONVERTER" target="_blank"&gt;IATE:914095&lt;/a&gt; ] cu Uniunea Europeană și care poate solicita să devină stat membru a Uniunii în temeiul articolului 49 din 
&lt;i&gt;Tratatul privind Uniunea Europeană&lt;/i&gt; [ &lt;a href="/entry/result/865789/all" id="ENTRY_TO_ENTRY_CONVERTER" target="_blank"&gt;IATE:865789&lt;/a&gt; ]</t>
        </is>
      </c>
      <c r="CL652" s="2" t="inlineStr">
        <is>
          <t>potenciálna kandidátska krajina</t>
        </is>
      </c>
      <c r="CM652" s="2" t="inlineStr">
        <is>
          <t>3</t>
        </is>
      </c>
      <c r="CN652" s="2" t="inlineStr">
        <is>
          <t/>
        </is>
      </c>
      <c r="CO652" t="inlineStr">
        <is>
          <t>krajina zapojená do procesu stabilizácie a pridruženia s cieľom stať sa členským štátom Európskej únie</t>
        </is>
      </c>
      <c r="CP652" s="2" t="inlineStr">
        <is>
          <t>potencialna država kandidatka</t>
        </is>
      </c>
      <c r="CQ652" s="2" t="inlineStr">
        <is>
          <t>3</t>
        </is>
      </c>
      <c r="CR652" s="2" t="inlineStr">
        <is>
          <t/>
        </is>
      </c>
      <c r="CS652" t="inlineStr">
        <is>
          <t/>
        </is>
      </c>
      <c r="CT652" s="2" t="inlineStr">
        <is>
          <t>potentiellt kandidatland</t>
        </is>
      </c>
      <c r="CU652" s="2" t="inlineStr">
        <is>
          <t>3</t>
        </is>
      </c>
      <c r="CV652" s="2" t="inlineStr">
        <is>
          <t/>
        </is>
      </c>
      <c r="CW652" t="inlineStr">
        <is>
          <t>land som deltar i stabiliserings- och associeringsprocessen och som uppfyller kraven för att ansöka om EU-medlemsskap</t>
        </is>
      </c>
    </row>
    <row r="653">
      <c r="A653" s="1" t="str">
        <f>HYPERLINK("https://iate.europa.eu/entry/result/3620014/all", "3620014")</f>
        <v>3620014</v>
      </c>
      <c r="B653" t="inlineStr">
        <is>
          <t>ECONOMICS</t>
        </is>
      </c>
      <c r="C653" t="inlineStr">
        <is>
          <t>ECONOMICS|economic conditions|economic cycle|economic recovery</t>
        </is>
      </c>
      <c r="D653" t="inlineStr">
        <is>
          <t>yes</t>
        </is>
      </c>
      <c r="E653" t="inlineStr">
        <is>
          <t/>
        </is>
      </c>
      <c r="F653" t="inlineStr">
        <is>
          <t/>
        </is>
      </c>
      <c r="G653" t="inlineStr">
        <is>
          <t/>
        </is>
      </c>
      <c r="H653" t="inlineStr">
        <is>
          <t/>
        </is>
      </c>
      <c r="I653" t="inlineStr">
        <is>
          <t/>
        </is>
      </c>
      <c r="J653" t="inlineStr">
        <is>
          <t/>
        </is>
      </c>
      <c r="K653" t="inlineStr">
        <is>
          <t/>
        </is>
      </c>
      <c r="L653" t="inlineStr">
        <is>
          <t/>
        </is>
      </c>
      <c r="M653" t="inlineStr">
        <is>
          <t/>
        </is>
      </c>
      <c r="N653" t="inlineStr">
        <is>
          <t/>
        </is>
      </c>
      <c r="O653" t="inlineStr">
        <is>
          <t/>
        </is>
      </c>
      <c r="P653" t="inlineStr">
        <is>
          <t/>
        </is>
      </c>
      <c r="Q653" t="inlineStr">
        <is>
          <t/>
        </is>
      </c>
      <c r="R653" t="inlineStr">
        <is>
          <t/>
        </is>
      </c>
      <c r="S653" t="inlineStr">
        <is>
          <t/>
        </is>
      </c>
      <c r="T653" t="inlineStr">
        <is>
          <t/>
        </is>
      </c>
      <c r="U653" t="inlineStr">
        <is>
          <t/>
        </is>
      </c>
      <c r="V653" t="inlineStr">
        <is>
          <t/>
        </is>
      </c>
      <c r="W653" t="inlineStr">
        <is>
          <t/>
        </is>
      </c>
      <c r="X653" t="inlineStr">
        <is>
          <t/>
        </is>
      </c>
      <c r="Y653" t="inlineStr">
        <is>
          <t/>
        </is>
      </c>
      <c r="Z653" s="2" t="inlineStr">
        <is>
          <t>recovery and resilience dialogue</t>
        </is>
      </c>
      <c r="AA653" s="2" t="inlineStr">
        <is>
          <t>3</t>
        </is>
      </c>
      <c r="AB653" s="2" t="inlineStr">
        <is>
          <t/>
        </is>
      </c>
      <c r="AC653" t="inlineStr">
        <is>
          <t/>
        </is>
      </c>
      <c r="AD653" t="inlineStr">
        <is>
          <t/>
        </is>
      </c>
      <c r="AE653" t="inlineStr">
        <is>
          <t/>
        </is>
      </c>
      <c r="AF653" t="inlineStr">
        <is>
          <t/>
        </is>
      </c>
      <c r="AG653" t="inlineStr">
        <is>
          <t/>
        </is>
      </c>
      <c r="AH653" t="inlineStr">
        <is>
          <t/>
        </is>
      </c>
      <c r="AI653" t="inlineStr">
        <is>
          <t/>
        </is>
      </c>
      <c r="AJ653" t="inlineStr">
        <is>
          <t/>
        </is>
      </c>
      <c r="AK653" t="inlineStr">
        <is>
          <t/>
        </is>
      </c>
      <c r="AL653" s="2" t="inlineStr">
        <is>
          <t>elpymis- ja palautumisvuoropuhelu</t>
        </is>
      </c>
      <c r="AM653" s="2" t="inlineStr">
        <is>
          <t>3</t>
        </is>
      </c>
      <c r="AN653" s="2" t="inlineStr">
        <is>
          <t/>
        </is>
      </c>
      <c r="AO653" t="inlineStr">
        <is>
          <t/>
        </is>
      </c>
      <c r="AP653" t="inlineStr">
        <is>
          <t/>
        </is>
      </c>
      <c r="AQ653" t="inlineStr">
        <is>
          <t/>
        </is>
      </c>
      <c r="AR653" t="inlineStr">
        <is>
          <t/>
        </is>
      </c>
      <c r="AS653" t="inlineStr">
        <is>
          <t/>
        </is>
      </c>
      <c r="AT653" t="inlineStr">
        <is>
          <t/>
        </is>
      </c>
      <c r="AU653" t="inlineStr">
        <is>
          <t/>
        </is>
      </c>
      <c r="AV653" t="inlineStr">
        <is>
          <t/>
        </is>
      </c>
      <c r="AW653" t="inlineStr">
        <is>
          <t/>
        </is>
      </c>
      <c r="AX653" t="inlineStr">
        <is>
          <t/>
        </is>
      </c>
      <c r="AY653" t="inlineStr">
        <is>
          <t/>
        </is>
      </c>
      <c r="AZ653" t="inlineStr">
        <is>
          <t/>
        </is>
      </c>
      <c r="BA653" t="inlineStr">
        <is>
          <t/>
        </is>
      </c>
      <c r="BB653" t="inlineStr">
        <is>
          <t/>
        </is>
      </c>
      <c r="BC653" t="inlineStr">
        <is>
          <t/>
        </is>
      </c>
      <c r="BD653" t="inlineStr">
        <is>
          <t/>
        </is>
      </c>
      <c r="BE653" t="inlineStr">
        <is>
          <t/>
        </is>
      </c>
      <c r="BF653" t="inlineStr">
        <is>
          <t/>
        </is>
      </c>
      <c r="BG653" t="inlineStr">
        <is>
          <t/>
        </is>
      </c>
      <c r="BH653" t="inlineStr">
        <is>
          <t/>
        </is>
      </c>
      <c r="BI653" t="inlineStr">
        <is>
          <t/>
        </is>
      </c>
      <c r="BJ653" t="inlineStr">
        <is>
          <t/>
        </is>
      </c>
      <c r="BK653" t="inlineStr">
        <is>
          <t/>
        </is>
      </c>
      <c r="BL653" t="inlineStr">
        <is>
          <t/>
        </is>
      </c>
      <c r="BM653" t="inlineStr">
        <is>
          <t/>
        </is>
      </c>
      <c r="BN653" t="inlineStr">
        <is>
          <t/>
        </is>
      </c>
      <c r="BO653" t="inlineStr">
        <is>
          <t/>
        </is>
      </c>
      <c r="BP653" t="inlineStr">
        <is>
          <t/>
        </is>
      </c>
      <c r="BQ653" t="inlineStr">
        <is>
          <t/>
        </is>
      </c>
      <c r="BR653" t="inlineStr">
        <is>
          <t/>
        </is>
      </c>
      <c r="BS653" t="inlineStr">
        <is>
          <t/>
        </is>
      </c>
      <c r="BT653" t="inlineStr">
        <is>
          <t/>
        </is>
      </c>
      <c r="BU653" t="inlineStr">
        <is>
          <t/>
        </is>
      </c>
      <c r="BV653" t="inlineStr">
        <is>
          <t/>
        </is>
      </c>
      <c r="BW653" t="inlineStr">
        <is>
          <t/>
        </is>
      </c>
      <c r="BX653" t="inlineStr">
        <is>
          <t/>
        </is>
      </c>
      <c r="BY653" t="inlineStr">
        <is>
          <t/>
        </is>
      </c>
      <c r="BZ653" t="inlineStr">
        <is>
          <t/>
        </is>
      </c>
      <c r="CA653" t="inlineStr">
        <is>
          <t/>
        </is>
      </c>
      <c r="CB653" t="inlineStr">
        <is>
          <t/>
        </is>
      </c>
      <c r="CC653" t="inlineStr">
        <is>
          <t/>
        </is>
      </c>
      <c r="CD653" t="inlineStr">
        <is>
          <t/>
        </is>
      </c>
      <c r="CE653" t="inlineStr">
        <is>
          <t/>
        </is>
      </c>
      <c r="CF653" t="inlineStr">
        <is>
          <t/>
        </is>
      </c>
      <c r="CG653" t="inlineStr">
        <is>
          <t/>
        </is>
      </c>
      <c r="CH653" t="inlineStr">
        <is>
          <t/>
        </is>
      </c>
      <c r="CI653" t="inlineStr">
        <is>
          <t/>
        </is>
      </c>
      <c r="CJ653" t="inlineStr">
        <is>
          <t/>
        </is>
      </c>
      <c r="CK653" t="inlineStr">
        <is>
          <t/>
        </is>
      </c>
      <c r="CL653" t="inlineStr">
        <is>
          <t/>
        </is>
      </c>
      <c r="CM653" t="inlineStr">
        <is>
          <t/>
        </is>
      </c>
      <c r="CN653" t="inlineStr">
        <is>
          <t/>
        </is>
      </c>
      <c r="CO653" t="inlineStr">
        <is>
          <t/>
        </is>
      </c>
      <c r="CP653" t="inlineStr">
        <is>
          <t/>
        </is>
      </c>
      <c r="CQ653" t="inlineStr">
        <is>
          <t/>
        </is>
      </c>
      <c r="CR653" t="inlineStr">
        <is>
          <t/>
        </is>
      </c>
      <c r="CS653" t="inlineStr">
        <is>
          <t/>
        </is>
      </c>
      <c r="CT653" t="inlineStr">
        <is>
          <t/>
        </is>
      </c>
      <c r="CU653" t="inlineStr">
        <is>
          <t/>
        </is>
      </c>
      <c r="CV653" t="inlineStr">
        <is>
          <t/>
        </is>
      </c>
      <c r="CW653" t="inlineStr">
        <is>
          <t/>
        </is>
      </c>
    </row>
    <row r="654">
      <c r="A654" s="1" t="str">
        <f>HYPERLINK("https://iate.europa.eu/entry/result/3570534/all", "3570534")</f>
        <v>3570534</v>
      </c>
      <c r="B654" t="inlineStr">
        <is>
          <t>INTERNATIONAL RELATIONS;EUROPEAN UNION</t>
        </is>
      </c>
      <c r="C654" t="inlineStr">
        <is>
          <t>INTERNATIONAL RELATIONS|cooperation policy|aid policy;EUROPEAN UNION|EU finance|Community budget</t>
        </is>
      </c>
      <c r="D654" t="inlineStr">
        <is>
          <t>yes</t>
        </is>
      </c>
      <c r="E654" t="inlineStr">
        <is>
          <t/>
        </is>
      </c>
      <c r="F654" s="2" t="inlineStr">
        <is>
          <t>резерв на Европейския съюз за кризи</t>
        </is>
      </c>
      <c r="G654" s="2" t="inlineStr">
        <is>
          <t>3</t>
        </is>
      </c>
      <c r="H654" s="2" t="inlineStr">
        <is>
          <t/>
        </is>
      </c>
      <c r="I654" t="inlineStr">
        <is>
          <t/>
        </is>
      </c>
      <c r="J654" s="2" t="inlineStr">
        <is>
          <t>krizová rezerva Evropské unie|
krizová rezerva EU</t>
        </is>
      </c>
      <c r="K654" s="2" t="inlineStr">
        <is>
          <t>2|
2</t>
        </is>
      </c>
      <c r="L654" s="2" t="inlineStr">
        <is>
          <t xml:space="preserve">|
</t>
        </is>
      </c>
      <c r="M654" t="inlineStr">
        <is>
          <t>zvláštní nástroj financovaný ze zrušených závazků, jehož účelem je umožnit Unii rychlou reakci na krize, jakož i na události mající závažné humanitární nebo bezpečnostní dopady</t>
        </is>
      </c>
      <c r="N654" s="2" t="inlineStr">
        <is>
          <t>Den Europæiske Unions krisereserve|
EU-krisereserve</t>
        </is>
      </c>
      <c r="O654" s="2" t="inlineStr">
        <is>
          <t>3|
3</t>
        </is>
      </c>
      <c r="P654" s="2" t="inlineStr">
        <is>
          <t xml:space="preserve">|
</t>
        </is>
      </c>
      <c r="Q654" t="inlineStr">
        <is>
          <t/>
        </is>
      </c>
      <c r="R654" s="2" t="inlineStr">
        <is>
          <t>Krisenreserve der Europäischen Union|
EU-Krisenreserve</t>
        </is>
      </c>
      <c r="S654" s="2" t="inlineStr">
        <is>
          <t>3|
3</t>
        </is>
      </c>
      <c r="T654" s="2" t="inlineStr">
        <is>
          <t xml:space="preserve">|
</t>
        </is>
      </c>
      <c r="U654" t="inlineStr">
        <is>
          <t>bei der Halbzeitüberprüfung des mehrjährigen Finanzrahmens 2014-2020 vorgeschlagenes besonderes Instrument, das aus freigegebenen Mitteln finanziert werden und der Union ermöglicht sollte, rasch auf Krisen sowie auf Ereignisse mit gravierenden humanitären oder sicherheitspolitischen Folgen zu reagieren</t>
        </is>
      </c>
      <c r="V654" s="2" t="inlineStr">
        <is>
          <t>αποθεματικό κρίσεων της Ευρωπαϊκής Ένωσης|
αποθεματικό κρίσεων της ΕΕ</t>
        </is>
      </c>
      <c r="W654" s="2" t="inlineStr">
        <is>
          <t>3|
3</t>
        </is>
      </c>
      <c r="X654" s="2" t="inlineStr">
        <is>
          <t xml:space="preserve">|
</t>
        </is>
      </c>
      <c r="Y654" t="inlineStr">
        <is>
          <t>ειδικό μέσο χρηματοδοτούμενο από πιστώσεις που αποδεσμεύονται, ώστε να δοθεί η δυνατότητα στην Ένωση να αντιδρά γρήγορα σε κρίσεις</t>
        </is>
      </c>
      <c r="Z654" s="2" t="inlineStr">
        <is>
          <t>European Union Crisis Reserve|
EU Crisis Reserve</t>
        </is>
      </c>
      <c r="AA654" s="2" t="inlineStr">
        <is>
          <t>3|
3</t>
        </is>
      </c>
      <c r="AB654" s="2" t="inlineStr">
        <is>
          <t xml:space="preserve">|
</t>
        </is>
      </c>
      <c r="AC654" t="inlineStr">
        <is>
          <t>special instrument proposed in the mid-term review of the 2014-2020 MFF which would have been financed from de-committed appropriations and the aim of which would have been to allow the Union to react rapidly to crises, as well as to events with serious humanitarian or security implications</t>
        </is>
      </c>
      <c r="AD654" s="2" t="inlineStr">
        <is>
          <t>reserva de crisis de la Unión Europea</t>
        </is>
      </c>
      <c r="AE654" s="2" t="inlineStr">
        <is>
          <t>3</t>
        </is>
      </c>
      <c r="AF654" s="2" t="inlineStr">
        <is>
          <t/>
        </is>
      </c>
      <c r="AG654" t="inlineStr">
        <is>
          <t>Instrumento financiero previsto en el marco financiero plurianual 2014-2020 para que la Unión pueda reaccionar con rapidez en situaciones de crisis o ante acontecimientos con graves repercusiones humanitarias o para la seguridad.</t>
        </is>
      </c>
      <c r="AH654" s="2" t="inlineStr">
        <is>
          <t>Euroopa Liidu kriisireserv</t>
        </is>
      </c>
      <c r="AI654" s="2" t="inlineStr">
        <is>
          <t>2</t>
        </is>
      </c>
      <c r="AJ654" s="2" t="inlineStr">
        <is>
          <t/>
        </is>
      </c>
      <c r="AK654" t="inlineStr">
        <is>
          <t/>
        </is>
      </c>
      <c r="AL654" s="2" t="inlineStr">
        <is>
          <t>Euroopan unionin kriisivaraus</t>
        </is>
      </c>
      <c r="AM654" s="2" t="inlineStr">
        <is>
          <t>3</t>
        </is>
      </c>
      <c r="AN654" s="2" t="inlineStr">
        <is>
          <t/>
        </is>
      </c>
      <c r="AO654" t="inlineStr">
        <is>
          <t>varaus, jonka tarkoituksena on varmistaa, että unioni pystyy reagoimaan nopeasti kriiseihin sekä tapahtumiin, joilla on vakavia humanitaarisia tai turvallisuuteen liittyviä vaikutuksia</t>
        </is>
      </c>
      <c r="AP654" s="2" t="inlineStr">
        <is>
          <t>réserve de crise de l'Union européenne|
réserve de crise de l’UE</t>
        </is>
      </c>
      <c r="AQ654" s="2" t="inlineStr">
        <is>
          <t>3|
3</t>
        </is>
      </c>
      <c r="AR654" s="2" t="inlineStr">
        <is>
          <t xml:space="preserve">|
</t>
        </is>
      </c>
      <c r="AS654" t="inlineStr">
        <is>
          <t>instrument spécial proposé dans l'examen à mi-parcours du CFP 2014-2020, qui aurait été financé par les crédits dégagés (non utilisés) et aurait eu pour finalité de permettre à l'Union de réagir rapidement aux crises, ainsi qu'aux événements ayant des répercussions graves sur le plan humanitaire ou celui de la sécurité</t>
        </is>
      </c>
      <c r="AT654" s="2" t="inlineStr">
        <is>
          <t>Cúlchiste Géarchéime an Aontais Eorpaigh|
Cúlchiste Géarchéime AE</t>
        </is>
      </c>
      <c r="AU654" s="2" t="inlineStr">
        <is>
          <t>3|
3</t>
        </is>
      </c>
      <c r="AV654" s="2" t="inlineStr">
        <is>
          <t xml:space="preserve">|
</t>
        </is>
      </c>
      <c r="AW654" t="inlineStr">
        <is>
          <t/>
        </is>
      </c>
      <c r="AX654" s="2" t="inlineStr">
        <is>
          <t>krizna pričuva Europske unije|
krizna pričuva EU-a</t>
        </is>
      </c>
      <c r="AY654" s="2" t="inlineStr">
        <is>
          <t>3|
3</t>
        </is>
      </c>
      <c r="AZ654" s="2" t="inlineStr">
        <is>
          <t xml:space="preserve">|
</t>
        </is>
      </c>
      <c r="BA654" t="inlineStr">
        <is>
          <t/>
        </is>
      </c>
      <c r="BB654" s="2" t="inlineStr">
        <is>
          <t>európai uniós válságtartalék</t>
        </is>
      </c>
      <c r="BC654" s="2" t="inlineStr">
        <is>
          <t>3</t>
        </is>
      </c>
      <c r="BD654" s="2" t="inlineStr">
        <is>
          <t/>
        </is>
      </c>
      <c r="BE654" t="inlineStr">
        <is>
          <t>visszavont kötelezettségvállalásokból finanszírozott, tervezett, de egyelőre meg nem valósult eszköz, amely lehetővé tette volna, hogy az Unió gyorsan reagáljon a válsághelyzetekre</t>
        </is>
      </c>
      <c r="BF654" s="2" t="inlineStr">
        <is>
          <t>riserva di crisi dell’Unione europea|
riserva di crisi dell’UE</t>
        </is>
      </c>
      <c r="BG654" s="2" t="inlineStr">
        <is>
          <t>3|
3</t>
        </is>
      </c>
      <c r="BH654" s="2" t="inlineStr">
        <is>
          <t xml:space="preserve">|
</t>
        </is>
      </c>
      <c r="BI654" t="inlineStr">
        <is>
          <t>strumento il cui finanziamento è previsto tramite gli stanziamenti disimpegnati per consentire all’Unione di rispondere alle crisi e ad altri eventi che hanno gravi ripercussioni umanitarie e in termini di sicurezza</t>
        </is>
      </c>
      <c r="BJ654" s="2" t="inlineStr">
        <is>
          <t>Europos Sąjungos krizių rezervas|
ES krizių rezervas</t>
        </is>
      </c>
      <c r="BK654" s="2" t="inlineStr">
        <is>
          <t>3|
3</t>
        </is>
      </c>
      <c r="BL654" s="2" t="inlineStr">
        <is>
          <t xml:space="preserve">|
</t>
        </is>
      </c>
      <c r="BM654" t="inlineStr">
        <is>
          <t>speciali priemonė, finansuojama iš panaikintų asignavimų, kad Sąjunga galėtų greitai reaguoti į krizes ir didelių humanitarinių arba saugumo pasekmių turinčius įvykius</t>
        </is>
      </c>
      <c r="BN654" s="2" t="inlineStr">
        <is>
          <t>Eiropas Savienības rezerve krīzes situācijām|
ES rezerve krīzes situācijām</t>
        </is>
      </c>
      <c r="BO654" s="2" t="inlineStr">
        <is>
          <t>2|
2</t>
        </is>
      </c>
      <c r="BP654" s="2" t="inlineStr">
        <is>
          <t xml:space="preserve">|
</t>
        </is>
      </c>
      <c r="BQ654" t="inlineStr">
        <is>
          <t>ierosināts no atceltām apropriācijām finansēts īpašs instruments, kura uzdevums ir sniegt Savienībai iespēju ātri reaģēt uz krīzes situācijām, kā arī notikumiem, kas nopietni ietekmē humanitārās vajadzības vai drošību</t>
        </is>
      </c>
      <c r="BR654" s="2" t="inlineStr">
        <is>
          <t>Riżerva għall-Kriżijiet tal-Unjoni Ewropea|
Riżerva għall-Kriżijiet tal-UE</t>
        </is>
      </c>
      <c r="BS654" s="2" t="inlineStr">
        <is>
          <t>3|
3</t>
        </is>
      </c>
      <c r="BT654" s="2" t="inlineStr">
        <is>
          <t xml:space="preserve">|
</t>
        </is>
      </c>
      <c r="BU654" t="inlineStr">
        <is>
          <t>strument speċjali ffinanzjat minn approprjazzjonijiet diżimpenjati, maħsub biex jippermetti lill-Unjoni tirreaġixxi b’mod rapidu għall-kriżijiet bħal pereż. il-migrazzjoni, kif ukoll għal sitwazzjonijiet li jkollhom implikazzjonijiet umanitarji u ta’ sigurtà serji</t>
        </is>
      </c>
      <c r="BV654" s="2" t="inlineStr">
        <is>
          <t>crisisreserve van de Europese Unie|
EU-reserve voor crisissituaties</t>
        </is>
      </c>
      <c r="BW654" s="2" t="inlineStr">
        <is>
          <t>3|
3</t>
        </is>
      </c>
      <c r="BX654" s="2" t="inlineStr">
        <is>
          <t xml:space="preserve">|
</t>
        </is>
      </c>
      <c r="BY654" t="inlineStr">
        <is>
          <t>instrument bedoeld om de Unie in staat te stellen snel te reageren op crisissen en op gebeurtenissen met ernstige humanitaire of veiligheidsimplicaties; wordt gefinancieerd met geannuleerde kredieten</t>
        </is>
      </c>
      <c r="BZ654" s="2" t="inlineStr">
        <is>
          <t>rezerwa kryzysowa UE|
rezerwa kryzysowa Unii Europejskiej</t>
        </is>
      </c>
      <c r="CA654" s="2" t="inlineStr">
        <is>
          <t>3|
3</t>
        </is>
      </c>
      <c r="CB654" s="2" t="inlineStr">
        <is>
          <t xml:space="preserve">|
</t>
        </is>
      </c>
      <c r="CC654" t="inlineStr">
        <is>
          <t>specjalny instrument finansowany z umorzonych środków, umożliwiający Unii szybkie reagowanie na kryzysy oraz na wydarzenia o poważnych konsekwencjach humanitarnych lub związanych z bezpieczeństwem</t>
        </is>
      </c>
      <c r="CD654" s="2" t="inlineStr">
        <is>
          <t>Reserva de Crise da União Europeia|
Reserva de Crise da UE</t>
        </is>
      </c>
      <c r="CE654" s="2" t="inlineStr">
        <is>
          <t>3|
3</t>
        </is>
      </c>
      <c r="CF654" s="2" t="inlineStr">
        <is>
          <t xml:space="preserve">|
</t>
        </is>
      </c>
      <c r="CG654" t="inlineStr">
        <is>
          <t>Instrumento especial financiado a partir das dotações anuladas de forma a permitir à União reagir rapidamente a situações de crises, como a atual crise migratória, e a acontecimentos com implicações graves a nível humanitário ou de segurança.</t>
        </is>
      </c>
      <c r="CH654" s="2" t="inlineStr">
        <is>
          <t>Rezervă a Uniunii Europene pentru situații de criză</t>
        </is>
      </c>
      <c r="CI654" s="2" t="inlineStr">
        <is>
          <t>3</t>
        </is>
      </c>
      <c r="CJ654" s="2" t="inlineStr">
        <is>
          <t/>
        </is>
      </c>
      <c r="CK654" t="inlineStr">
        <is>
          <t>instrument special finanțat din credite dezangajate destinat să-i permită Uniunii să reacționeze rapid în situații de criză, precum și în cazul unor evenimente cu grave implicații umanitare sau de securitate</t>
        </is>
      </c>
      <c r="CL654" s="2" t="inlineStr">
        <is>
          <t>krízová rezerva Európskej únie|
krízová rezerva EÚ</t>
        </is>
      </c>
      <c r="CM654" s="2" t="inlineStr">
        <is>
          <t>3|
3</t>
        </is>
      </c>
      <c r="CN654" s="2" t="inlineStr">
        <is>
          <t xml:space="preserve">|
</t>
        </is>
      </c>
      <c r="CO654" t="inlineStr">
        <is>
          <t>osobitný nástroj financovaný z rozpočtových prostriedkov, ktorých viazanosť bola zrušená, aby sa Únii umožnilo rýchlo reagovať na krízy, ako aj na udalosti s vážnymi humanitárnymi a bezpečnostnými dôsledkami</t>
        </is>
      </c>
      <c r="CP654" s="2" t="inlineStr">
        <is>
          <t>krizna rezerva Evropske unije|
krizna rezerva EU</t>
        </is>
      </c>
      <c r="CQ654" s="2" t="inlineStr">
        <is>
          <t>3|
3</t>
        </is>
      </c>
      <c r="CR654" s="2" t="inlineStr">
        <is>
          <t xml:space="preserve">|
</t>
        </is>
      </c>
      <c r="CS654" t="inlineStr">
        <is>
          <t>poseben instrument, financiran iz sproščenih odobritev, ki naj bi Uniji omogočil, da se hitro odzove na krize in dogodke z resnimi humanitarnimi ali varnostnimi posledicami</t>
        </is>
      </c>
      <c r="CT654" s="2" t="inlineStr">
        <is>
          <t>krisreserv för Europeiska unionen</t>
        </is>
      </c>
      <c r="CU654" s="2" t="inlineStr">
        <is>
          <t>3</t>
        </is>
      </c>
      <c r="CV654" s="2" t="inlineStr">
        <is>
          <t/>
        </is>
      </c>
      <c r="CW654" t="inlineStr">
        <is>
          <t>särskilt instrument som finansieras genom anslag som dragits tillbaka för att göra det möjligt för unionen att snabbt reagera vid kriser och vid händelser med allvarliga humanitära och säkerhetsmässiga konsekvenser</t>
        </is>
      </c>
    </row>
    <row r="655">
      <c r="A655" s="1" t="str">
        <f>HYPERLINK("https://iate.europa.eu/entry/result/2246071/all", "2246071")</f>
        <v>2246071</v>
      </c>
      <c r="B655" t="inlineStr">
        <is>
          <t>EUROPEAN UNION;ECONOMICS</t>
        </is>
      </c>
      <c r="C655" t="inlineStr">
        <is>
          <t>EUROPEAN UNION|EU finance|EU financing;ECONOMICS|regions and regional policy</t>
        </is>
      </c>
      <c r="D655" t="inlineStr">
        <is>
          <t>yes</t>
        </is>
      </c>
      <c r="E655" t="inlineStr">
        <is>
          <t/>
        </is>
      </c>
      <c r="F655" s="2" t="inlineStr">
        <is>
          <t>операция</t>
        </is>
      </c>
      <c r="G655" s="2" t="inlineStr">
        <is>
          <t>3</t>
        </is>
      </c>
      <c r="H655" s="2" t="inlineStr">
        <is>
          <t/>
        </is>
      </c>
      <c r="I655" t="inlineStr">
        <is>
          <t>проект, договор, действие или група проекти, избрани от управляващите органи на съответните програми или на тяхна отговорност, които допринасят за целите на приоритета или приоритетите, към които се отнасят; в контекста на финансовите инструменти операцията е съставена от финансовия принос от една програма за финансови инструменти и последващата финансова подкрепа, която тези финансови инструменти предоставят</t>
        </is>
      </c>
      <c r="J655" s="2" t="inlineStr">
        <is>
          <t>operace</t>
        </is>
      </c>
      <c r="K655" s="2" t="inlineStr">
        <is>
          <t>3</t>
        </is>
      </c>
      <c r="L655" s="2" t="inlineStr">
        <is>
          <t/>
        </is>
      </c>
      <c r="M655" t="inlineStr">
        <is>
          <t>projekt, smlouva, opatření nebo skupina projektů, které byly vybrány řídicími orgány dotyčných programů nebo z jejich pověření a které přispívají k dosažení cílů priority nebo priorit 
&lt;br&gt; v souvislosti s finančními nástroji tvoří operaci finanční příspěvky z programu na finanční nástroje a následná finanční podpora, kterou tyto finanční nástroje poskytují</t>
        </is>
      </c>
      <c r="N655" s="2" t="inlineStr">
        <is>
          <t>operation</t>
        </is>
      </c>
      <c r="O655" s="2" t="inlineStr">
        <is>
          <t>3</t>
        </is>
      </c>
      <c r="P655" s="2" t="inlineStr">
        <is>
          <t/>
        </is>
      </c>
      <c r="Q655" t="inlineStr">
        <is>
          <t>et projekt, en kontrakt, en aktion eller en gruppe projekter, som er udvalgt af forvaltningsmyndighederne for de pågældende programmer eller under deres ansvar, og som bidrager til at nå målene for en prioritet eller prioriteter</t>
        </is>
      </c>
      <c r="R655" s="2" t="inlineStr">
        <is>
          <t>Vorhaben</t>
        </is>
      </c>
      <c r="S655" s="2" t="inlineStr">
        <is>
          <t>3</t>
        </is>
      </c>
      <c r="T655" s="2" t="inlineStr">
        <is>
          <t/>
        </is>
      </c>
      <c r="U655" t="inlineStr">
        <is>
          <t>Projekt, einen Vertrag, eine Maßnahme oder ein Bündel von Projekten, ausgewählt von den Verwaltungsbehörden der betreffenden Programme oder unter ihrer Verantwortung, die zu den Zielen einer Priorität bzw. der zugehörigen Prioritäten beitragen; im Zusammenhang mit Finanzinstrumenten besteht ein Vorhaben aus den im Rahmen eines Programms geleisteten Finanzbeiträgen an Finanzinstrumente und der daraus folgenden finanziellen Unterstützung durch diese Finanzinstrumente</t>
        </is>
      </c>
      <c r="V655" s="2" t="inlineStr">
        <is>
          <t>πράξη</t>
        </is>
      </c>
      <c r="W655" s="2" t="inlineStr">
        <is>
          <t>3</t>
        </is>
      </c>
      <c r="X655" s="2" t="inlineStr">
        <is>
          <t/>
        </is>
      </c>
      <c r="Y655" t="inlineStr">
        <is>
          <t>έργο, σύμβαση, δράση ή ομάδα έργων που επιλέγονται από τη διαχειριστική αρχή των οικείων προγραμμάτων ή υπό την ευθύνη της, η οποία συμβάλλει στην επίτευξη των στόχων της σχετικής προτεραιότητας ή των σχετικών προτεραιοτήτων· στο πλαίσιο των μέσων χρηματοοικονομικής τεχνικής, η πράξη συνίσταται στις χρηματοδοτικές συνεισφορές από ένα πρόγραμμα σε μέσα χρηματοοικονομικής τεχνικής και στη συνακόλουθη χρηματοδοτική υποστήριξη που παρέχουν τα εν λόγω μέσα</t>
        </is>
      </c>
      <c r="Z655" s="2" t="inlineStr">
        <is>
          <t>operation</t>
        </is>
      </c>
      <c r="AA655" s="2" t="inlineStr">
        <is>
          <t>3</t>
        </is>
      </c>
      <c r="AB655" s="2" t="inlineStr">
        <is>
          <t/>
        </is>
      </c>
      <c r="AC655" t="inlineStr">
        <is>
          <t>project, contract, action or group of projects selected by the managing authorities of the programmes concerned, or under their responsibility, that contributes to the objectives of a priority or priorities; 
&lt;br&gt;in the context of financial instruments, an operation is constituted by the financial contributions from a programme to financial instruments and the subsequent financial support provided by those financial instruments</t>
        </is>
      </c>
      <c r="AD655" s="2" t="inlineStr">
        <is>
          <t>operación</t>
        </is>
      </c>
      <c r="AE655" s="2" t="inlineStr">
        <is>
          <t>3</t>
        </is>
      </c>
      <c r="AF655" s="2" t="inlineStr">
        <is>
          <t/>
        </is>
      </c>
      <c r="AG655" t="inlineStr">
        <is>
          <t>Proyecto, contrato, acción o grupo de proyectos seleccionados por la autoridades de gestión del programa de que se trate, o bajo su responsabilidad, que contribuyan a alcanzar los objetivos de una o varias prioridades; en el contexto de los instrumentos financieros, constituyen la operación las contribuciones financieras de un programa a instrumentos financieros y la subsiguiente ayuda financiera proporcionada por dichos instrumentos financieros.</t>
        </is>
      </c>
      <c r="AH655" s="2" t="inlineStr">
        <is>
          <t>tegevus</t>
        </is>
      </c>
      <c r="AI655" s="2" t="inlineStr">
        <is>
          <t>3</t>
        </is>
      </c>
      <c r="AJ655" s="2" t="inlineStr">
        <is>
          <t/>
        </is>
      </c>
      <c r="AK655" t="inlineStr">
        <is>
          <t>projekt, leping, toiming või projektide rühm, mille on valinud välja asjaomaste programmi korraldusasutused või mis on valitud nende vastutusel ja mis aitab kaasa prioriteedi või prioriteetide eesmärkide saavutamisele; rahastamisvahendite kontekstis koosneb tegevus rahalistest maksetest programmist rahastamisvahendisse ja sellele järgnevast rahalisest toetusest, mida annavad need rahastamisvahendid</t>
        </is>
      </c>
      <c r="AL655" s="2" t="inlineStr">
        <is>
          <t>toimi</t>
        </is>
      </c>
      <c r="AM655" s="2" t="inlineStr">
        <is>
          <t>3</t>
        </is>
      </c>
      <c r="AN655" s="2" t="inlineStr">
        <is>
          <t/>
        </is>
      </c>
      <c r="AO655" t="inlineStr">
        <is>
          <t>tiettyjen ohjelmien hallintoviranomaisten valitsema tai niiden valvonnassa valittu hanke, sopimus, toimenpide tai hankeryhmä, jolla edistetään kyseisten ohjelmien prioriteetin tai prioriteettien tavoitteiden saavuttamista; 
&lt;br&gt; rahoitusvälineistä puhuttaessa ohjelmasta kyseisiin rahoitusvälineisiin osoitettu rahoitus ja näiden rahoitusvälineiden kautta sen jälkeen annettava rahoitustuki</t>
        </is>
      </c>
      <c r="AP655" s="2" t="inlineStr">
        <is>
          <t>opération</t>
        </is>
      </c>
      <c r="AQ655" s="2" t="inlineStr">
        <is>
          <t>3</t>
        </is>
      </c>
      <c r="AR655" s="2" t="inlineStr">
        <is>
          <t/>
        </is>
      </c>
      <c r="AS655" t="inlineStr">
        <is>
          <t>projet, contrat, action ou groupe de projets sélectionné par les autorités de gestion des programmes concernés ou sous leur responsabilité, qui contribue à la réalisation des objectifs d'une ou de plusieurs priorités</t>
        </is>
      </c>
      <c r="AT655" s="2" t="inlineStr">
        <is>
          <t>oibríocht</t>
        </is>
      </c>
      <c r="AU655" s="2" t="inlineStr">
        <is>
          <t>3</t>
        </is>
      </c>
      <c r="AV655" s="2" t="inlineStr">
        <is>
          <t/>
        </is>
      </c>
      <c r="AW655" t="inlineStr">
        <is>
          <t/>
        </is>
      </c>
      <c r="AX655" s="2" t="inlineStr">
        <is>
          <t>operacija</t>
        </is>
      </c>
      <c r="AY655" s="2" t="inlineStr">
        <is>
          <t>3</t>
        </is>
      </c>
      <c r="AZ655" s="2" t="inlineStr">
        <is>
          <t/>
        </is>
      </c>
      <c r="BA655" t="inlineStr">
        <is>
          <t>projekt, ugovor, aktivnost ili skupina projekata koje su odabrala upravljačka tijela dotičnih programa ili koji su pod njihovom odgovornošću te koji doprinose ostvarivanju ciljeva jednog ili više prioriteta na koje se odnose</t>
        </is>
      </c>
      <c r="BB655" s="2" t="inlineStr">
        <is>
          <t>művelet</t>
        </is>
      </c>
      <c r="BC655" s="2" t="inlineStr">
        <is>
          <t>4</t>
        </is>
      </c>
      <c r="BD655" s="2" t="inlineStr">
        <is>
          <t/>
        </is>
      </c>
      <c r="BE655" t="inlineStr">
        <is>
          <t>az érintett programok irányító hatóságai által vagy felelősségi körében kiválasztott projekt, szerződés, intézkedés vagy projektcsoport, amely hozzájárul prioritás vagy prioritások célkitűzéseihez</t>
        </is>
      </c>
      <c r="BF655" s="2" t="inlineStr">
        <is>
          <t>operazione</t>
        </is>
      </c>
      <c r="BG655" s="2" t="inlineStr">
        <is>
          <t>3</t>
        </is>
      </c>
      <c r="BH655" s="2" t="inlineStr">
        <is>
          <t/>
        </is>
      </c>
      <c r="BI655" t="inlineStr">
        <is>
          <t>un progetto, un contratto, un'azione o un gruppo di progetti selezionati dalle autorità di gestione dei programmi in questione o sotto la loro responsabilità, che contribuisce alla realizzazione degli obiettivi di una o più priorità correlate; 
&lt;br&gt;nel contesto degli strumenti finanziari, un'operazione è costituita dai contributi finanziari di un programma agli strumenti finanziari e dal successivo sostegno finanziario fornito da tali strumenti finanziari</t>
        </is>
      </c>
      <c r="BJ655" s="2" t="inlineStr">
        <is>
          <t>veikla|
veiksmas</t>
        </is>
      </c>
      <c r="BK655" s="2" t="inlineStr">
        <is>
          <t>3|
3</t>
        </is>
      </c>
      <c r="BL655" s="2" t="inlineStr">
        <is>
          <t xml:space="preserve">preferred|
</t>
        </is>
      </c>
      <c r="BM655" t="inlineStr">
        <is>
          <t>projektas, sutartis, veiksmas arba grupė projektų, kuriuos atrenka atitinkamų programų vadovaujančiosios institucijos arba kurie atrenkami jų atsakomybe ir kuriais padedama siekti prioriteto (-ų) tikslų</t>
        </is>
      </c>
      <c r="BN655" s="2" t="inlineStr">
        <is>
          <t>darbība</t>
        </is>
      </c>
      <c r="BO655" s="2" t="inlineStr">
        <is>
          <t>3</t>
        </is>
      </c>
      <c r="BP655" s="2" t="inlineStr">
        <is>
          <t/>
        </is>
      </c>
      <c r="BQ655" t="inlineStr">
        <is>
          <t>projekts, līgums, darbība vai projektu grupa, ko atlasa attiecīgo darbības programmu vadošās iestādes (vai tas tiek veikts to pārraudzībā) un kas veicina prioritātes vai prioritāšu mērķu sasniegšanu; saistībā ar finanšu instrumentiem darbība ir finanšu piešķīrumi finanšu instrumentiem no programmas un turpmākais finansiālais atbalsts, ko sniedz minētie finanšu instrumenti</t>
        </is>
      </c>
      <c r="BR655" s="2" t="inlineStr">
        <is>
          <t>operazzjoni</t>
        </is>
      </c>
      <c r="BS655" s="2" t="inlineStr">
        <is>
          <t>3</t>
        </is>
      </c>
      <c r="BT655" s="2" t="inlineStr">
        <is>
          <t/>
        </is>
      </c>
      <c r="BU655" t="inlineStr">
        <is>
          <t>proġett, kuntratt, azzjoni jew grupp ta' proġetti magħżula mill-awtoritajiet ta' ġestjoni tal-programmi konċernati, jew taħt ir-responsabbiltà tagħhom, li jikkontribwixxu għall-objettivi ta' prijorità jew prijoritajiet; 
&lt;br&gt;fil-kuntest tal-istrumenti finanzjarji, operazzjoni tikkonsisti mill-kontribuzzjonijiet finanzjarji minn programm għall-istrumenti finanzjarji u l-appoġġ finanzjarju sussegwenti provdut minn dawk l-istrumenti finanzjarji</t>
        </is>
      </c>
      <c r="BV655" s="2" t="inlineStr">
        <is>
          <t>concrete actie</t>
        </is>
      </c>
      <c r="BW655" s="2" t="inlineStr">
        <is>
          <t>3</t>
        </is>
      </c>
      <c r="BX655" s="2" t="inlineStr">
        <is>
          <t/>
        </is>
      </c>
      <c r="BY655" t="inlineStr">
        <is>
          <t>door of onder verantwoordelijkheid van de managementautoriteiten van de betrokken programma's gekozen project, contract, actie of groep projecten, bijdragend tot de verwezenlijking van de doelstellingen van een prioriteit of prioriteiten; bij financieringsinstrumenten bestaat een concrete actie in de financiële bijdragen uit een programma aan financieringsinstrumenten en de daaropvolgende financiële steun die door die financieringsinstrumenten wordt verleend</t>
        </is>
      </c>
      <c r="BZ655" s="2" t="inlineStr">
        <is>
          <t>operacja</t>
        </is>
      </c>
      <c r="CA655" s="2" t="inlineStr">
        <is>
          <t>3</t>
        </is>
      </c>
      <c r="CB655" s="2" t="inlineStr">
        <is>
          <t/>
        </is>
      </c>
      <c r="CC655" t="inlineStr">
        <is>
          <t>projekt, umowa, przedsięwzięcie lub grupa projektów - wybrane przez instytucje zarządzające danych programów lub na ich odpowiedzialność, przyczyniające się do realizacji celów priorytetu lub priorytetów, do których się odnoszą; w kontekście instrumentów finansowych operacja składa się z wkładów finansowych z programu do instrumentów finansowych oraz z późniejszego wsparcia finansowego świadczonego przez te instrumenty finansowe</t>
        </is>
      </c>
      <c r="CD655" s="2" t="inlineStr">
        <is>
          <t>operação</t>
        </is>
      </c>
      <c r="CE655" s="2" t="inlineStr">
        <is>
          <t>3</t>
        </is>
      </c>
      <c r="CF655" s="2" t="inlineStr">
        <is>
          <t/>
        </is>
      </c>
      <c r="CG655" t="inlineStr">
        <is>
          <t>No âmbito do &lt;a href="https://iate.europa.eu/entry/result/3578182/pt" target="_blank"&gt;Regulamento Disposições Comuns 2021-2027&lt;/a&gt;:&lt;br&gt;a) um projeto, um contrato, uma ação ou um grupo de projetos selecionado a título dos programas em causa;&lt;br&gt; b) no contexto dos instrumentos financeiros, uma contribuição de um programa para um instrumento financeiro e o apoio financeiro subsequente concedido aos &lt;a href="https://iate.europa.eu/entry/result/3553135/pt" target="_blank"&gt;destinatários finais&lt;/a&gt; por esse instrumento financeiro.</t>
        </is>
      </c>
      <c r="CH655" s="2" t="inlineStr">
        <is>
          <t>operațiune</t>
        </is>
      </c>
      <c r="CI655" s="2" t="inlineStr">
        <is>
          <t>3</t>
        </is>
      </c>
      <c r="CJ655" s="2" t="inlineStr">
        <is>
          <t/>
        </is>
      </c>
      <c r="CK655" t="inlineStr">
        <is>
          <t>un proiect, un contract, o acțiune sau un grup de proiecte selectate de autoritățile de management ale programelor în cauză sau sub responsabilitatea acestora, care contribuie la realizarea obiectivelor unei priorități sau unor priorități aferente; în contextul instrumentelor financiare, o operațiune este constituită de contribuțiile financiare dintr-un program la instrumentele financiare și la sprijinul financiar ulterior oferit de respectivele instrumente financiare</t>
        </is>
      </c>
      <c r="CL655" s="2" t="inlineStr">
        <is>
          <t>operácia</t>
        </is>
      </c>
      <c r="CM655" s="2" t="inlineStr">
        <is>
          <t>3</t>
        </is>
      </c>
      <c r="CN655" s="2" t="inlineStr">
        <is>
          <t/>
        </is>
      </c>
      <c r="CO655" t="inlineStr">
        <is>
          <t>projekt, zmluva, opatrenie alebo súbor projektov, ktoré boli vybrané riadiacimi orgánmi príslušných programov alebo na ich zodpovednosť a ktoré prispievajú k napĺňaniu cieľov priority alebo priorít; 
&lt;br&gt;v súvislosti s finančnými nástrojmi operáciu tvoria finančné príspevky z programu na finančné nástroje a následná finančná podpora, ktorú poskytujú uvedené finančné nástroje</t>
        </is>
      </c>
      <c r="CP655" s="2" t="inlineStr">
        <is>
          <t>operacija</t>
        </is>
      </c>
      <c r="CQ655" s="2" t="inlineStr">
        <is>
          <t>3</t>
        </is>
      </c>
      <c r="CR655" s="2" t="inlineStr">
        <is>
          <t/>
        </is>
      </c>
      <c r="CS655" t="inlineStr">
        <is>
          <t>projekt, pogodba, ukrep ali skupina projektov, ki jih izberejo organi upravljanja zadevnih programov ali se izberejo pod njihovo pristojnostjo, ter prispeva k ciljem povezane prednostne naloge ali prednostnih nalog, na katere se nanaša; v okviru finančnih instrumentov operacijo sestavljajo finančni prispevki programa k finančnim instrumentom in nadaljnja finančna podpora navedenih finančnih instrumentov</t>
        </is>
      </c>
      <c r="CT655" s="2" t="inlineStr">
        <is>
          <t>insats</t>
        </is>
      </c>
      <c r="CU655" s="2" t="inlineStr">
        <is>
          <t>3</t>
        </is>
      </c>
      <c r="CV655" s="2" t="inlineStr">
        <is>
          <t/>
        </is>
      </c>
      <c r="CW655" t="inlineStr">
        <is>
          <t>ett projekt, ett avtal, en åtgärd eller en grupp projekt som valts ut av den förvaltande myndigheten för det berörda programmet eller på myndighetens ansvar och som bidrar till målen för den eller de prioriteringar som berörs; när det gäller finansieringsinstrumenten består insatsen av de ekonomiska bidragen från ett program till finansieringsinstrumenten och efterföljande ekonomiska stöd från dessa finansieringsinstrument</t>
        </is>
      </c>
    </row>
    <row r="656">
      <c r="A656" s="1" t="str">
        <f>HYPERLINK("https://iate.europa.eu/entry/result/3593376/all", "3593376")</f>
        <v>3593376</v>
      </c>
      <c r="B656" t="inlineStr">
        <is>
          <t>EUROPEAN UNION</t>
        </is>
      </c>
      <c r="C656" t="inlineStr">
        <is>
          <t>EUROPEAN UNION|EU finance</t>
        </is>
      </c>
      <c r="D656" t="inlineStr">
        <is>
          <t>yes</t>
        </is>
      </c>
      <c r="E656" t="inlineStr">
        <is>
          <t/>
        </is>
      </c>
      <c r="F656" s="2" t="inlineStr">
        <is>
          <t>Устойчивост и ценности</t>
        </is>
      </c>
      <c r="G656" s="2" t="inlineStr">
        <is>
          <t>3</t>
        </is>
      </c>
      <c r="H656" s="2" t="inlineStr">
        <is>
          <t/>
        </is>
      </c>
      <c r="I656" t="inlineStr">
        <is>
          <t/>
        </is>
      </c>
      <c r="J656" s="2" t="inlineStr">
        <is>
          <t>Odolnost a hodnoty</t>
        </is>
      </c>
      <c r="K656" s="2" t="inlineStr">
        <is>
          <t>3</t>
        </is>
      </c>
      <c r="L656" s="2" t="inlineStr">
        <is>
          <t/>
        </is>
      </c>
      <c r="M656" t="inlineStr">
        <is>
          <t>podokruh 2b okruhu 2 (&lt;a href="https://iate.europa.eu/entry/result/3593313/cs" target="_blank"&gt;Soudržnost, odolnost a hodnoty&lt;/a&gt;) víceletého finančního rámce na období 2021–2027</t>
        </is>
      </c>
      <c r="N656" s="2" t="inlineStr">
        <is>
          <t>Resiliens og værdier</t>
        </is>
      </c>
      <c r="O656" s="2" t="inlineStr">
        <is>
          <t>3</t>
        </is>
      </c>
      <c r="P656" s="2" t="inlineStr">
        <is>
          <t/>
        </is>
      </c>
      <c r="Q656" t="inlineStr">
        <is>
          <t>underudgiftsområde 2b under udgiftsområde 2 &lt;a href="https://iate.europa.eu/entry/result/3593313/da" target="_blank"&gt;Samhørighed, resiliens og værdier&lt;/a&gt; i den flerårige finansielle ramme for årene 2021-2027</t>
        </is>
      </c>
      <c r="R656" s="2" t="inlineStr">
        <is>
          <t>Resilienz und Werte</t>
        </is>
      </c>
      <c r="S656" s="2" t="inlineStr">
        <is>
          <t>3</t>
        </is>
      </c>
      <c r="T656" s="2" t="inlineStr">
        <is>
          <t/>
        </is>
      </c>
      <c r="U656" t="inlineStr">
        <is>
          <t/>
        </is>
      </c>
      <c r="V656" s="2" t="inlineStr">
        <is>
          <t>ανθεκτικότητα και αξίες</t>
        </is>
      </c>
      <c r="W656" s="2" t="inlineStr">
        <is>
          <t>3</t>
        </is>
      </c>
      <c r="X656" s="2" t="inlineStr">
        <is>
          <t/>
        </is>
      </c>
      <c r="Y656" t="inlineStr">
        <is>
          <t>υποτομέας 2β του τομέα 2 Συνοχή, ανθεκτικότητα και αξίες του Πολυετούς Δημοσιονομικού Πλαισίου για την περίοδο 2021-2027</t>
        </is>
      </c>
      <c r="Z656" s="2" t="inlineStr">
        <is>
          <t>Resilience and values</t>
        </is>
      </c>
      <c r="AA656" s="2" t="inlineStr">
        <is>
          <t>3</t>
        </is>
      </c>
      <c r="AB656" s="2" t="inlineStr">
        <is>
          <t/>
        </is>
      </c>
      <c r="AC656" t="inlineStr">
        <is>
          <t>subheading 2b under &lt;a href="https://iate.europa.eu/entry/result/3593313/en" target="_blank"&gt;Cohesion, Resilience and Values&lt;/a&gt; of the 2021–2027 &lt;a href="https://iate.europa.eu/entry/result/930627/en" target="_blank"&gt;multiannual financial framework&lt;/a&gt;</t>
        </is>
      </c>
      <c r="AD656" s="2" t="inlineStr">
        <is>
          <t>Resiliencia y valores</t>
        </is>
      </c>
      <c r="AE656" s="2" t="inlineStr">
        <is>
          <t>3</t>
        </is>
      </c>
      <c r="AF656" s="2" t="inlineStr">
        <is>
          <t/>
        </is>
      </c>
      <c r="AG656" t="inlineStr">
        <is>
          <t>Subrúbrica 2b de la rúbrica 2, &lt;a href="https://iate.europa.eu/entry/slideshow/1633709859546/3593313/es" target="_blank"&gt;Cohesión, resiliencia y valores&lt;/a&gt;, del marco financiero plurianual (UE-27) para el período 2021-2027.</t>
        </is>
      </c>
      <c r="AH656" s="2" t="inlineStr">
        <is>
          <t>Vastupanuvõime ja väärtused</t>
        </is>
      </c>
      <c r="AI656" s="2" t="inlineStr">
        <is>
          <t>3</t>
        </is>
      </c>
      <c r="AJ656" s="2" t="inlineStr">
        <is>
          <t/>
        </is>
      </c>
      <c r="AK656" t="inlineStr">
        <is>
          <t>mitmeaastase finantsraamistiku 2021-2027 2. rubriigi, Ühtekuuluvus, vastupanuvõime ja väärtused, alamrubriigi 2b pealkiri</t>
        </is>
      </c>
      <c r="AL656" s="2" t="inlineStr">
        <is>
          <t>Palautumiskyky ja arvot</t>
        </is>
      </c>
      <c r="AM656" s="2" t="inlineStr">
        <is>
          <t>3</t>
        </is>
      </c>
      <c r="AN656" s="2" t="inlineStr">
        <is>
          <t/>
        </is>
      </c>
      <c r="AO656" t="inlineStr">
        <is>
          <t>monivuotisen rahoituskehyksen 2021–2027 otsakkeen 2 (&lt;a href="https://iate.europa.eu/entry/result/3593313/fi" target="_blank"&gt;Koheesio, palautumiskyky ja arvot&lt;/a&gt;) alaotsake 2b</t>
        </is>
      </c>
      <c r="AP656" s="2" t="inlineStr">
        <is>
          <t>Résilience et valeurs</t>
        </is>
      </c>
      <c r="AQ656" s="2" t="inlineStr">
        <is>
          <t>3</t>
        </is>
      </c>
      <c r="AR656" s="2" t="inlineStr">
        <is>
          <t/>
        </is>
      </c>
      <c r="AS656" t="inlineStr">
        <is>
          <t>deuxième sous-rubrique de la deuxième rubrique du &lt;a href="https://iate.europa.eu/entry/result/930627/fr" target="_blank"&gt;cadre financier pluriannuel&lt;/a&gt; pour les années 2021 à 2027</t>
        </is>
      </c>
      <c r="AT656" t="inlineStr">
        <is>
          <t/>
        </is>
      </c>
      <c r="AU656" t="inlineStr">
        <is>
          <t/>
        </is>
      </c>
      <c r="AV656" t="inlineStr">
        <is>
          <t/>
        </is>
      </c>
      <c r="AW656" t="inlineStr">
        <is>
          <t/>
        </is>
      </c>
      <c r="AX656" s="2" t="inlineStr">
        <is>
          <t>Otpornost i vrijednosti</t>
        </is>
      </c>
      <c r="AY656" s="2" t="inlineStr">
        <is>
          <t>3</t>
        </is>
      </c>
      <c r="AZ656" s="2" t="inlineStr">
        <is>
          <t/>
        </is>
      </c>
      <c r="BA656" t="inlineStr">
        <is>
          <t>podnaslov 2b naslova 2. višegodišnjeg financijskog okvira
za razdoblje 2021. - 2027.</t>
        </is>
      </c>
      <c r="BB656" s="2" t="inlineStr">
        <is>
          <t>Reziliencia és értékek</t>
        </is>
      </c>
      <c r="BC656" s="2" t="inlineStr">
        <is>
          <t>3</t>
        </is>
      </c>
      <c r="BD656" s="2" t="inlineStr">
        <is>
          <t/>
        </is>
      </c>
      <c r="BE656" t="inlineStr">
        <is>
          <t>a 2021-2027-es időszakra szóló többéves pénzügyi keret 2b. alfejezete</t>
        </is>
      </c>
      <c r="BF656" s="2" t="inlineStr">
        <is>
          <t>Resilienza e valori</t>
        </is>
      </c>
      <c r="BG656" s="2" t="inlineStr">
        <is>
          <t>3</t>
        </is>
      </c>
      <c r="BH656" s="2" t="inlineStr">
        <is>
          <t/>
        </is>
      </c>
      <c r="BI656" t="inlineStr">
        <is>
          <t>sottorubrica 2a della tabella riepilogativa per rubrica del quadro finanziario
pluriennale (QFP) per il periodo 2021-2027</t>
        </is>
      </c>
      <c r="BJ656" s="2" t="inlineStr">
        <is>
          <t>Atsparumas ir vertybės</t>
        </is>
      </c>
      <c r="BK656" s="2" t="inlineStr">
        <is>
          <t>3</t>
        </is>
      </c>
      <c r="BL656" s="2" t="inlineStr">
        <is>
          <t/>
        </is>
      </c>
      <c r="BM656" t="inlineStr">
        <is>
          <t>2021–2027 m. daugiametės finansinės programos 2-osios išlaidų kategorijos 2b pakategorė</t>
        </is>
      </c>
      <c r="BN656" s="2" t="inlineStr">
        <is>
          <t>Noturība un vērtības</t>
        </is>
      </c>
      <c r="BO656" s="2" t="inlineStr">
        <is>
          <t>3</t>
        </is>
      </c>
      <c r="BP656" s="2" t="inlineStr">
        <is>
          <t/>
        </is>
      </c>
      <c r="BQ656" t="inlineStr">
        <is>
          <t>daudzgadu finanšu shēmas 2021.–2027. gadam 2.
izdevumu kategorijas 2.b apakškategorijas nosaukums</t>
        </is>
      </c>
      <c r="BR656" s="2" t="inlineStr">
        <is>
          <t>Reżiljenza u valuri</t>
        </is>
      </c>
      <c r="BS656" s="2" t="inlineStr">
        <is>
          <t>3</t>
        </is>
      </c>
      <c r="BT656" s="2" t="inlineStr">
        <is>
          <t/>
        </is>
      </c>
      <c r="BU656" t="inlineStr">
        <is>
          <t>is-subintestatura 2b tal-intestatura nru 2: Koeżjoni, Reżiljenza u Valuri, tal-Qafas Finanzjarju Pluriennali (QFP) għall-perjodu 2021-2027</t>
        </is>
      </c>
      <c r="BV656" s="2" t="inlineStr">
        <is>
          <t>Veerkracht en waarden</t>
        </is>
      </c>
      <c r="BW656" s="2" t="inlineStr">
        <is>
          <t>3</t>
        </is>
      </c>
      <c r="BX656" s="2" t="inlineStr">
        <is>
          <t/>
        </is>
      </c>
      <c r="BY656" t="inlineStr">
        <is>
          <t>subrubriek 2b van rubriek 2 van het meerjarig financieel kader voor de periode 2021-2027</t>
        </is>
      </c>
      <c r="BZ656" s="2" t="inlineStr">
        <is>
          <t>Odporność i wartości</t>
        </is>
      </c>
      <c r="CA656" s="2" t="inlineStr">
        <is>
          <t>3</t>
        </is>
      </c>
      <c r="CB656" s="2" t="inlineStr">
        <is>
          <t/>
        </is>
      </c>
      <c r="CC656" t="inlineStr">
        <is>
          <t>poddział 2b działu 2 wieloletnich ram finansowych na lata 2021-2027 (&lt;a href="https://iate.europa.eu/entry/result/3593313/pl" target="_blank"&gt;Spójność, odporność i wartości&lt;/a&gt;)</t>
        </is>
      </c>
      <c r="CD656" s="2" t="inlineStr">
        <is>
          <t>Resiliência e Valores</t>
        </is>
      </c>
      <c r="CE656" s="2" t="inlineStr">
        <is>
          <t>3</t>
        </is>
      </c>
      <c r="CF656" s="2" t="inlineStr">
        <is>
          <t/>
        </is>
      </c>
      <c r="CG656" t="inlineStr">
        <is>
          <t>Subrubrica 2-B da rubrica 2 do Quadro Financeiro Plurianual para 2021-2027.</t>
        </is>
      </c>
      <c r="CH656" s="2" t="inlineStr">
        <is>
          <t>Reziliență și valori</t>
        </is>
      </c>
      <c r="CI656" s="2" t="inlineStr">
        <is>
          <t>3</t>
        </is>
      </c>
      <c r="CJ656" s="2" t="inlineStr">
        <is>
          <t/>
        </is>
      </c>
      <c r="CK656" t="inlineStr">
        <is>
          <t>subrubrica 2b a rubricii 2 „Coeziune,
reziliență și valori” din cadrul financiar multianual pentru perioada 2021-2027</t>
        </is>
      </c>
      <c r="CL656" s="2" t="inlineStr">
        <is>
          <t>Odolnosť a hodnoty</t>
        </is>
      </c>
      <c r="CM656" s="2" t="inlineStr">
        <is>
          <t>3</t>
        </is>
      </c>
      <c r="CN656" s="2" t="inlineStr">
        <is>
          <t/>
        </is>
      </c>
      <c r="CO656" t="inlineStr">
        <is>
          <t>podokruh 2b viacročného finančného rámca na roky 2021 – 2027</t>
        </is>
      </c>
      <c r="CP656" s="2" t="inlineStr">
        <is>
          <t>Odpornost in vrednote</t>
        </is>
      </c>
      <c r="CQ656" s="2" t="inlineStr">
        <is>
          <t>3</t>
        </is>
      </c>
      <c r="CR656" s="2" t="inlineStr">
        <is>
          <t/>
        </is>
      </c>
      <c r="CS656" t="inlineStr">
        <is>
          <t>podrazdelek 2b razdelka 2 (Kohezija, odpornost in vrednote) večletnega finančnega okvira za obdobje 2021–2027</t>
        </is>
      </c>
      <c r="CT656" s="2" t="inlineStr">
        <is>
          <t>resiliens och värden</t>
        </is>
      </c>
      <c r="CU656" s="2" t="inlineStr">
        <is>
          <t>3</t>
        </is>
      </c>
      <c r="CV656" s="2" t="inlineStr">
        <is>
          <t/>
        </is>
      </c>
      <c r="CW656" t="inlineStr">
        <is>
          <t>underrubrik 2b i rubrik 2 Sammanhållning,
 resiliens och värden i den fleråriga budgetramen för perioden 2021-2017</t>
        </is>
      </c>
    </row>
    <row r="657">
      <c r="A657" s="1" t="str">
        <f>HYPERLINK("https://iate.europa.eu/entry/result/3593323/all", "3593323")</f>
        <v>3593323</v>
      </c>
      <c r="B657" t="inlineStr">
        <is>
          <t>EUROPEAN UNION</t>
        </is>
      </c>
      <c r="C657" t="inlineStr">
        <is>
          <t>EUROPEAN UNION|EU finance</t>
        </is>
      </c>
      <c r="D657" t="inlineStr">
        <is>
          <t>yes</t>
        </is>
      </c>
      <c r="E657" t="inlineStr">
        <is>
          <t/>
        </is>
      </c>
      <c r="F657" s="2" t="inlineStr">
        <is>
          <t>Европейски стратегически инвестиции</t>
        </is>
      </c>
      <c r="G657" s="2" t="inlineStr">
        <is>
          <t>3</t>
        </is>
      </c>
      <c r="H657" s="2" t="inlineStr">
        <is>
          <t/>
        </is>
      </c>
      <c r="I657" t="inlineStr">
        <is>
          <t/>
        </is>
      </c>
      <c r="J657" s="2" t="inlineStr">
        <is>
          <t>Evropské strategické investice</t>
        </is>
      </c>
      <c r="K657" s="2" t="inlineStr">
        <is>
          <t>3</t>
        </is>
      </c>
      <c r="L657" s="2" t="inlineStr">
        <is>
          <t/>
        </is>
      </c>
      <c r="M657" t="inlineStr">
        <is>
          <t>&lt;a href="https://iate.europa.eu/entry/result/3593321/cs" target="_blank"&gt;skupina programů&lt;/a&gt; (klastr) 02 okruhu 1 (&lt;a href="https://iate.europa.eu/entry/result/3593312/cs" target="_blank"&gt;Jednotný trh, inovace a digitální agenda&lt;/a&gt;) víceletého
finančního rámce na období 2021–20271</t>
        </is>
      </c>
      <c r="N657" s="2" t="inlineStr">
        <is>
          <t>Europæiske strategiske investeringer</t>
        </is>
      </c>
      <c r="O657" s="2" t="inlineStr">
        <is>
          <t>3</t>
        </is>
      </c>
      <c r="P657" s="2" t="inlineStr">
        <is>
          <t/>
        </is>
      </c>
      <c r="Q657" t="inlineStr">
        <is>
          <t>&lt;a href="https://iate.europa.eu/entry/result/3593321/da" target="_blank"&gt;programklynge&lt;/a&gt; 02 under udgiftsområde 1 &lt;a href="https://iate.europa.eu/entry/result/3593312/da" target="_blank"&gt;Det indre marked, innovation og det digitale område&lt;/a&gt; i den flerårige finansielle ramme for årene 2021-2027</t>
        </is>
      </c>
      <c r="R657" s="2" t="inlineStr">
        <is>
          <t>Strategische Investitionen der EU</t>
        </is>
      </c>
      <c r="S657" s="2" t="inlineStr">
        <is>
          <t>3</t>
        </is>
      </c>
      <c r="T657" s="2" t="inlineStr">
        <is>
          <t/>
        </is>
      </c>
      <c r="U657" t="inlineStr">
        <is>
          <t>Programmcluster 02 der Rubrik Binnenmarkt, Innovation und Digitales des Mehrjährigen Finanzrahmens für die Jahre 2021 bis 2027</t>
        </is>
      </c>
      <c r="V657" s="2" t="inlineStr">
        <is>
          <t>ευρωπαϊκές στρατηγικές επενδύσεις</t>
        </is>
      </c>
      <c r="W657" s="2" t="inlineStr">
        <is>
          <t>3</t>
        </is>
      </c>
      <c r="X657" s="2" t="inlineStr">
        <is>
          <t/>
        </is>
      </c>
      <c r="Y657" t="inlineStr">
        <is>
          <t>&lt;a href="https://iate.europa.eu/entry/result/3593321/en-el" target="_blank"&gt;ομάδα&lt;/a&gt; 02 του τομέα &lt;a href="https://iate.europa.eu/entry/result/3593312/en-el" target="_blank"&gt;ενιαία αγορά, καινοτομία και ψηφιακή οικονομία&lt;/a&gt; του Πολυετούς Δημοσιονομικού Πλαισίου για την περίοδο 2021-2027</t>
        </is>
      </c>
      <c r="Z657" s="2" t="inlineStr">
        <is>
          <t>European Strategic Investments</t>
        </is>
      </c>
      <c r="AA657" s="2" t="inlineStr">
        <is>
          <t>3</t>
        </is>
      </c>
      <c r="AB657" s="2" t="inlineStr">
        <is>
          <t/>
        </is>
      </c>
      <c r="AC657" t="inlineStr">
        <is>
          <t>&lt;a href="https://iate.europa.eu/entry/result/3593321/en" target="_blank"&gt;programme cluster&lt;/a&gt; 02 under the &lt;a href="https://iate.europa.eu/entry/result/3593312/en" target="_blank"&gt;Single Market, Innovation and Digital&lt;/a&gt; heading of the
2021–2027 &lt;a href="https://iate.europa.eu/entry/result/930627/en" target="_blank"&gt;multiannual financial framework&lt;/a&gt;</t>
        </is>
      </c>
      <c r="AD657" s="2" t="inlineStr">
        <is>
          <t>Inversiones estratégicas europeas</t>
        </is>
      </c>
      <c r="AE657" s="2" t="inlineStr">
        <is>
          <t>3</t>
        </is>
      </c>
      <c r="AF657" s="2" t="inlineStr">
        <is>
          <t/>
        </is>
      </c>
      <c r="AG657" t="inlineStr">
        <is>
          <t>Bloque 02 de la rúbrica Mercado único, innovación y economía digital del marco financiero plurianual (UE-27) para el período 2021-2027.</t>
        </is>
      </c>
      <c r="AH657" s="2" t="inlineStr">
        <is>
          <t>Euroopa strateegilised investeeringud</t>
        </is>
      </c>
      <c r="AI657" s="2" t="inlineStr">
        <is>
          <t>3</t>
        </is>
      </c>
      <c r="AJ657" s="2" t="inlineStr">
        <is>
          <t/>
        </is>
      </c>
      <c r="AK657" t="inlineStr">
        <is>
          <t>mitmeaastase finantsraamistiku 2021-2027, rubriigi &lt;i&gt;Ühtne turg, innovatsioon ja digitaalvaldkond&lt;/i&gt; &lt;a href="/entry/result/3593312/all" id="ENTRY_TO_ENTRY_CONVERTER" target="_blank"&gt;IATE:3593312&lt;/a&gt; ,&lt;i&gt; teemavaldkonna &lt;/i&gt;&lt;a href="/entry/result/3593321/all" id="ENTRY_TO_ENTRY_CONVERTER" target="_blank"&gt;IATE:3593321&lt;/a&gt; 02 pealkiri</t>
        </is>
      </c>
      <c r="AL657" s="2" t="inlineStr">
        <is>
          <t>Euroopan strategiset investoinnit</t>
        </is>
      </c>
      <c r="AM657" s="2" t="inlineStr">
        <is>
          <t>3</t>
        </is>
      </c>
      <c r="AN657" s="2" t="inlineStr">
        <is>
          <t/>
        </is>
      </c>
      <c r="AO657" t="inlineStr">
        <is>
          <t>vuosien 2021–2027 rahoituskehyksen otsakkeen 1 (&lt;a href="https://iate.europa.eu/entry/result/3593312/fi" target="_blank"&gt;Sisämarkkinat, innovointi ja digitaalisuus&lt;/a&gt;) &lt;a href="https://iate.europa.eu/entry/result/3593321/fi" target="_blank"&gt;ohjelmaklusteri&lt;/a&gt; 02</t>
        </is>
      </c>
      <c r="AP657" s="2" t="inlineStr">
        <is>
          <t>Investissements stratégiques européens</t>
        </is>
      </c>
      <c r="AQ657" s="2" t="inlineStr">
        <is>
          <t>3</t>
        </is>
      </c>
      <c r="AR657" s="2" t="inlineStr">
        <is>
          <t/>
        </is>
      </c>
      <c r="AS657" t="inlineStr">
        <is>
          <t>deuxième pôle de la rubrique «Marché unique, innovation et numérique» du &lt;a href="https://iate.europa.eu/entry/result/930627/fr" target="_blank"&gt;cadre financier pluriannuel&lt;/a&gt; pour les années 2021 à 2027</t>
        </is>
      </c>
      <c r="AT657" t="inlineStr">
        <is>
          <t/>
        </is>
      </c>
      <c r="AU657" t="inlineStr">
        <is>
          <t/>
        </is>
      </c>
      <c r="AV657" t="inlineStr">
        <is>
          <t/>
        </is>
      </c>
      <c r="AW657" t="inlineStr">
        <is>
          <t/>
        </is>
      </c>
      <c r="AX657" s="2" t="inlineStr">
        <is>
          <t>Europska strateška ulaganja</t>
        </is>
      </c>
      <c r="AY657" s="2" t="inlineStr">
        <is>
          <t>3</t>
        </is>
      </c>
      <c r="AZ657" s="2" t="inlineStr">
        <is>
          <t/>
        </is>
      </c>
      <c r="BA657" t="inlineStr">
        <is>
          <t>klaster programa 02 naslova Jedinstveno tržište, inovacije i 
digitalno gospodarstvo višegodišnjeg financijskog okvira
za razdoblje 2021. - 2027.</t>
        </is>
      </c>
      <c r="BB657" s="2" t="inlineStr">
        <is>
          <t>Európai stratégiai beruházások</t>
        </is>
      </c>
      <c r="BC657" s="2" t="inlineStr">
        <is>
          <t>3</t>
        </is>
      </c>
      <c r="BD657" s="2" t="inlineStr">
        <is>
          <t/>
        </is>
      </c>
      <c r="BE657" t="inlineStr">
        <is>
          <t>a 2021-2027-es időszakra szóló többéves pénzügyi keret 1. fejezetén belüli programklaszter</t>
        </is>
      </c>
      <c r="BF657" s="2" t="inlineStr">
        <is>
          <t>Investimenti strategici europei</t>
        </is>
      </c>
      <c r="BG657" s="2" t="inlineStr">
        <is>
          <t>3</t>
        </is>
      </c>
      <c r="BH657" s="2" t="inlineStr">
        <is>
          <t/>
        </is>
      </c>
      <c r="BI657" t="inlineStr">
        <is>
          <t>cluster 02 della rubrica 1 (Mercato unico, innovazione e agenda digitale) del quadro finanziario
pluriennale (QFP) per il periodo 2021-2027</t>
        </is>
      </c>
      <c r="BJ657" s="2" t="inlineStr">
        <is>
          <t>Europos strateginės investicijos</t>
        </is>
      </c>
      <c r="BK657" s="2" t="inlineStr">
        <is>
          <t>3</t>
        </is>
      </c>
      <c r="BL657" s="2" t="inlineStr">
        <is>
          <t/>
        </is>
      </c>
      <c r="BM657" t="inlineStr">
        <is>
          <t>2021–2027 m. daugiametės finansinės programos 1-osios išlaidų kategorijos 02 veiksmų grupė</t>
        </is>
      </c>
      <c r="BN657" s="2" t="inlineStr">
        <is>
          <t>Eiropas stratēģiskās investīcijas</t>
        </is>
      </c>
      <c r="BO657" s="2" t="inlineStr">
        <is>
          <t>3</t>
        </is>
      </c>
      <c r="BP657" s="2" t="inlineStr">
        <is>
          <t/>
        </is>
      </c>
      <c r="BQ657" t="inlineStr">
        <is>
          <t>2021.–2027. gada daudzgadu finanšu shēmas (DFS) izdevumu kategorijas "Vienotais tirgus, inovācija un digitalizācija" 02. programmu kopas nosaukums</t>
        </is>
      </c>
      <c r="BR657" s="2" t="inlineStr">
        <is>
          <t>Investimenti Strateġiċi Ewropej</t>
        </is>
      </c>
      <c r="BS657" s="2" t="inlineStr">
        <is>
          <t>3</t>
        </is>
      </c>
      <c r="BT657" s="2" t="inlineStr">
        <is>
          <t/>
        </is>
      </c>
      <c r="BU657" t="inlineStr">
        <is>
          <t>il-&lt;a href="https://iate.europa.eu/entry/result/3593321/mt" target="_blank"&gt;cluster ta' programmi&lt;/a&gt; nru 02 li jaqa' taħt l-intestatura nru 1: &lt;a href="https://iate.europa.eu/entry/result/3593312/mt" target="_blank"&gt;Suq Uniku, Innovazzjoni u Diġitali&lt;/a&gt; tal-Qafas Finanzjarju Pluriennali (QFP) għall-perjodu 2021-2027</t>
        </is>
      </c>
      <c r="BV657" s="2" t="inlineStr">
        <is>
          <t>Europese strategische investeringen</t>
        </is>
      </c>
      <c r="BW657" s="2" t="inlineStr">
        <is>
          <t>3</t>
        </is>
      </c>
      <c r="BX657" s="2" t="inlineStr">
        <is>
          <t/>
        </is>
      </c>
      <c r="BY657" t="inlineStr">
        <is>
          <t>programmacluster 02 van de rubriek Eengemaakte markt, innovatie en digitaal beleid van het meerjarig financieel kader voor de periode 2021-2027</t>
        </is>
      </c>
      <c r="BZ657" s="2" t="inlineStr">
        <is>
          <t>Europejskie inwestycje strategiczne</t>
        </is>
      </c>
      <c r="CA657" s="2" t="inlineStr">
        <is>
          <t>3</t>
        </is>
      </c>
      <c r="CB657" s="2" t="inlineStr">
        <is>
          <t/>
        </is>
      </c>
      <c r="CC657" t="inlineStr">
        <is>
          <t>grupa programów 02 działu 1 wieloletnich ram finansowych na lata 2021-2027 (&lt;a href="https://iate.europa.eu/entry/result/3593312/pl" target="_blank"&gt;Jednolity rynek, innowacje i gospodarka cyfrowa&lt;/a&gt;)</t>
        </is>
      </c>
      <c r="CD657" s="2" t="inlineStr">
        <is>
          <t>Investimentos Estratégicos Europeus</t>
        </is>
      </c>
      <c r="CE657" s="2" t="inlineStr">
        <is>
          <t>3</t>
        </is>
      </c>
      <c r="CF657" s="2" t="inlineStr">
        <is>
          <t/>
        </is>
      </c>
      <c r="CG657" t="inlineStr">
        <is>
          <t>Área 02 da rubrica Mercado Ùnico, Inovação e Digital do Quadro Financeiro Plurianual para 2021-2027.</t>
        </is>
      </c>
      <c r="CH657" s="2" t="inlineStr">
        <is>
          <t>Investiții strategice europene</t>
        </is>
      </c>
      <c r="CI657" s="2" t="inlineStr">
        <is>
          <t>3</t>
        </is>
      </c>
      <c r="CJ657" s="2" t="inlineStr">
        <is>
          <t/>
        </is>
      </c>
      <c r="CK657" t="inlineStr">
        <is>
          <t>&lt;a href="https://iate.europa.eu/entry/result/3593321/ro" target="_blank"&gt;clusterul de programe&lt;/a&gt; 02 din rubrica 1 „&lt;a href="https://iate.europa.eu/entry/result/3593312/ro" target="_blank"&gt;Piața unică, inovare și sectorul digital&lt;/a&gt;&lt;b&gt;&lt;a href="https://iate.europa.eu/entry/result/3593312/ro" target="_blank"&gt;&lt;time datetime="7.5.2021"&gt; (7.5.2021)&lt;/time&gt;&lt;/a&gt;&lt;/b&gt;” a cadrului financiar multianual pentru perioada 2021-2027</t>
        </is>
      </c>
      <c r="CL657" s="2" t="inlineStr">
        <is>
          <t>Európske strategické investície</t>
        </is>
      </c>
      <c r="CM657" s="2" t="inlineStr">
        <is>
          <t>3</t>
        </is>
      </c>
      <c r="CN657" s="2" t="inlineStr">
        <is>
          <t/>
        </is>
      </c>
      <c r="CO657" t="inlineStr">
        <is>
          <t>&lt;a href="https://iate.europa.eu/entry/result/3593321/sk" target="_blank"&gt;programové zoskupenie&lt;/a&gt; (klaster) 02 v rámci okruhu &lt;a href="https://iate.europa.eu/entry/slideshow/1617808819744/3593312/sk" target="_blank"&gt;Jednotný trh, inovácie a digitálna ekonomika&lt;/a&gt; viacročného finančného rámca na roky 2021 – 2027</t>
        </is>
      </c>
      <c r="CP657" s="2" t="inlineStr">
        <is>
          <t>Evropske strateške naložbe</t>
        </is>
      </c>
      <c r="CQ657" s="2" t="inlineStr">
        <is>
          <t>3</t>
        </is>
      </c>
      <c r="CR657" s="2" t="inlineStr">
        <is>
          <t/>
        </is>
      </c>
      <c r="CS657" t="inlineStr">
        <is>
          <t>programski sklop 2 razdelka 1 večletnega finančnega okvira za obdobje 2021–2027</t>
        </is>
      </c>
      <c r="CT657" s="2" t="inlineStr">
        <is>
          <t>europeiska strategiska investeringar</t>
        </is>
      </c>
      <c r="CU657" s="2" t="inlineStr">
        <is>
          <t>3</t>
        </is>
      </c>
      <c r="CV657" s="2" t="inlineStr">
        <is>
          <t/>
        </is>
      </c>
      <c r="CW657" t="inlineStr">
        <is>
          <t>kluster 02 i rubriken inre marknaden, innovation och digitalisering i den fleråriga budgetramen för perioden 2021-2027</t>
        </is>
      </c>
    </row>
    <row r="658">
      <c r="A658" s="1" t="str">
        <f>HYPERLINK("https://iate.europa.eu/entry/result/3593313/all", "3593313")</f>
        <v>3593313</v>
      </c>
      <c r="B658" t="inlineStr">
        <is>
          <t>EUROPEAN UNION</t>
        </is>
      </c>
      <c r="C658" t="inlineStr">
        <is>
          <t>EUROPEAN UNION|EU finance</t>
        </is>
      </c>
      <c r="D658" t="inlineStr">
        <is>
          <t>yes</t>
        </is>
      </c>
      <c r="E658" t="inlineStr">
        <is>
          <t/>
        </is>
      </c>
      <c r="F658" s="2" t="inlineStr">
        <is>
          <t>Сближаване, устойчивост и ценности</t>
        </is>
      </c>
      <c r="G658" s="2" t="inlineStr">
        <is>
          <t>3</t>
        </is>
      </c>
      <c r="H658" s="2" t="inlineStr">
        <is>
          <t/>
        </is>
      </c>
      <c r="I658" t="inlineStr">
        <is>
          <t/>
        </is>
      </c>
      <c r="J658" s="2" t="inlineStr">
        <is>
          <t>Soudržnost, odolnost a hodnoty</t>
        </is>
      </c>
      <c r="K658" s="2" t="inlineStr">
        <is>
          <t>3</t>
        </is>
      </c>
      <c r="L658" s="2" t="inlineStr">
        <is>
          <t/>
        </is>
      </c>
      <c r="M658" t="inlineStr">
        <is>
          <t>okruh 2 víceletého finančního rámce na období 2021–2027</t>
        </is>
      </c>
      <c r="N658" s="2" t="inlineStr">
        <is>
          <t>Samhørighed, resiliens og værdier</t>
        </is>
      </c>
      <c r="O658" s="2" t="inlineStr">
        <is>
          <t>3</t>
        </is>
      </c>
      <c r="P658" s="2" t="inlineStr">
        <is>
          <t/>
        </is>
      </c>
      <c r="Q658" t="inlineStr">
        <is>
          <t>udgiftsområde 2 i den flerårige finansielle ramme for årene 2021-2027</t>
        </is>
      </c>
      <c r="R658" s="2" t="inlineStr">
        <is>
          <t>Zusammenhalt, Resilienz und Werte</t>
        </is>
      </c>
      <c r="S658" s="2" t="inlineStr">
        <is>
          <t>3</t>
        </is>
      </c>
      <c r="T658" s="2" t="inlineStr">
        <is>
          <t/>
        </is>
      </c>
      <c r="U658" t="inlineStr">
        <is>
          <t/>
        </is>
      </c>
      <c r="V658" s="2" t="inlineStr">
        <is>
          <t>συνοχή, ανθεκτικότητα και αξίες</t>
        </is>
      </c>
      <c r="W658" s="2" t="inlineStr">
        <is>
          <t>3</t>
        </is>
      </c>
      <c r="X658" s="2" t="inlineStr">
        <is>
          <t/>
        </is>
      </c>
      <c r="Y658" t="inlineStr">
        <is>
          <t>τομέας 2 του Πολυετούς Δημοσιονομικού Πλαισίου για την περίοδο 2021-2027</t>
        </is>
      </c>
      <c r="Z658" s="2" t="inlineStr">
        <is>
          <t>Cohesion, Resilience and Values</t>
        </is>
      </c>
      <c r="AA658" s="2" t="inlineStr">
        <is>
          <t>3</t>
        </is>
      </c>
      <c r="AB658" s="2" t="inlineStr">
        <is>
          <t/>
        </is>
      </c>
      <c r="AC658" t="inlineStr">
        <is>
          <t>heading 2 of the 2021–2027 &lt;a href="https://iate.europa.eu/entry/result/930627/en" target="_blank"&gt;multiannual financial framework&lt;/a&gt;</t>
        </is>
      </c>
      <c r="AD658" s="2" t="inlineStr">
        <is>
          <t>Cohesión, resiliencia y valores</t>
        </is>
      </c>
      <c r="AE658" s="2" t="inlineStr">
        <is>
          <t>3</t>
        </is>
      </c>
      <c r="AF658" s="2" t="inlineStr">
        <is>
          <t/>
        </is>
      </c>
      <c r="AG658" t="inlineStr">
        <is>
          <t>Rúbrica 2 del marco financiero plurianual (UE-27) para el período 2021-2027.</t>
        </is>
      </c>
      <c r="AH658" s="2" t="inlineStr">
        <is>
          <t>Ühtekuuluvus, vastupanuvõime ja väärtused</t>
        </is>
      </c>
      <c r="AI658" s="2" t="inlineStr">
        <is>
          <t>3</t>
        </is>
      </c>
      <c r="AJ658" s="2" t="inlineStr">
        <is>
          <t/>
        </is>
      </c>
      <c r="AK658" t="inlineStr">
        <is>
          <t>mitmeaastase finantsraamistiku 2021-2027 2. rubriigi pealkiri</t>
        </is>
      </c>
      <c r="AL658" s="2" t="inlineStr">
        <is>
          <t>Koheesio, palautumiskyky ja arvot</t>
        </is>
      </c>
      <c r="AM658" s="2" t="inlineStr">
        <is>
          <t>3</t>
        </is>
      </c>
      <c r="AN658" s="2" t="inlineStr">
        <is>
          <t/>
        </is>
      </c>
      <c r="AO658" t="inlineStr">
        <is>
          <t>monivuotisen rahoituskehyksen 2021–2027 otsake 2</t>
        </is>
      </c>
      <c r="AP658" s="2" t="inlineStr">
        <is>
          <t>Cohésion, résilience et valeurs</t>
        </is>
      </c>
      <c r="AQ658" s="2" t="inlineStr">
        <is>
          <t>3</t>
        </is>
      </c>
      <c r="AR658" s="2" t="inlineStr">
        <is>
          <t/>
        </is>
      </c>
      <c r="AS658" t="inlineStr">
        <is>
          <t>deuxième rubrique du &lt;a href="https://iate.europa.eu/entry/result/930627/fr" target="_blank"&gt;cadre financier pluriannuel&lt;/a&gt; pour les années 2021 à 2027</t>
        </is>
      </c>
      <c r="AT658" t="inlineStr">
        <is>
          <t/>
        </is>
      </c>
      <c r="AU658" t="inlineStr">
        <is>
          <t/>
        </is>
      </c>
      <c r="AV658" t="inlineStr">
        <is>
          <t/>
        </is>
      </c>
      <c r="AW658" t="inlineStr">
        <is>
          <t/>
        </is>
      </c>
      <c r="AX658" s="2" t="inlineStr">
        <is>
          <t>Kohezija, otpornost i vrijednosti</t>
        </is>
      </c>
      <c r="AY658" s="2" t="inlineStr">
        <is>
          <t>3</t>
        </is>
      </c>
      <c r="AZ658" s="2" t="inlineStr">
        <is>
          <t/>
        </is>
      </c>
      <c r="BA658" t="inlineStr">
        <is>
          <t>naslov 2. višegodišnjeg financijskog okvira za razdoblje 2021. - 2027.</t>
        </is>
      </c>
      <c r="BB658" s="2" t="inlineStr">
        <is>
          <t>Kohézió, reziliencia és értékek</t>
        </is>
      </c>
      <c r="BC658" s="2" t="inlineStr">
        <is>
          <t>3</t>
        </is>
      </c>
      <c r="BD658" s="2" t="inlineStr">
        <is>
          <t/>
        </is>
      </c>
      <c r="BE658" t="inlineStr">
        <is>
          <t>a 2021-2027-es időszakra szóló többéves pénzügyi keret 2. fejezete</t>
        </is>
      </c>
      <c r="BF658" s="2" t="inlineStr">
        <is>
          <t>Coesione, resilienza e valori</t>
        </is>
      </c>
      <c r="BG658" s="2" t="inlineStr">
        <is>
          <t>3</t>
        </is>
      </c>
      <c r="BH658" s="2" t="inlineStr">
        <is>
          <t/>
        </is>
      </c>
      <c r="BI658" t="inlineStr">
        <is>
          <t>rubrica 2 della tabella riepilogativa per rubrica del quadro finanziario
pluriennale (QFP) per il periodo 2021-2027</t>
        </is>
      </c>
      <c r="BJ658" s="2" t="inlineStr">
        <is>
          <t>Sanglauda, atsparumas ir vertybės</t>
        </is>
      </c>
      <c r="BK658" s="2" t="inlineStr">
        <is>
          <t>3</t>
        </is>
      </c>
      <c r="BL658" s="2" t="inlineStr">
        <is>
          <t/>
        </is>
      </c>
      <c r="BM658" t="inlineStr">
        <is>
          <t>2021–2027 m. daugiametės finansinės programos 2-oji išlaidų kategorija</t>
        </is>
      </c>
      <c r="BN658" s="2" t="inlineStr">
        <is>
          <t>Kohēzija, noturība un vērtības</t>
        </is>
      </c>
      <c r="BO658" s="2" t="inlineStr">
        <is>
          <t>3</t>
        </is>
      </c>
      <c r="BP658" s="2" t="inlineStr">
        <is>
          <t/>
        </is>
      </c>
      <c r="BQ658" t="inlineStr">
        <is>
          <t>daudzgadu finanšu shēmas 2021.–2027. gadam 2.
izdevumu kategorijas nosaukums</t>
        </is>
      </c>
      <c r="BR658" s="2" t="inlineStr">
        <is>
          <t>Koeżjoni, Reżiljenza u Valuri</t>
        </is>
      </c>
      <c r="BS658" s="2" t="inlineStr">
        <is>
          <t>3</t>
        </is>
      </c>
      <c r="BT658" s="2" t="inlineStr">
        <is>
          <t/>
        </is>
      </c>
      <c r="BU658" t="inlineStr">
        <is>
          <t>l-intestatura nru 2 tal-Qafas Finanzjarju Pluriennali (QFP) għall-perjodu 2021-2027</t>
        </is>
      </c>
      <c r="BV658" s="2" t="inlineStr">
        <is>
          <t>Cohesie, veerkracht en waarden</t>
        </is>
      </c>
      <c r="BW658" s="2" t="inlineStr">
        <is>
          <t>3</t>
        </is>
      </c>
      <c r="BX658" s="2" t="inlineStr">
        <is>
          <t/>
        </is>
      </c>
      <c r="BY658" t="inlineStr">
        <is>
          <t>rubriek 2 van het meerjarig financieel kader voor de periode 2021-2027</t>
        </is>
      </c>
      <c r="BZ658" s="2" t="inlineStr">
        <is>
          <t>Spójność, odporność i wartości</t>
        </is>
      </c>
      <c r="CA658" s="2" t="inlineStr">
        <is>
          <t>3</t>
        </is>
      </c>
      <c r="CB658" s="2" t="inlineStr">
        <is>
          <t/>
        </is>
      </c>
      <c r="CC658" t="inlineStr">
        <is>
          <t>dział 2 wieloletnich ram finansowych na lata 2021-2027</t>
        </is>
      </c>
      <c r="CD658" s="2" t="inlineStr">
        <is>
          <t>Coesão, Resiliência e Valores</t>
        </is>
      </c>
      <c r="CE658" s="2" t="inlineStr">
        <is>
          <t>3</t>
        </is>
      </c>
      <c r="CF658" s="2" t="inlineStr">
        <is>
          <t/>
        </is>
      </c>
      <c r="CG658" t="inlineStr">
        <is>
          <t>Rubrica 2 do Quadro Financeiro Plurianual para 2021-2027.</t>
        </is>
      </c>
      <c r="CH658" s="2" t="inlineStr">
        <is>
          <t>Coeziune, reziliență și valori</t>
        </is>
      </c>
      <c r="CI658" s="2" t="inlineStr">
        <is>
          <t>3</t>
        </is>
      </c>
      <c r="CJ658" s="2" t="inlineStr">
        <is>
          <t/>
        </is>
      </c>
      <c r="CK658" t="inlineStr">
        <is>
          <t>&lt;div&gt;
 &lt;div&gt;
 &lt;div&gt;
 &lt;div&gt;
 rubrica 2 din cadrul financiar multianual pentru perioada 2021-2027&lt;/div&gt;&lt;/div&gt;&lt;/div&gt;&lt;/div&gt;</t>
        </is>
      </c>
      <c r="CL658" s="2" t="inlineStr">
        <is>
          <t>Súdržnosť, odolnosť a hodnoty</t>
        </is>
      </c>
      <c r="CM658" s="2" t="inlineStr">
        <is>
          <t>3</t>
        </is>
      </c>
      <c r="CN658" s="2" t="inlineStr">
        <is>
          <t/>
        </is>
      </c>
      <c r="CO658" t="inlineStr">
        <is>
          <t>okruh 2 viacročného finančného rámca na roky 2021 – 2027</t>
        </is>
      </c>
      <c r="CP658" s="2" t="inlineStr">
        <is>
          <t>Kohezija, odpornost in vrednote</t>
        </is>
      </c>
      <c r="CQ658" s="2" t="inlineStr">
        <is>
          <t>3</t>
        </is>
      </c>
      <c r="CR658" s="2" t="inlineStr">
        <is>
          <t/>
        </is>
      </c>
      <c r="CS658" t="inlineStr">
        <is>
          <t>razdelek 2 večletnega finančnega okvira za obdobje 2021–2027</t>
        </is>
      </c>
      <c r="CT658" s="2" t="inlineStr">
        <is>
          <t>sammanhållning, resiliens och värden</t>
        </is>
      </c>
      <c r="CU658" s="2" t="inlineStr">
        <is>
          <t>3</t>
        </is>
      </c>
      <c r="CV658" s="2" t="inlineStr">
        <is>
          <t/>
        </is>
      </c>
      <c r="CW658" t="inlineStr">
        <is>
          <t>rubrik 2 i den fleråriga budgetramen för perioden 2021-2027</t>
        </is>
      </c>
    </row>
    <row r="659">
      <c r="A659" s="1" t="str">
        <f>HYPERLINK("https://iate.europa.eu/entry/result/3593316/all", "3593316")</f>
        <v>3593316</v>
      </c>
      <c r="B659" t="inlineStr">
        <is>
          <t>EUROPEAN UNION</t>
        </is>
      </c>
      <c r="C659" t="inlineStr">
        <is>
          <t>EUROPEAN UNION|EU finance</t>
        </is>
      </c>
      <c r="D659" t="inlineStr">
        <is>
          <t>yes</t>
        </is>
      </c>
      <c r="E659" t="inlineStr">
        <is>
          <t/>
        </is>
      </c>
      <c r="F659" s="2" t="inlineStr">
        <is>
          <t>Сигурност и отбрана</t>
        </is>
      </c>
      <c r="G659" s="2" t="inlineStr">
        <is>
          <t>3</t>
        </is>
      </c>
      <c r="H659" s="2" t="inlineStr">
        <is>
          <t/>
        </is>
      </c>
      <c r="I659" t="inlineStr">
        <is>
          <t/>
        </is>
      </c>
      <c r="J659" s="2" t="inlineStr">
        <is>
          <t>Bezpečnost a obrana</t>
        </is>
      </c>
      <c r="K659" s="2" t="inlineStr">
        <is>
          <t>3</t>
        </is>
      </c>
      <c r="L659" s="2" t="inlineStr">
        <is>
          <t/>
        </is>
      </c>
      <c r="M659" t="inlineStr">
        <is>
          <t>okruh 5 víceletého finančního rámce na období 2021–2027</t>
        </is>
      </c>
      <c r="N659" s="2" t="inlineStr">
        <is>
          <t>Sikkerhed og forsvar</t>
        </is>
      </c>
      <c r="O659" s="2" t="inlineStr">
        <is>
          <t>3</t>
        </is>
      </c>
      <c r="P659" s="2" t="inlineStr">
        <is>
          <t/>
        </is>
      </c>
      <c r="Q659" t="inlineStr">
        <is>
          <t>udgiftsområde 5 i den flerårige finansielle ramme for årene 2021-2027</t>
        </is>
      </c>
      <c r="R659" s="2" t="inlineStr">
        <is>
          <t>Sicherheit und Verteidigung</t>
        </is>
      </c>
      <c r="S659" s="2" t="inlineStr">
        <is>
          <t>3</t>
        </is>
      </c>
      <c r="T659" s="2" t="inlineStr">
        <is>
          <t/>
        </is>
      </c>
      <c r="U659" t="inlineStr">
        <is>
          <t/>
        </is>
      </c>
      <c r="V659" s="2" t="inlineStr">
        <is>
          <t>ασφάλεια και άμυνα</t>
        </is>
      </c>
      <c r="W659" s="2" t="inlineStr">
        <is>
          <t>3</t>
        </is>
      </c>
      <c r="X659" s="2" t="inlineStr">
        <is>
          <t/>
        </is>
      </c>
      <c r="Y659" t="inlineStr">
        <is>
          <t>τομέας 5 του Πολυετούς Δημοσιονομικού Πλαισίου για την περίοδο 2021-2027</t>
        </is>
      </c>
      <c r="Z659" s="2" t="inlineStr">
        <is>
          <t>Security and Defence</t>
        </is>
      </c>
      <c r="AA659" s="2" t="inlineStr">
        <is>
          <t>3</t>
        </is>
      </c>
      <c r="AB659" s="2" t="inlineStr">
        <is>
          <t/>
        </is>
      </c>
      <c r="AC659" t="inlineStr">
        <is>
          <t>heading 5 of the 2021–2027 &lt;a href="https://iate.europa.eu/entry/result/930627/en" target="_blank"&gt;multiannual financial framework&lt;/a&gt;</t>
        </is>
      </c>
      <c r="AD659" s="2" t="inlineStr">
        <is>
          <t>Seguridad y defensa</t>
        </is>
      </c>
      <c r="AE659" s="2" t="inlineStr">
        <is>
          <t>3</t>
        </is>
      </c>
      <c r="AF659" s="2" t="inlineStr">
        <is>
          <t/>
        </is>
      </c>
      <c r="AG659" t="inlineStr">
        <is>
          <t>Rúbrica 5 del marco financiero plurianual (UE-27) para el período 2021-2027.</t>
        </is>
      </c>
      <c r="AH659" s="2" t="inlineStr">
        <is>
          <t>Julgeolek ja kaitse</t>
        </is>
      </c>
      <c r="AI659" s="2" t="inlineStr">
        <is>
          <t>3</t>
        </is>
      </c>
      <c r="AJ659" s="2" t="inlineStr">
        <is>
          <t/>
        </is>
      </c>
      <c r="AK659" t="inlineStr">
        <is>
          <t>mitmeaastase finantsraamistiku 2021-2027 5. rubriigi pealkiri</t>
        </is>
      </c>
      <c r="AL659" s="2" t="inlineStr">
        <is>
          <t>Turvallisuus ja puolustus</t>
        </is>
      </c>
      <c r="AM659" s="2" t="inlineStr">
        <is>
          <t>3</t>
        </is>
      </c>
      <c r="AN659" s="2" t="inlineStr">
        <is>
          <t/>
        </is>
      </c>
      <c r="AO659" t="inlineStr">
        <is>
          <t>monivuotisen rahoituskehyksen 2021–2027 otsake 5</t>
        </is>
      </c>
      <c r="AP659" s="2" t="inlineStr">
        <is>
          <t>Sécurité et défense</t>
        </is>
      </c>
      <c r="AQ659" s="2" t="inlineStr">
        <is>
          <t>3</t>
        </is>
      </c>
      <c r="AR659" s="2" t="inlineStr">
        <is>
          <t/>
        </is>
      </c>
      <c r="AS659" t="inlineStr">
        <is>
          <t>cinquième rubrique du &lt;a href="https://iate.europa.eu/entry/result/930627/fr" target="_blank"&gt;cadre financier pluriannuel&lt;/a&gt; pour les années 2021 à 2027</t>
        </is>
      </c>
      <c r="AT659" t="inlineStr">
        <is>
          <t/>
        </is>
      </c>
      <c r="AU659" t="inlineStr">
        <is>
          <t/>
        </is>
      </c>
      <c r="AV659" t="inlineStr">
        <is>
          <t/>
        </is>
      </c>
      <c r="AW659" t="inlineStr">
        <is>
          <t/>
        </is>
      </c>
      <c r="AX659" s="2" t="inlineStr">
        <is>
          <t>Sigurnost i obrana</t>
        </is>
      </c>
      <c r="AY659" s="2" t="inlineStr">
        <is>
          <t>3</t>
        </is>
      </c>
      <c r="AZ659" s="2" t="inlineStr">
        <is>
          <t/>
        </is>
      </c>
      <c r="BA659" t="inlineStr">
        <is>
          <t>naslov 5. višegodišnjeg financijskog okvira za razdoblje 2021. - 2027.</t>
        </is>
      </c>
      <c r="BB659" s="2" t="inlineStr">
        <is>
          <t>Biztonság és védelem</t>
        </is>
      </c>
      <c r="BC659" s="2" t="inlineStr">
        <is>
          <t>3</t>
        </is>
      </c>
      <c r="BD659" s="2" t="inlineStr">
        <is>
          <t/>
        </is>
      </c>
      <c r="BE659" t="inlineStr">
        <is>
          <t>a 2021-2027-es időszakra szóló többéves pénzügyi keret 5. fejezete</t>
        </is>
      </c>
      <c r="BF659" s="2" t="inlineStr">
        <is>
          <t>Sicurezza e difesa</t>
        </is>
      </c>
      <c r="BG659" s="2" t="inlineStr">
        <is>
          <t>3</t>
        </is>
      </c>
      <c r="BH659" s="2" t="inlineStr">
        <is>
          <t/>
        </is>
      </c>
      <c r="BI659" t="inlineStr">
        <is>
          <t>rubrica 5 della tabella riepilogativa per rubrica del quadro finanziario
pluriennale (QFP) per il periodo 2021-2027</t>
        </is>
      </c>
      <c r="BJ659" s="2" t="inlineStr">
        <is>
          <t>Saugumas ir gynyba</t>
        </is>
      </c>
      <c r="BK659" s="2" t="inlineStr">
        <is>
          <t>3</t>
        </is>
      </c>
      <c r="BL659" s="2" t="inlineStr">
        <is>
          <t/>
        </is>
      </c>
      <c r="BM659" t="inlineStr">
        <is>
          <t>2021–2027 m. daugiametės finansinės programos 5-oji išlaidų kategorija</t>
        </is>
      </c>
      <c r="BN659" s="2" t="inlineStr">
        <is>
          <t>Drošība un aizsardzība</t>
        </is>
      </c>
      <c r="BO659" s="2" t="inlineStr">
        <is>
          <t>3</t>
        </is>
      </c>
      <c r="BP659" s="2" t="inlineStr">
        <is>
          <t/>
        </is>
      </c>
      <c r="BQ659" t="inlineStr">
        <is>
          <t>daudzgadu finanšu shēmas 5. izdevumu
kategorijas nosaukums</t>
        </is>
      </c>
      <c r="BR659" s="2" t="inlineStr">
        <is>
          <t>Sigurtà u Difiża</t>
        </is>
      </c>
      <c r="BS659" s="2" t="inlineStr">
        <is>
          <t>3</t>
        </is>
      </c>
      <c r="BT659" s="2" t="inlineStr">
        <is>
          <t/>
        </is>
      </c>
      <c r="BU659" t="inlineStr">
        <is>
          <t>l-intestatura nru 5 tal-Qafas Finanzjarju Pluriennali (QFP) għall-perjodu 2021-2027</t>
        </is>
      </c>
      <c r="BV659" s="2" t="inlineStr">
        <is>
          <t>Veiligheid en defensie</t>
        </is>
      </c>
      <c r="BW659" s="2" t="inlineStr">
        <is>
          <t>3</t>
        </is>
      </c>
      <c r="BX659" s="2" t="inlineStr">
        <is>
          <t/>
        </is>
      </c>
      <c r="BY659" t="inlineStr">
        <is>
          <t>rubriek 5 van het meerjarig financieel kader voor de periode 2021-2027</t>
        </is>
      </c>
      <c r="BZ659" s="2" t="inlineStr">
        <is>
          <t>Bezpieczeństwo i obrona</t>
        </is>
      </c>
      <c r="CA659" s="2" t="inlineStr">
        <is>
          <t>3</t>
        </is>
      </c>
      <c r="CB659" s="2" t="inlineStr">
        <is>
          <t/>
        </is>
      </c>
      <c r="CC659" t="inlineStr">
        <is>
          <t>dział 5 wieloletnich ram finansowych na lata 2021-2027</t>
        </is>
      </c>
      <c r="CD659" s="2" t="inlineStr">
        <is>
          <t>Segurança e Defesa</t>
        </is>
      </c>
      <c r="CE659" s="2" t="inlineStr">
        <is>
          <t>3</t>
        </is>
      </c>
      <c r="CF659" s="2" t="inlineStr">
        <is>
          <t/>
        </is>
      </c>
      <c r="CG659" t="inlineStr">
        <is>
          <t>Rubrica 5 do Quadro Financeiro Plurianual para 2021-2027.</t>
        </is>
      </c>
      <c r="CH659" s="2" t="inlineStr">
        <is>
          <t>Securitate și apărare</t>
        </is>
      </c>
      <c r="CI659" s="2" t="inlineStr">
        <is>
          <t>3</t>
        </is>
      </c>
      <c r="CJ659" s="2" t="inlineStr">
        <is>
          <t/>
        </is>
      </c>
      <c r="CK659" t="inlineStr">
        <is>
          <t>&lt;div&gt;
 &lt;div&gt;
 &lt;div&gt;
 &lt;div&gt;
 rubrica 5 din cadrul financiar multianual pentru perioada 2021-2027&lt;/div&gt;&lt;/div&gt;&lt;/div&gt;&lt;/div&gt;</t>
        </is>
      </c>
      <c r="CL659" s="2" t="inlineStr">
        <is>
          <t>Bezpečnosť a obrana</t>
        </is>
      </c>
      <c r="CM659" s="2" t="inlineStr">
        <is>
          <t>3</t>
        </is>
      </c>
      <c r="CN659" s="2" t="inlineStr">
        <is>
          <t/>
        </is>
      </c>
      <c r="CO659" t="inlineStr">
        <is>
          <t>okruh 5 viacročného finančného rámca na roky 2021 – 2027</t>
        </is>
      </c>
      <c r="CP659" s="2" t="inlineStr">
        <is>
          <t>Varnost in obramba</t>
        </is>
      </c>
      <c r="CQ659" s="2" t="inlineStr">
        <is>
          <t>3</t>
        </is>
      </c>
      <c r="CR659" s="2" t="inlineStr">
        <is>
          <t/>
        </is>
      </c>
      <c r="CS659" t="inlineStr">
        <is>
          <t>razdelek 5 večletnega finančnega okvira za obdobje 2021–2027</t>
        </is>
      </c>
      <c r="CT659" s="2" t="inlineStr">
        <is>
          <t>säkerhet och försvar</t>
        </is>
      </c>
      <c r="CU659" s="2" t="inlineStr">
        <is>
          <t>3</t>
        </is>
      </c>
      <c r="CV659" s="2" t="inlineStr">
        <is>
          <t/>
        </is>
      </c>
      <c r="CW659" t="inlineStr">
        <is>
          <t>rubrik 5 i den fleråriga budgetramen för perioden 2021-2027</t>
        </is>
      </c>
    </row>
    <row r="660">
      <c r="A660" s="1" t="str">
        <f>HYPERLINK("https://iate.europa.eu/entry/result/3593314/all", "3593314")</f>
        <v>3593314</v>
      </c>
      <c r="B660" t="inlineStr">
        <is>
          <t>EUROPEAN UNION</t>
        </is>
      </c>
      <c r="C660" t="inlineStr">
        <is>
          <t>EUROPEAN UNION|EU finance</t>
        </is>
      </c>
      <c r="D660" t="inlineStr">
        <is>
          <t>yes</t>
        </is>
      </c>
      <c r="E660" t="inlineStr">
        <is>
          <t/>
        </is>
      </c>
      <c r="F660" s="2" t="inlineStr">
        <is>
          <t>Природни ресурси и околна среда</t>
        </is>
      </c>
      <c r="G660" s="2" t="inlineStr">
        <is>
          <t>3</t>
        </is>
      </c>
      <c r="H660" s="2" t="inlineStr">
        <is>
          <t/>
        </is>
      </c>
      <c r="I660" t="inlineStr">
        <is>
          <t/>
        </is>
      </c>
      <c r="J660" s="2" t="inlineStr">
        <is>
          <t>Přírodní zdroje a životní prostředí</t>
        </is>
      </c>
      <c r="K660" s="2" t="inlineStr">
        <is>
          <t>3</t>
        </is>
      </c>
      <c r="L660" s="2" t="inlineStr">
        <is>
          <t/>
        </is>
      </c>
      <c r="M660" t="inlineStr">
        <is>
          <t>okruh 3 víceletého finančního rámce na období 2021–2027</t>
        </is>
      </c>
      <c r="N660" s="2" t="inlineStr">
        <is>
          <t>Naturressourcer og miljø</t>
        </is>
      </c>
      <c r="O660" s="2" t="inlineStr">
        <is>
          <t>3</t>
        </is>
      </c>
      <c r="P660" s="2" t="inlineStr">
        <is>
          <t/>
        </is>
      </c>
      <c r="Q660" t="inlineStr">
        <is>
          <t>udgiftsområde 3 i den flerårige finansielle ramme for årene 2021-2027</t>
        </is>
      </c>
      <c r="R660" s="2" t="inlineStr">
        <is>
          <t>Natürliche Ressourcen und Umwelt</t>
        </is>
      </c>
      <c r="S660" s="2" t="inlineStr">
        <is>
          <t>3</t>
        </is>
      </c>
      <c r="T660" s="2" t="inlineStr">
        <is>
          <t/>
        </is>
      </c>
      <c r="U660" t="inlineStr">
        <is>
          <t/>
        </is>
      </c>
      <c r="V660" s="2" t="inlineStr">
        <is>
          <t>φυσικοί πόροι και περιβάλλον</t>
        </is>
      </c>
      <c r="W660" s="2" t="inlineStr">
        <is>
          <t>3</t>
        </is>
      </c>
      <c r="X660" s="2" t="inlineStr">
        <is>
          <t/>
        </is>
      </c>
      <c r="Y660" t="inlineStr">
        <is>
          <t>τομέας 3 του Πολυετούς Δημοσιονομικού Πλαισίου για την περίοδο 2021-2027</t>
        </is>
      </c>
      <c r="Z660" s="2" t="inlineStr">
        <is>
          <t>Natural Resources and Environment</t>
        </is>
      </c>
      <c r="AA660" s="2" t="inlineStr">
        <is>
          <t>3</t>
        </is>
      </c>
      <c r="AB660" s="2" t="inlineStr">
        <is>
          <t/>
        </is>
      </c>
      <c r="AC660" t="inlineStr">
        <is>
          <t>heading 3 of the 2021–2027 &lt;a href="https://iate.europa.eu/entry/result/930627/en" target="_blank"&gt;multiannual financial framework&lt;/a&gt;</t>
        </is>
      </c>
      <c r="AD660" s="2" t="inlineStr">
        <is>
          <t>Recursos naturales y medio ambiente</t>
        </is>
      </c>
      <c r="AE660" s="2" t="inlineStr">
        <is>
          <t>3</t>
        </is>
      </c>
      <c r="AF660" s="2" t="inlineStr">
        <is>
          <t/>
        </is>
      </c>
      <c r="AG660" t="inlineStr">
        <is>
          <t>Rúbrica 3 del marco financiero plurianual (UE-27) para el período 2021-2027.</t>
        </is>
      </c>
      <c r="AH660" s="2" t="inlineStr">
        <is>
          <t>Loodusvarad ja keskkond</t>
        </is>
      </c>
      <c r="AI660" s="2" t="inlineStr">
        <is>
          <t>3</t>
        </is>
      </c>
      <c r="AJ660" s="2" t="inlineStr">
        <is>
          <t/>
        </is>
      </c>
      <c r="AK660" t="inlineStr">
        <is>
          <t>mitmeaastase finantsraamistiku 2021-2027 3. rubriigi pealkiri</t>
        </is>
      </c>
      <c r="AL660" s="2" t="inlineStr">
        <is>
          <t>Luonnonvarat ja ympäristö</t>
        </is>
      </c>
      <c r="AM660" s="2" t="inlineStr">
        <is>
          <t>3</t>
        </is>
      </c>
      <c r="AN660" s="2" t="inlineStr">
        <is>
          <t/>
        </is>
      </c>
      <c r="AO660" t="inlineStr">
        <is>
          <t>monivuotisen rahoituskehyksen 2021–2027 otsake 3</t>
        </is>
      </c>
      <c r="AP660" s="2" t="inlineStr">
        <is>
          <t>Ressources naturelles et environnement</t>
        </is>
      </c>
      <c r="AQ660" s="2" t="inlineStr">
        <is>
          <t>3</t>
        </is>
      </c>
      <c r="AR660" s="2" t="inlineStr">
        <is>
          <t/>
        </is>
      </c>
      <c r="AS660" t="inlineStr">
        <is>
          <t>troisième rubrique du &lt;a href="https://iate.europa.eu/entry/result/930627/fr" target="_blank"&gt;cadre financier pluriannuel&lt;/a&gt; pour les années 2021 à 2027</t>
        </is>
      </c>
      <c r="AT660" t="inlineStr">
        <is>
          <t/>
        </is>
      </c>
      <c r="AU660" t="inlineStr">
        <is>
          <t/>
        </is>
      </c>
      <c r="AV660" t="inlineStr">
        <is>
          <t/>
        </is>
      </c>
      <c r="AW660" t="inlineStr">
        <is>
          <t/>
        </is>
      </c>
      <c r="AX660" s="2" t="inlineStr">
        <is>
          <t>Prirodni resursi i okoliš</t>
        </is>
      </c>
      <c r="AY660" s="2" t="inlineStr">
        <is>
          <t>3</t>
        </is>
      </c>
      <c r="AZ660" s="2" t="inlineStr">
        <is>
          <t/>
        </is>
      </c>
      <c r="BA660" t="inlineStr">
        <is>
          <t>naslov 3. višegodišnjeg financijskog okvira za razdoblje 2021. - 2027.</t>
        </is>
      </c>
      <c r="BB660" s="2" t="inlineStr">
        <is>
          <t>Természeti erőforrások és környezet</t>
        </is>
      </c>
      <c r="BC660" s="2" t="inlineStr">
        <is>
          <t>4</t>
        </is>
      </c>
      <c r="BD660" s="2" t="inlineStr">
        <is>
          <t/>
        </is>
      </c>
      <c r="BE660" t="inlineStr">
        <is>
          <t>a 2021-2027-es időszakra szóló többéves pénzügyi keret 3. fejezete</t>
        </is>
      </c>
      <c r="BF660" s="2" t="inlineStr">
        <is>
          <t>Risorse naturali e ambiente</t>
        </is>
      </c>
      <c r="BG660" s="2" t="inlineStr">
        <is>
          <t>3</t>
        </is>
      </c>
      <c r="BH660" s="2" t="inlineStr">
        <is>
          <t/>
        </is>
      </c>
      <c r="BI660" t="inlineStr">
        <is>
          <t>rubrica 3 della tabella riepilogativa per rubrica del quadro finanziario pluriennale
(QFP) per il periodo 2021-2027</t>
        </is>
      </c>
      <c r="BJ660" s="2" t="inlineStr">
        <is>
          <t>Gamtos ištekliai ir aplinka</t>
        </is>
      </c>
      <c r="BK660" s="2" t="inlineStr">
        <is>
          <t>3</t>
        </is>
      </c>
      <c r="BL660" s="2" t="inlineStr">
        <is>
          <t/>
        </is>
      </c>
      <c r="BM660" t="inlineStr">
        <is>
          <t>2021–2027 m. daugiametės finansinės programos 3-ioji išlaidų kategorija</t>
        </is>
      </c>
      <c r="BN660" s="2" t="inlineStr">
        <is>
          <t>Dabas resursi un vide</t>
        </is>
      </c>
      <c r="BO660" s="2" t="inlineStr">
        <is>
          <t>3</t>
        </is>
      </c>
      <c r="BP660" s="2" t="inlineStr">
        <is>
          <t/>
        </is>
      </c>
      <c r="BQ660" t="inlineStr">
        <is>
          <t>daudzgadu finanšu shēmas 2021.–2027. gadam 3.
izdevumu kategorijas nosaukums</t>
        </is>
      </c>
      <c r="BR660" s="2" t="inlineStr">
        <is>
          <t>Riżorsi Naturali u Ambjent</t>
        </is>
      </c>
      <c r="BS660" s="2" t="inlineStr">
        <is>
          <t>3</t>
        </is>
      </c>
      <c r="BT660" s="2" t="inlineStr">
        <is>
          <t/>
        </is>
      </c>
      <c r="BU660" t="inlineStr">
        <is>
          <t>l-intestatura nru 3 tal-Qafas Finanzjarju Pluriennali (QFP) għall-perjodu 2021-2027</t>
        </is>
      </c>
      <c r="BV660" s="2" t="inlineStr">
        <is>
          <t>Natuurlijke hulpbronnen en milieu</t>
        </is>
      </c>
      <c r="BW660" s="2" t="inlineStr">
        <is>
          <t>3</t>
        </is>
      </c>
      <c r="BX660" s="2" t="inlineStr">
        <is>
          <t/>
        </is>
      </c>
      <c r="BY660" t="inlineStr">
        <is>
          <t>rubriek 3 van het meerjarig financieel kader voor de periode 2021-2027</t>
        </is>
      </c>
      <c r="BZ660" s="2" t="inlineStr">
        <is>
          <t>Zasoby naturalne i środowisko</t>
        </is>
      </c>
      <c r="CA660" s="2" t="inlineStr">
        <is>
          <t>3</t>
        </is>
      </c>
      <c r="CB660" s="2" t="inlineStr">
        <is>
          <t/>
        </is>
      </c>
      <c r="CC660" t="inlineStr">
        <is>
          <t>dział 3 wieloletnich ram finansowych na lata 2021-2027</t>
        </is>
      </c>
      <c r="CD660" s="2" t="inlineStr">
        <is>
          <t>Recursos Naturais e Ambiente</t>
        </is>
      </c>
      <c r="CE660" s="2" t="inlineStr">
        <is>
          <t>3</t>
        </is>
      </c>
      <c r="CF660" s="2" t="inlineStr">
        <is>
          <t/>
        </is>
      </c>
      <c r="CG660" t="inlineStr">
        <is>
          <t>Rubrica 3 do Quadro Financeiro Plurianual para 2021-2027.</t>
        </is>
      </c>
      <c r="CH660" s="2" t="inlineStr">
        <is>
          <t>Resurse naturale și mediu</t>
        </is>
      </c>
      <c r="CI660" s="2" t="inlineStr">
        <is>
          <t>3</t>
        </is>
      </c>
      <c r="CJ660" s="2" t="inlineStr">
        <is>
          <t/>
        </is>
      </c>
      <c r="CK660" t="inlineStr">
        <is>
          <t>rubrica 3 din cadrul financiar multianual pentru perioada 2021-2027</t>
        </is>
      </c>
      <c r="CL660" s="2" t="inlineStr">
        <is>
          <t>Prírodné zdroje a životné prostredie</t>
        </is>
      </c>
      <c r="CM660" s="2" t="inlineStr">
        <is>
          <t>3</t>
        </is>
      </c>
      <c r="CN660" s="2" t="inlineStr">
        <is>
          <t/>
        </is>
      </c>
      <c r="CO660" t="inlineStr">
        <is>
          <t>okruh 3 viacročného finančného rámca na roky 2021 – 2027</t>
        </is>
      </c>
      <c r="CP660" s="2" t="inlineStr">
        <is>
          <t>Naravni viri in okolje</t>
        </is>
      </c>
      <c r="CQ660" s="2" t="inlineStr">
        <is>
          <t>3</t>
        </is>
      </c>
      <c r="CR660" s="2" t="inlineStr">
        <is>
          <t/>
        </is>
      </c>
      <c r="CS660" t="inlineStr">
        <is>
          <t>razdelek 3 večletnega finančnega okvira za obdobje 2021–2027</t>
        </is>
      </c>
      <c r="CT660" s="2" t="inlineStr">
        <is>
          <t>naturresurser och miljö</t>
        </is>
      </c>
      <c r="CU660" s="2" t="inlineStr">
        <is>
          <t>3</t>
        </is>
      </c>
      <c r="CV660" s="2" t="inlineStr">
        <is>
          <t/>
        </is>
      </c>
      <c r="CW660" t="inlineStr">
        <is>
          <t>rubrik 3 i den fleråriga budgetramen för perioden 2021-2027</t>
        </is>
      </c>
    </row>
    <row r="661">
      <c r="A661" s="1" t="str">
        <f>HYPERLINK("https://iate.europa.eu/entry/result/3540783/all", "3540783")</f>
        <v>3540783</v>
      </c>
      <c r="B661" t="inlineStr">
        <is>
          <t>EUROPEAN UNION;POLITICS</t>
        </is>
      </c>
      <c r="C661" t="inlineStr">
        <is>
          <t>EUROPEAN UNION|EU finance;POLITICS|politics and public safety|public safety;EUROPEAN UNION|European construction|European Union</t>
        </is>
      </c>
      <c r="D661" t="inlineStr">
        <is>
          <t>no</t>
        </is>
      </c>
      <c r="E661" t="inlineStr">
        <is>
          <t/>
        </is>
      </c>
      <c r="F661" s="2" t="inlineStr">
        <is>
          <t>инструмент за финансово подпомагане на полицейското сътрудничество, предотвратяването и борбата с престъпността и управлението на кризи</t>
        </is>
      </c>
      <c r="G661" s="2" t="inlineStr">
        <is>
          <t>3</t>
        </is>
      </c>
      <c r="H661" s="2" t="inlineStr">
        <is>
          <t/>
        </is>
      </c>
      <c r="I661" t="inlineStr">
        <is>
          <t>инструмент, предложен за следващата многогодишна финансова рамка (2014-2020 г.) като част от фонд „Вътрешна сигурност“ &lt;a href="/entry/result/3507335/all" id="ENTRY_TO_ENTRY_CONVERTER" target="_blank"&gt;IATE:3507335&lt;/a&gt; , за подпомагане на полицейското сътрудничество, обмена и достъпа до информация, предотвратяването на престъпността и борбата с трансграничната, тежката и организираната престъпност, включително тероризма, защитата на населението и на критичната инфраструктура срещу инциденти, свързани със сигурността, както и ефективното управление на рисковете и кризисните ситуации, свързани със сигурността, като се отчитат общите политики на Съюза (стратегии, програми и планове за действие), законодателството и практическото сътрудничество</t>
        </is>
      </c>
      <c r="J661" s="2" t="inlineStr">
        <is>
          <t>nástroj pro finanční podporu policejní spolupráce, předcházení trestné činnosti, boje proti trestné činnosti a řešení krizí|
ISF – policie|
Fond pro vnitřní bezpečnost – policie</t>
        </is>
      </c>
      <c r="K661" s="2" t="inlineStr">
        <is>
          <t>3|
3|
3</t>
        </is>
      </c>
      <c r="L661" s="2" t="inlineStr">
        <is>
          <t xml:space="preserve">|
|
</t>
        </is>
      </c>
      <c r="M661" t="inlineStr">
        <is>
          <t>nástroj, který je součástí &lt;i&gt;Fondu pro vnitřní bezpečnost&lt;/i&gt; [ &lt;a href="/entry/result/3507335/all" id="ENTRY_TO_ENTRY_CONVERTER" target="_blank"&gt;IATE:3507335&lt;/a&gt; ]; hlavním cílem tohoto nástroje je přispět k zajištění vysoké úrovně bezpečnosti v Evropské unii, zaměřuje se na boj proti trestné činnosti a na řízení rizik a řešení krizí</t>
        </is>
      </c>
      <c r="N661" s="2" t="inlineStr">
        <is>
          <t>instrument for finansiel støtte til politisamarbejde, forebyggelse og bekæmpelse af kriminalitet samt krisestyring</t>
        </is>
      </c>
      <c r="O661" s="2" t="inlineStr">
        <is>
          <t>3</t>
        </is>
      </c>
      <c r="P661" s="2" t="inlineStr">
        <is>
          <t/>
        </is>
      </c>
      <c r="Q661" t="inlineStr">
        <is>
          <t/>
        </is>
      </c>
      <c r="R661" s="2" t="inlineStr">
        <is>
          <t>Instrument für die finanzielle Unterstützung der polizeilichen Zusammenarbeit, der Kriminalprävention und Kriminalitätsbekämpfung und des Krisenmanagements</t>
        </is>
      </c>
      <c r="S661" s="2" t="inlineStr">
        <is>
          <t>3</t>
        </is>
      </c>
      <c r="T661" s="2" t="inlineStr">
        <is>
          <t/>
        </is>
      </c>
      <c r="U661" t="inlineStr">
        <is>
          <t/>
        </is>
      </c>
      <c r="V661" s="2" t="inlineStr">
        <is>
          <t>μέσο για τη χρηματοδοτική στήριξη της αστυνομικής συνεργασίας, της πρόληψης και καταστολής της εγκληματικότητας και της διαχείρισης των κρίσεων|
ΤΕΑ Αστυνομική συνεργασία</t>
        </is>
      </c>
      <c r="W661" s="2" t="inlineStr">
        <is>
          <t>3|
3</t>
        </is>
      </c>
      <c r="X661" s="2" t="inlineStr">
        <is>
          <t xml:space="preserve">|
</t>
        </is>
      </c>
      <c r="Y661" t="inlineStr">
        <is>
          <t>μία από τις δύο συνιστώσες του &lt;i&gt;Ταμείου Εσωτερικής Ασφάλειας&lt;/i&gt; [ &lt;a href="/entry/result/3507335/all" id="ENTRY_TO_ENTRY_CONVERTER" target="_blank"&gt;IATE:3507335&lt;/a&gt; ] η οποία αφορά την αστυνομική συνεργασία, την πρόληψη και την καταπολέμηση της εγκληματικότητας και τη διαχείριση των κινδύνων και των κρίσεων</t>
        </is>
      </c>
      <c r="Z661" s="2" t="inlineStr">
        <is>
          <t>instrument for financial support for police cooperation, preventing and combating crime, and crisis management|
ISF Police|
ISF Police instrument|
ISP Police fund|
Internal Security Fund - Police</t>
        </is>
      </c>
      <c r="AA661" s="2" t="inlineStr">
        <is>
          <t>3|
3|
1|
1|
3</t>
        </is>
      </c>
      <c r="AB661" s="2" t="inlineStr">
        <is>
          <t xml:space="preserve">|
|
|
|
</t>
        </is>
      </c>
      <c r="AC661" t="inlineStr">
        <is>
          <t>police component of the &lt;i&gt;Internal Security Fund&lt;/i&gt; &lt;a href="/entry/result/3507335/all" id="ENTRY_TO_ENTRY_CONVERTER" target="_blank"&gt;IATE:3507335&lt;/a&gt; which was set up to help ensure a high level of security in the EU, focussing in particular on the fight against crime and on managing risk and crises</t>
        </is>
      </c>
      <c r="AD661" s="2" t="inlineStr">
        <is>
          <t>Instrumento de Apoyo Financiero a la Cooperación Policial, la Prevención y la Lucha contra la Delincuencia, y la Gestión de Crisis|
Fondo de Seguridad Interior-Policía|
FSI-Policía</t>
        </is>
      </c>
      <c r="AE661" s="2" t="inlineStr">
        <is>
          <t>3|
3|
3</t>
        </is>
      </c>
      <c r="AF661" s="2" t="inlineStr">
        <is>
          <t xml:space="preserve">|
|
</t>
        </is>
      </c>
      <c r="AG661" t="inlineStr">
        <is>
          <t>Instrumento englobado en el &lt;a href="https://iate.europa.eu/entry/result/3507335/es" target="_blank"&gt;Fondo de Seguridad Interior&lt;/a&gt; y cuyo objetivo es contribuir a garantizar un alto nivel de seguridad en la UE, en concreto mediante la prevención y lucha contra la delincuencia organizada, la coordinación y la cooperación entre las autoridades competentes y la capacitación de los Estados miembros para gestionar eficazmente los riesgos y las crisis relacionados con la seguridad.</t>
        </is>
      </c>
      <c r="AH661" s="2" t="inlineStr">
        <is>
          <t>politseikoostöö, kuritegevuse tõkestamise ja selle vastu võitlemise ning kriisiohje rahastamisvahend</t>
        </is>
      </c>
      <c r="AI661" s="2" t="inlineStr">
        <is>
          <t>3</t>
        </is>
      </c>
      <c r="AJ661" s="2" t="inlineStr">
        <is>
          <t/>
        </is>
      </c>
      <c r="AK661" t="inlineStr">
        <is>
          <t>&lt;i&gt;Sisejulgeolekufondi&lt;/i&gt; &lt;a href="/entry/result/3507335/all" id="ENTRY_TO_ENTRY_CONVERTER" target="_blank"&gt;IATE:3507335&lt;/a&gt; üks osa, mille üldeesmärk on aidata kaasa turvalisuse kõrge taseme tagamisele liidus</t>
        </is>
      </c>
      <c r="AL661" s="2" t="inlineStr">
        <is>
          <t>poliisiyhteistyön, rikollisuuden ehkäisemisen ja torjumisen sekä kriisinhallinnan rahoitusväline|
sisäisen turvallisuuden rahasto – poliisiyhteistyö|
ISF - poliisiyhteistyö</t>
        </is>
      </c>
      <c r="AM661" s="2" t="inlineStr">
        <is>
          <t>3|
3|
3</t>
        </is>
      </c>
      <c r="AN661" s="2" t="inlineStr">
        <is>
          <t xml:space="preserve">|
|
</t>
        </is>
      </c>
      <c r="AO661" t="inlineStr">
        <is>
          <t/>
        </is>
      </c>
      <c r="AP661" s="2" t="inlineStr">
        <is>
          <t>instrument de soutien financier à la coopération policière, à la prévention et à la répression de la criminalité ainsi qu'à la gestion des crises|
Fonds pour la sécurité intérieure - coopération policière, prévention et répression de la criminalité, et gestion des crises|
FSI-POLICE</t>
        </is>
      </c>
      <c r="AQ661" s="2" t="inlineStr">
        <is>
          <t>3|
3|
3</t>
        </is>
      </c>
      <c r="AR661" s="2" t="inlineStr">
        <is>
          <t xml:space="preserve">|
|
</t>
        </is>
      </c>
      <c r="AS661" t="inlineStr">
        <is>
          <t>une des composantes du Fonds pour la sécurité intérieure établi pour la période 2014-2020 dans le cadre de la mise en œuvre de la Stratégie de sécurité intérieure</t>
        </is>
      </c>
      <c r="AT661" s="2" t="inlineStr">
        <is>
          <t>an ionstraim le haghaidh tacaíocht airgeadais do chomhar póilíneachta, don choireacht a chosc agus a chomhrac, agus do bhainistíocht ghéarchéime|
an Ciste Slándála Inmheánaí - Póilíní</t>
        </is>
      </c>
      <c r="AU661" s="2" t="inlineStr">
        <is>
          <t>3|
3</t>
        </is>
      </c>
      <c r="AV661" s="2" t="inlineStr">
        <is>
          <t xml:space="preserve">|
</t>
        </is>
      </c>
      <c r="AW661" t="inlineStr">
        <is>
          <t/>
        </is>
      </c>
      <c r="AX661" s="2" t="inlineStr">
        <is>
          <t>Instrument za financijsku potporu u području policijske suradnje, sprečavanja i suzbijanja kriminala te upravljanja krizama|
Fond za unutarnju sigurnost – policija</t>
        </is>
      </c>
      <c r="AY661" s="2" t="inlineStr">
        <is>
          <t>3|
3</t>
        </is>
      </c>
      <c r="AZ661" s="2" t="inlineStr">
        <is>
          <t xml:space="preserve">|
</t>
        </is>
      </c>
      <c r="BA661" t="inlineStr">
        <is>
          <t/>
        </is>
      </c>
      <c r="BB661" s="2" t="inlineStr">
        <is>
          <t>a rendőrségi együttműködés, a bűnmegelőzés és a bűnözés elleni küzdelem, valamint a válságkezelés pénzügyi támogatására szolgáló eszköz|
a rendőrségi együttműködést támogató eszköz</t>
        </is>
      </c>
      <c r="BC661" s="2" t="inlineStr">
        <is>
          <t>4|
3</t>
        </is>
      </c>
      <c r="BD661" s="2" t="inlineStr">
        <is>
          <t xml:space="preserve">|
</t>
        </is>
      </c>
      <c r="BE661" t="inlineStr">
        <is>
          <t>a Belső Biztonsági Alap rendőrségi együttműködéssel foglalkozó komponense, amelynek általános célkitűzése az, hogy hozzájáruljon a magas szintű biztonság kialakításához az Unióban, ezt támogató célirányos célkitűzése pedig a bűnmegelőzés és bűnüldözés, valamint a biztonsági kockázatok és válságok kezelése terén való együttműködés támogatása</t>
        </is>
      </c>
      <c r="BF661" s="2" t="inlineStr">
        <is>
          <t>strumento di sostegno finanziario per la cooperazione di polizia, la prevenzione e la lotta alla criminalità e la gestione delle crisi|
ISF - Polizia</t>
        </is>
      </c>
      <c r="BG661" s="2" t="inlineStr">
        <is>
          <t>4|
3</t>
        </is>
      </c>
      <c r="BH661" s="2" t="inlineStr">
        <is>
          <t xml:space="preserve">|
</t>
        </is>
      </c>
      <c r="BI661" t="inlineStr">
        <is>
          <t>strumento istituito nell’ambito del &lt;i&gt;Fondo sicurezza interna&lt;/i&gt; [ &lt;a href="/entry/result/3507335/all" id="ENTRY_TO_ENTRY_CONVERTER" target="_blank"&gt;IATE:3507335&lt;/a&gt; ] allo scopo di contribuire a garantire un elevato livello di sicurezza nell’Unione e più in particolare a:&lt;p&gt;a) prevenire la criminalità, combattere i reati gravi, transfrontalieri e di criminalità organizzata, compreso il terrorismo, e potenziare il coordinamento e la cooperazione tra le autorità di contrasto e altre autorità nazionali degli Stati membri, compreso con Europol o altri organismi competenti dell’Unione, e con i paesi terzi interessati e le organizzazioni internazionali;&lt;/p&gt;&lt;p&gt;b) aumentare la capacità degli Stati membri e dell’Unione di gestire efficacemente i rischi per la sicurezza e le crisi, e di prepararsi e proteggere la popolazione e le infrastrutture critiche da attentati terroristici e altri incidenti di sicurezza&lt;/p&gt;</t>
        </is>
      </c>
      <c r="BJ661" s="2" t="inlineStr">
        <is>
          <t>policijos bendradarbiavimo, nusikalstamumo prevencijos, kovos su juo ir krizių valdymo finansinės paramos priemonė</t>
        </is>
      </c>
      <c r="BK661" s="2" t="inlineStr">
        <is>
          <t>3</t>
        </is>
      </c>
      <c r="BL661" s="2" t="inlineStr">
        <is>
          <t/>
        </is>
      </c>
      <c r="BM661" t="inlineStr">
        <is>
          <t/>
        </is>
      </c>
      <c r="BN661" s="2" t="inlineStr">
        <is>
          <t>finansiāla atbalsta instruments policijas sadarbībai, noziedzības novēršanai un apkarošanai un krīžu pārvarēšanai|
"IDF – policija"|
"Iekšējās drošības fonds – policija"</t>
        </is>
      </c>
      <c r="BO661" s="2" t="inlineStr">
        <is>
          <t>3|
3|
3</t>
        </is>
      </c>
      <c r="BP661" s="2" t="inlineStr">
        <is>
          <t xml:space="preserve">|
|
</t>
        </is>
      </c>
      <c r="BQ661" t="inlineStr">
        <is>
          <t>Iekšējās drošības fonda [ &lt;a href="/entry/result/3507335/all" id="ENTRY_TO_ENTRY_CONVERTER" target="_blank"&gt;IATE:3507335&lt;/a&gt; ] policijas komponents, kas tika izveidots, lai palīdzētu nodrošināt augstu drošības līmeni Eiropas Savienībā, īpašu uzmanību pievēršot noziedzības apkarošanai un risku un krīžu pārvaldībai</t>
        </is>
      </c>
      <c r="BR661" s="2" t="inlineStr">
        <is>
          <t>strument għal appoġġ finanzjarju għall-kooperazzjoni tal-pulizija, il-prevenzjoni u l-ġlieda kontra l-kriminalità, u l-ġestjoni tal-kriżijiet</t>
        </is>
      </c>
      <c r="BS661" s="2" t="inlineStr">
        <is>
          <t>3</t>
        </is>
      </c>
      <c r="BT661" s="2" t="inlineStr">
        <is>
          <t/>
        </is>
      </c>
      <c r="BU661" t="inlineStr">
        <is>
          <t>komponent, b'rabta mal-pulizija, tal-Fond għas-Sigurtà Interna [ &lt;a href="/entry/result/3507335/all" id="ENTRY_TO_ENTRY_CONVERTER" target="_blank"&gt;IATE:3507335&lt;/a&gt; ] li ġie stabbilit biex jgħin jiżgura livell għoli ta' sigurtà fl-UE, b'enfażi partikolari fuq il-ġlieda kontra l-kriminalità u l-ġestjoni tar-rikji u l-kriżijiet</t>
        </is>
      </c>
      <c r="BV661" s="2" t="inlineStr">
        <is>
          <t>instrument voor financiële steun voor politiële samenwerking, voorkoming en bestrijding van criminaliteit, en crisisbeheersing</t>
        </is>
      </c>
      <c r="BW661" s="2" t="inlineStr">
        <is>
          <t>3</t>
        </is>
      </c>
      <c r="BX661" s="2" t="inlineStr">
        <is>
          <t/>
        </is>
      </c>
      <c r="BY661" t="inlineStr">
        <is>
          <t>politiële component van het Fonds voor interne veiligheid die moet bijdragen aan een hoog niveau van veiligheid in de Unie</t>
        </is>
      </c>
      <c r="BZ661" s="2" t="inlineStr">
        <is>
          <t>Fundusz Bezpieczeństwa Wewnętrznego – część dotycząca współpracy policyjnej|
instrument na rzecz wsparcia finansowego współpracy policyjnej, zapobiegania i zwalczania przestępczości oraz zarządzania kryzysowego</t>
        </is>
      </c>
      <c r="CA661" s="2" t="inlineStr">
        <is>
          <t>3|
3</t>
        </is>
      </c>
      <c r="CB661" s="2" t="inlineStr">
        <is>
          <t xml:space="preserve">|
</t>
        </is>
      </c>
      <c r="CC661" t="inlineStr">
        <is>
          <t>instrument utworzony rozporządzeniem nr 513/2014 w ramach &lt;i&gt;Funduszu Bezpieczeństwa Wewnętrznego&lt;/i&gt; &lt;a href="/entry/result/3507335/all" id="ENTRY_TO_ENTRY_CONVERTER" target="_blank"&gt;IATE:3507335&lt;/a&gt;</t>
        </is>
      </c>
      <c r="CD661" s="2" t="inlineStr">
        <is>
          <t>instrumento de apoio financeiro à cooperação policial, à prevenção e luta contra criminalidade e à gestão de crises|
FSI-Polícia|
Fundo para a Segurança Interna - Polícia</t>
        </is>
      </c>
      <c r="CE661" s="2" t="inlineStr">
        <is>
          <t>3|
3|
3</t>
        </is>
      </c>
      <c r="CF661" s="2" t="inlineStr">
        <is>
          <t xml:space="preserve">|
|
</t>
        </is>
      </c>
      <c r="CG661" t="inlineStr">
        <is>
          <t/>
        </is>
      </c>
      <c r="CH661" s="2" t="inlineStr">
        <is>
          <t>Instrument de sprijin financiar pentru cooperarea polițienească, prevenirea și combaterea criminalității și gestionarea crizelor|
FSI - Poliție|
Fondul pentru securitate internă - componenta de cooperare polițienească</t>
        </is>
      </c>
      <c r="CI661" s="2" t="inlineStr">
        <is>
          <t>3|
3|
3</t>
        </is>
      </c>
      <c r="CJ661" s="2" t="inlineStr">
        <is>
          <t xml:space="preserve">|
|
</t>
        </is>
      </c>
      <c r="CK661" t="inlineStr">
        <is>
          <t>instrument financiar propus în contextul Cadrului financiar multianual 2014-2020, ca parte a &lt;i&gt;Fondului pentru securitate internă&lt;/i&gt; &lt;a href="/entry/result/3507335/all" id="ENTRY_TO_ENTRY_CONVERTER" target="_blank"&gt;IATE:3507335&lt;/a&gt; pentru:&lt;br&gt; - prevenirea și combaterea criminalității transfrontaliere grave și organizate, inclusiv a terorismului, și consolidarea coordonării și a cooperării între autoritățile de aplicare a legii din statele membre și cu țările terțe relevante;&lt;br&gt; - consolidarea capacității statelor membre și a Uniunii de gestionare eficientă a riscurilor și a situațiilor de criză legate de securitate, pregătirea și protejarea persoanelor și a infrastructurii-cheie împotriva atacurilor teroriste și a altor incidente legate de securitate.</t>
        </is>
      </c>
      <c r="CL661" s="2" t="inlineStr">
        <is>
          <t>nástroj pre finančnú podporu v oblasti policajnej spolupráce, predchádzania trestnej činnosti, boja proti trestnej činnosti a krízového riadenia|
Fond pre vnútornú bezpečnosť – polícia</t>
        </is>
      </c>
      <c r="CM661" s="2" t="inlineStr">
        <is>
          <t>3|
3</t>
        </is>
      </c>
      <c r="CN661" s="2" t="inlineStr">
        <is>
          <t xml:space="preserve">|
</t>
        </is>
      </c>
      <c r="CO661" t="inlineStr">
        <is>
          <t>nástroj, který je súčasťou Fondu pre vnútornú bezpečnosť a ktorého cieľom je prispieť k zaisteniu vysokej úrovne bezpečnosti v Európskej únii, pričom sa zameriava najmä na boj proti trestnej činnosti, riadenie rizík a krízové riadenie</t>
        </is>
      </c>
      <c r="CP661" s="2" t="inlineStr">
        <is>
          <t>instrument za finančno podporo na področju policijskega sodelovanja, preprečevanja kriminala in boja proti njemu ter obvladovanja kriz|
Sklad za notranjo varnost - policija</t>
        </is>
      </c>
      <c r="CQ661" s="2" t="inlineStr">
        <is>
          <t>3|
3</t>
        </is>
      </c>
      <c r="CR661" s="2" t="inlineStr">
        <is>
          <t xml:space="preserve">|
</t>
        </is>
      </c>
      <c r="CS661" t="inlineStr">
        <is>
          <t/>
        </is>
      </c>
      <c r="CT661" s="2" t="inlineStr">
        <is>
          <t>instrument för ekonomiskt stöd till polissamarbete, förebyggande och bekämpande av brottslighet samt krishantering</t>
        </is>
      </c>
      <c r="CU661" s="2" t="inlineStr">
        <is>
          <t>3</t>
        </is>
      </c>
      <c r="CV661" s="2" t="inlineStr">
        <is>
          <t/>
        </is>
      </c>
      <c r="CW661" t="inlineStr">
        <is>
          <t/>
        </is>
      </c>
    </row>
    <row r="662">
      <c r="A662" s="1" t="str">
        <f>HYPERLINK("https://iate.europa.eu/entry/result/3576529/all", "3576529")</f>
        <v>3576529</v>
      </c>
      <c r="B662" t="inlineStr">
        <is>
          <t>EUROPEAN UNION;ECONOMICS</t>
        </is>
      </c>
      <c r="C662" t="inlineStr">
        <is>
          <t>EUROPEAN UNION;ECONOMICS|economic policy|economic policy</t>
        </is>
      </c>
      <c r="D662" t="inlineStr">
        <is>
          <t>yes</t>
        </is>
      </c>
      <c r="E662" t="inlineStr">
        <is>
          <t>proposed</t>
        </is>
      </c>
      <c r="F662" s="2" t="inlineStr">
        <is>
          <t>инструмент за осъществяване на реформи</t>
        </is>
      </c>
      <c r="G662" s="2" t="inlineStr">
        <is>
          <t>3</t>
        </is>
      </c>
      <c r="H662" s="2" t="inlineStr">
        <is>
          <t/>
        </is>
      </c>
      <c r="I662" t="inlineStr">
        <is>
          <t/>
        </is>
      </c>
      <c r="J662" s="2" t="inlineStr">
        <is>
          <t>nástroj pro provádění reforem</t>
        </is>
      </c>
      <c r="K662" s="2" t="inlineStr">
        <is>
          <t>3</t>
        </is>
      </c>
      <c r="L662" s="2" t="inlineStr">
        <is>
          <t/>
        </is>
      </c>
      <c r="M662" t="inlineStr">
        <is>
          <t>nástroj, který hodlá Evropská komise navrhnout jako součást víceletého finančního rámce EU na období po roce 2020 a jehož cílem bude podpořit reformní závazky členských států EU</t>
        </is>
      </c>
      <c r="N662" s="2" t="inlineStr">
        <is>
          <t>værktøj til gennemførelse af reformer</t>
        </is>
      </c>
      <c r="O662" s="2" t="inlineStr">
        <is>
          <t>3</t>
        </is>
      </c>
      <c r="P662" s="2" t="inlineStr">
        <is>
          <t/>
        </is>
      </c>
      <c r="Q662" t="inlineStr">
        <is>
          <t>instrument for tilvejebringelse af økonomiske støtte fra EU til medlemsstaterne med henblik på at fremme de nationale reformbestræbelser, som iværksættes i henhold til deres reformtilsagn</t>
        </is>
      </c>
      <c r="R662" s="2" t="inlineStr">
        <is>
          <t>Reformumsetzungsinstrument|
Instrument zur Umsetzung von Reformen</t>
        </is>
      </c>
      <c r="S662" s="2" t="inlineStr">
        <is>
          <t>3|
3</t>
        </is>
      </c>
      <c r="T662" s="2" t="inlineStr">
        <is>
          <t xml:space="preserve">preferred|
</t>
        </is>
      </c>
      <c r="U662" t="inlineStr">
        <is>
          <t/>
        </is>
      </c>
      <c r="V662" s="2" t="inlineStr">
        <is>
          <t>εργαλείο υλοποίησης των μεταρρυθμίσεων</t>
        </is>
      </c>
      <c r="W662" s="2" t="inlineStr">
        <is>
          <t>3</t>
        </is>
      </c>
      <c r="X662" s="2" t="inlineStr">
        <is>
          <t/>
        </is>
      </c>
      <c r="Y662" t="inlineStr">
        <is>
          <t/>
        </is>
      </c>
      <c r="Z662" s="2" t="inlineStr">
        <is>
          <t>reform delivery tool</t>
        </is>
      </c>
      <c r="AA662" s="2" t="inlineStr">
        <is>
          <t>3</t>
        </is>
      </c>
      <c r="AB662" s="2" t="inlineStr">
        <is>
          <t/>
        </is>
      </c>
      <c r="AC662" t="inlineStr">
        <is>
          <t>budgetary instrument proposed by the Commission
for the post-2020 Multiannual Financial Framework, aimed at providing extra
grants to support Member States’ efforts in implementing the reforms identified
as priorities in the European Semester</t>
        </is>
      </c>
      <c r="AD662" s="2" t="inlineStr">
        <is>
          <t>instrumento operativo de reforma</t>
        </is>
      </c>
      <c r="AE662" s="2" t="inlineStr">
        <is>
          <t>3</t>
        </is>
      </c>
      <c r="AF662" s="2" t="inlineStr">
        <is>
          <t/>
        </is>
      </c>
      <c r="AG662" t="inlineStr">
        <is>
          <t>Herramienta que propone la Comisión para el marco financiero plurianual posterior a 2020, con la que se pretende apoyar económicamente los compromisos de reforma acordados por los Estados miembros.</t>
        </is>
      </c>
      <c r="AH662" s="2" t="inlineStr">
        <is>
          <t>reformitoetusvahend</t>
        </is>
      </c>
      <c r="AI662" s="2" t="inlineStr">
        <is>
          <t>3</t>
        </is>
      </c>
      <c r="AJ662" s="2" t="inlineStr">
        <is>
          <t/>
        </is>
      </c>
      <c r="AK662" t="inlineStr">
        <is>
          <t/>
        </is>
      </c>
      <c r="AL662" s="2" t="inlineStr">
        <is>
          <t>uudistusten toteuttamisen tukiväline</t>
        </is>
      </c>
      <c r="AM662" s="2" t="inlineStr">
        <is>
          <t>3</t>
        </is>
      </c>
      <c r="AN662" s="2" t="inlineStr">
        <is>
          <t/>
        </is>
      </c>
      <c r="AO662" t="inlineStr">
        <is>
          <t/>
        </is>
      </c>
      <c r="AP662" s="2" t="inlineStr">
        <is>
          <t>outil d’aide à la mise en place de réformes</t>
        </is>
      </c>
      <c r="AQ662" s="2" t="inlineStr">
        <is>
          <t>3</t>
        </is>
      </c>
      <c r="AR662" s="2" t="inlineStr">
        <is>
          <t/>
        </is>
      </c>
      <c r="AS662" t="inlineStr">
        <is>
          <t>appui financier aux réformes clés recensées dans le cadre du Semestre européen, à la disposition de tous les États membres</t>
        </is>
      </c>
      <c r="AT662" s="2" t="inlineStr">
        <is>
          <t>uirlis athchóiriúcháin</t>
        </is>
      </c>
      <c r="AU662" s="2" t="inlineStr">
        <is>
          <t>3</t>
        </is>
      </c>
      <c r="AV662" s="2" t="inlineStr">
        <is>
          <t/>
        </is>
      </c>
      <c r="AW662" t="inlineStr">
        <is>
          <t/>
        </is>
      </c>
      <c r="AX662" s="2" t="inlineStr">
        <is>
          <t>instrument za provedbu reformi</t>
        </is>
      </c>
      <c r="AY662" s="2" t="inlineStr">
        <is>
          <t>3</t>
        </is>
      </c>
      <c r="AZ662" s="2" t="inlineStr">
        <is>
          <t/>
        </is>
      </c>
      <c r="BA662" t="inlineStr">
        <is>
          <t/>
        </is>
      </c>
      <c r="BB662" s="2" t="inlineStr">
        <is>
          <t>reformösztönző eszköz</t>
        </is>
      </c>
      <c r="BC662" s="2" t="inlineStr">
        <is>
          <t>3</t>
        </is>
      </c>
      <c r="BD662" s="2" t="inlineStr">
        <is>
          <t/>
        </is>
      </c>
      <c r="BE662" t="inlineStr">
        <is>
          <t>az uniós tagállamoknak strukturális reformok végrehajtásához pénzügyi hozzájárulást nyújtó eszköz</t>
        </is>
      </c>
      <c r="BF662" s="2" t="inlineStr">
        <is>
          <t>strumento per la realizzazione delle riforme</t>
        </is>
      </c>
      <c r="BG662" s="2" t="inlineStr">
        <is>
          <t>3</t>
        </is>
      </c>
      <c r="BH662" s="2" t="inlineStr">
        <is>
          <t/>
        </is>
      </c>
      <c r="BI662" t="inlineStr">
        <is>
          <t>strumento destinato a promuovere le riforme maggiormente atte a contribuire alla resilienza delle economie nazionali e che hanno ricadute positive sugli altri Stati membri, quali riforme dei mercati dei prodotti e del lavoro, riforme fiscali, sviluppo dei mercati dei capitali, riforme volte a migliorare il contesto imprenditoriale, nonché investimenti nel capitale umano e riforme della pubblica amministrazione</t>
        </is>
      </c>
      <c r="BJ662" s="2" t="inlineStr">
        <is>
          <t>reformų įgyvendinimo priemonė</t>
        </is>
      </c>
      <c r="BK662" s="2" t="inlineStr">
        <is>
          <t>3</t>
        </is>
      </c>
      <c r="BL662" s="2" t="inlineStr">
        <is>
          <t/>
        </is>
      </c>
      <c r="BM662" t="inlineStr">
        <is>
          <t/>
        </is>
      </c>
      <c r="BN662" s="2" t="inlineStr">
        <is>
          <t>reformu īstenošanas instruments</t>
        </is>
      </c>
      <c r="BO662" s="2" t="inlineStr">
        <is>
          <t>3</t>
        </is>
      </c>
      <c r="BP662" s="2" t="inlineStr">
        <is>
          <t/>
        </is>
      </c>
      <c r="BQ662" t="inlineStr">
        <is>
          <t/>
        </is>
      </c>
      <c r="BR662" s="2" t="inlineStr">
        <is>
          <t>għodda għat-twettiq ta' riformi</t>
        </is>
      </c>
      <c r="BS662" s="2" t="inlineStr">
        <is>
          <t>3</t>
        </is>
      </c>
      <c r="BT662" s="2" t="inlineStr">
        <is>
          <t/>
        </is>
      </c>
      <c r="BU662" t="inlineStr">
        <is>
          <t>strument ġdid propost bħala parti mill-Qafas Finanzjarju Pluriennali ta’ wara l-2020, li jappoġġja dawk ir-riformi li l-iktar jistgħu jikkontribwixxu għar-reżiljenza tal-ekonomiji domestiċi u li jkollhom effetti pożittivi kollaterali fuq l-Istati Membri l-oħra</t>
        </is>
      </c>
      <c r="BV662" s="2" t="inlineStr">
        <is>
          <t>hervormingsinstrument|
instrument voor hervormingen</t>
        </is>
      </c>
      <c r="BW662" s="2" t="inlineStr">
        <is>
          <t>3|
3</t>
        </is>
      </c>
      <c r="BX662" s="2" t="inlineStr">
        <is>
          <t xml:space="preserve">|
</t>
        </is>
      </c>
      <c r="BY662" t="inlineStr">
        <is>
          <t>onderdeel van het steunprogramma voor hervormingen van de Europese Commissie dat in alle lidstaten financiële steun biedt voor essentiële hervormingen die in het kader van het Europees Semester zijn geïdentificeerd</t>
        </is>
      </c>
      <c r="BZ662" s="2" t="inlineStr">
        <is>
          <t>Narzędzie Realizacji Reform</t>
        </is>
      </c>
      <c r="CA662" s="2" t="inlineStr">
        <is>
          <t>3</t>
        </is>
      </c>
      <c r="CB662" s="2" t="inlineStr">
        <is>
          <t/>
        </is>
      </c>
      <c r="CC662" t="inlineStr">
        <is>
          <t/>
        </is>
      </c>
      <c r="CD662" s="2" t="inlineStr">
        <is>
          <t>instrumento de execução das reformas</t>
        </is>
      </c>
      <c r="CE662" s="2" t="inlineStr">
        <is>
          <t>3</t>
        </is>
      </c>
      <c r="CF662" s="2" t="inlineStr">
        <is>
          <t/>
        </is>
      </c>
      <c r="CG662" t="inlineStr">
        <is>
          <t/>
        </is>
      </c>
      <c r="CH662" s="2" t="inlineStr">
        <is>
          <t>instrument de realizare a reformelor</t>
        </is>
      </c>
      <c r="CI662" s="2" t="inlineStr">
        <is>
          <t>3</t>
        </is>
      </c>
      <c r="CJ662" s="2" t="inlineStr">
        <is>
          <t/>
        </is>
      </c>
      <c r="CK662" t="inlineStr">
        <is>
          <t/>
        </is>
      </c>
      <c r="CL662" s="2" t="inlineStr">
        <is>
          <t>nástroj na realizáciu reforiem</t>
        </is>
      </c>
      <c r="CM662" s="2" t="inlineStr">
        <is>
          <t>3</t>
        </is>
      </c>
      <c r="CN662" s="2" t="inlineStr">
        <is>
          <t/>
        </is>
      </c>
      <c r="CO662" t="inlineStr">
        <is>
          <t/>
        </is>
      </c>
      <c r="CP662" s="2" t="inlineStr">
        <is>
          <t>orodje za izvajanje reform</t>
        </is>
      </c>
      <c r="CQ662" s="2" t="inlineStr">
        <is>
          <t>3</t>
        </is>
      </c>
      <c r="CR662" s="2" t="inlineStr">
        <is>
          <t/>
        </is>
      </c>
      <c r="CS662" t="inlineStr">
        <is>
          <t/>
        </is>
      </c>
      <c r="CT662" s="2" t="inlineStr">
        <is>
          <t>reformverktyg</t>
        </is>
      </c>
      <c r="CU662" s="2" t="inlineStr">
        <is>
          <t>3</t>
        </is>
      </c>
      <c r="CV662" s="2" t="inlineStr">
        <is>
          <t/>
        </is>
      </c>
      <c r="CW662" t="inlineStr">
        <is>
          <t/>
        </is>
      </c>
    </row>
    <row r="663">
      <c r="A663" s="1" t="str">
        <f>HYPERLINK("https://iate.europa.eu/entry/result/1147342/all", "1147342")</f>
        <v>1147342</v>
      </c>
      <c r="B663" t="inlineStr">
        <is>
          <t>EDUCATION AND COMMUNICATIONS</t>
        </is>
      </c>
      <c r="C663" t="inlineStr">
        <is>
          <t>EDUCATION AND COMMUNICATIONS|information technology and data processing</t>
        </is>
      </c>
      <c r="D663" t="inlineStr">
        <is>
          <t>yes</t>
        </is>
      </c>
      <c r="E663" t="inlineStr">
        <is>
          <t/>
        </is>
      </c>
      <c r="F663" s="2" t="inlineStr">
        <is>
          <t>изчисления със суперкомпютър</t>
        </is>
      </c>
      <c r="G663" s="2" t="inlineStr">
        <is>
          <t>3</t>
        </is>
      </c>
      <c r="H663" s="2" t="inlineStr">
        <is>
          <t/>
        </is>
      </c>
      <c r="I663" t="inlineStr">
        <is>
          <t/>
        </is>
      </c>
      <c r="J663" s="2" t="inlineStr">
        <is>
          <t>superpočítání</t>
        </is>
      </c>
      <c r="K663" s="2" t="inlineStr">
        <is>
          <t>2</t>
        </is>
      </c>
      <c r="L663" s="2" t="inlineStr">
        <is>
          <t/>
        </is>
      </c>
      <c r="M663" t="inlineStr">
        <is>
          <t>řešení mimořádně velkých úloh na velmi výkonných počítačích</t>
        </is>
      </c>
      <c r="N663" s="2" t="inlineStr">
        <is>
          <t>supercomputing</t>
        </is>
      </c>
      <c r="O663" s="2" t="inlineStr">
        <is>
          <t>3</t>
        </is>
      </c>
      <c r="P663" s="2" t="inlineStr">
        <is>
          <t/>
        </is>
      </c>
      <c r="Q663" t="inlineStr">
        <is>
          <t/>
        </is>
      </c>
      <c r="R663" s="2" t="inlineStr">
        <is>
          <t>Hochleistungsrechnen</t>
        </is>
      </c>
      <c r="S663" s="2" t="inlineStr">
        <is>
          <t>3</t>
        </is>
      </c>
      <c r="T663" s="2" t="inlineStr">
        <is>
          <t/>
        </is>
      </c>
      <c r="U663" t="inlineStr">
        <is>
          <t/>
        </is>
      </c>
      <c r="V663" s="2" t="inlineStr">
        <is>
          <t>υπερυπολογιστική|
υπερυπολογιστικός</t>
        </is>
      </c>
      <c r="W663" s="2" t="inlineStr">
        <is>
          <t>3|
3</t>
        </is>
      </c>
      <c r="X663" s="2" t="inlineStr">
        <is>
          <t xml:space="preserve">|
</t>
        </is>
      </c>
      <c r="Y663" t="inlineStr">
        <is>
          <t>η χρήση υπολογιστικών συστημάτων που διαθέτουν τουλάχιστον υπολογιστικές επιδόσεις πετακλίμακας</t>
        </is>
      </c>
      <c r="Z663" s="2" t="inlineStr">
        <is>
          <t>supercomputing|
super-computing</t>
        </is>
      </c>
      <c r="AA663" s="2" t="inlineStr">
        <is>
          <t>3|
1</t>
        </is>
      </c>
      <c r="AB663" s="2" t="inlineStr">
        <is>
          <t xml:space="preserve">|
</t>
        </is>
      </c>
      <c r="AC663" t="inlineStr">
        <is>
          <t>processing of massively complex or data-laden problems using the concentrated computing resources of multiple computer systems working in parallel</t>
        </is>
      </c>
      <c r="AD663" s="2" t="inlineStr">
        <is>
          <t>supercomputación</t>
        </is>
      </c>
      <c r="AE663" s="2" t="inlineStr">
        <is>
          <t>3</t>
        </is>
      </c>
      <c r="AF663" s="2" t="inlineStr">
        <is>
          <t/>
        </is>
      </c>
      <c r="AG663" t="inlineStr">
        <is>
          <t>Realización de cálculos numéricos a gran escala, tanto en volumen de datos como en velocidad de procesado, mediante ordenadores de gran potencia denominados «superordenadores».</t>
        </is>
      </c>
      <c r="AH663" s="2" t="inlineStr">
        <is>
          <t>superandmetöötlus</t>
        </is>
      </c>
      <c r="AI663" s="2" t="inlineStr">
        <is>
          <t>3</t>
        </is>
      </c>
      <c r="AJ663" s="2" t="inlineStr">
        <is>
          <t/>
        </is>
      </c>
      <c r="AK663" t="inlineStr">
        <is>
          <t/>
        </is>
      </c>
      <c r="AL663" s="2" t="inlineStr">
        <is>
          <t>superlaskenta</t>
        </is>
      </c>
      <c r="AM663" s="2" t="inlineStr">
        <is>
          <t>3</t>
        </is>
      </c>
      <c r="AN663" s="2" t="inlineStr">
        <is>
          <t/>
        </is>
      </c>
      <c r="AO663" t="inlineStr">
        <is>
          <t/>
        </is>
      </c>
      <c r="AP663" s="2" t="inlineStr">
        <is>
          <t>calcul à haute performance|
calcul intensif|
superinformatique|
informatique à haute performance|
HPC</t>
        </is>
      </c>
      <c r="AQ663" s="2" t="inlineStr">
        <is>
          <t>3|
3|
3|
2|
2</t>
        </is>
      </c>
      <c r="AR663" s="2" t="inlineStr">
        <is>
          <t xml:space="preserve">|
|
|
|
</t>
        </is>
      </c>
      <c r="AS663" t="inlineStr">
        <is>
          <t>informatique destinée à l'exécution de travaux scientifiques caractérisés par l'importance du volume et la complexité des programmes de calcul</t>
        </is>
      </c>
      <c r="AT663" s="2" t="inlineStr">
        <is>
          <t>sár-ríomhaireacht</t>
        </is>
      </c>
      <c r="AU663" s="2" t="inlineStr">
        <is>
          <t>3</t>
        </is>
      </c>
      <c r="AV663" s="2" t="inlineStr">
        <is>
          <t/>
        </is>
      </c>
      <c r="AW663" t="inlineStr">
        <is>
          <t/>
        </is>
      </c>
      <c r="AX663" s="2" t="inlineStr">
        <is>
          <t>superračunalstvo</t>
        </is>
      </c>
      <c r="AY663" s="2" t="inlineStr">
        <is>
          <t>3</t>
        </is>
      </c>
      <c r="AZ663" s="2" t="inlineStr">
        <is>
          <t/>
        </is>
      </c>
      <c r="BA663" t="inlineStr">
        <is>
          <t/>
        </is>
      </c>
      <c r="BB663" s="2" t="inlineStr">
        <is>
          <t>szuper-számítástechnika</t>
        </is>
      </c>
      <c r="BC663" s="2" t="inlineStr">
        <is>
          <t>3</t>
        </is>
      </c>
      <c r="BD663" s="2" t="inlineStr">
        <is>
          <t/>
        </is>
      </c>
      <c r="BE663" t="inlineStr">
        <is>
          <t>több számítógépes rendszer számítási képességét összesítő komplex, nagy mennyiségű adat feldolgozására képes informatika</t>
        </is>
      </c>
      <c r="BF663" s="2" t="inlineStr">
        <is>
          <t>supercalcolo</t>
        </is>
      </c>
      <c r="BG663" s="2" t="inlineStr">
        <is>
          <t>3</t>
        </is>
      </c>
      <c r="BH663" s="2" t="inlineStr">
        <is>
          <t/>
        </is>
      </c>
      <c r="BI663" t="inlineStr">
        <is>
          <t>elaborazione e soluzione di problemi molto complessi o che richiedono un elevato numero di operazioni mediante computer ad alta potenza di calcolo o sistemi di computer coordinati</t>
        </is>
      </c>
      <c r="BJ663" s="2" t="inlineStr">
        <is>
          <t>skaičiavimas superkompiuteriu</t>
        </is>
      </c>
      <c r="BK663" s="2" t="inlineStr">
        <is>
          <t>2</t>
        </is>
      </c>
      <c r="BL663" s="2" t="inlineStr">
        <is>
          <t/>
        </is>
      </c>
      <c r="BM663" t="inlineStr">
        <is>
          <t>labai sudėtingas ir labai daug operacijų reikalaujantis didelio duomenų kiekio apdorojimas, kuriam naudojama galinga iš daugybės skaičiavimo branduolių sudaryta sistema</t>
        </is>
      </c>
      <c r="BN663" s="2" t="inlineStr">
        <is>
          <t>superdatošana|
superskaitļošana</t>
        </is>
      </c>
      <c r="BO663" s="2" t="inlineStr">
        <is>
          <t>3|
3</t>
        </is>
      </c>
      <c r="BP663" s="2" t="inlineStr">
        <is>
          <t xml:space="preserve">preferred|
</t>
        </is>
      </c>
      <c r="BQ663" t="inlineStr">
        <is>
          <t>datošana tādos veiktspējas līmeņos, kuros nepieciešama atsevišķu datošanas elementu, t. sk. kvantu komponentu, masveida integrācija, lai risinātu problēmas, kuras nevar atrisināt ar standarta datošanas sistēmām</t>
        </is>
      </c>
      <c r="BR663" s="2" t="inlineStr">
        <is>
          <t>supercomputing</t>
        </is>
      </c>
      <c r="BS663" s="2" t="inlineStr">
        <is>
          <t>3</t>
        </is>
      </c>
      <c r="BT663" s="2" t="inlineStr">
        <is>
          <t/>
        </is>
      </c>
      <c r="BU663" t="inlineStr">
        <is>
          <t>l-ipproċessar ta' problemi kumplessi ħafna jew li jkunu mgħobbija bid- 
&lt;i&gt;data&lt;/i&gt; li juża riżorsi kkonċentrati ta' kkomputar ta' sistemi kompjuterizzati multipli li jaħdmu b'mod parallel (i.e. "supercomputer")</t>
        </is>
      </c>
      <c r="BV663" s="2" t="inlineStr">
        <is>
          <t>supercomputing</t>
        </is>
      </c>
      <c r="BW663" s="2" t="inlineStr">
        <is>
          <t>3</t>
        </is>
      </c>
      <c r="BX663" s="2" t="inlineStr">
        <is>
          <t/>
        </is>
      </c>
      <c r="BY663" t="inlineStr">
        <is>
          <t>uitvoeren van complexe simulaties en berekeningen door supercomputers die beschikken over een enorme snelheid en rekenkracht</t>
        </is>
      </c>
      <c r="BZ663" s="2" t="inlineStr">
        <is>
          <t>obliczenia superkomputerowe</t>
        </is>
      </c>
      <c r="CA663" s="2" t="inlineStr">
        <is>
          <t>3</t>
        </is>
      </c>
      <c r="CB663" s="2" t="inlineStr">
        <is>
          <t/>
        </is>
      </c>
      <c r="CC663" t="inlineStr">
        <is>
          <t>bardzo wydajny system komputerowy, zdolny rozwiązywać duże i numerycznie skomplikowane problemy</t>
        </is>
      </c>
      <c r="CD663" s="2" t="inlineStr">
        <is>
          <t>supercomputação</t>
        </is>
      </c>
      <c r="CE663" s="2" t="inlineStr">
        <is>
          <t>3</t>
        </is>
      </c>
      <c r="CF663" s="2" t="inlineStr">
        <is>
          <t/>
        </is>
      </c>
      <c r="CG663" t="inlineStr">
        <is>
          <t>Processamento de problemas extremamente complexos, ou carregados de dados, usando os recursos concentrados de computação de vários sistemas de computador trabalhando em paralelo.</t>
        </is>
      </c>
      <c r="CH663" s="2" t="inlineStr">
        <is>
          <t>supercalcul</t>
        </is>
      </c>
      <c r="CI663" s="2" t="inlineStr">
        <is>
          <t>3</t>
        </is>
      </c>
      <c r="CJ663" s="2" t="inlineStr">
        <is>
          <t/>
        </is>
      </c>
      <c r="CK663" t="inlineStr">
        <is>
          <t/>
        </is>
      </c>
      <c r="CL663" s="2" t="inlineStr">
        <is>
          <t>superpočítanie</t>
        </is>
      </c>
      <c r="CM663" s="2" t="inlineStr">
        <is>
          <t>3</t>
        </is>
      </c>
      <c r="CN663" s="2" t="inlineStr">
        <is>
          <t/>
        </is>
      </c>
      <c r="CO663" t="inlineStr">
        <is>
          <t>riešenie vysoko komplexných problémov alebo spracúvanie veľmi veľkého objemu dát s využitím veľkého množstva centralizovaných spolupracujúcich prvkov viacerých počítačových systémov</t>
        </is>
      </c>
      <c r="CP663" s="2" t="inlineStr">
        <is>
          <t>superračunalništvo</t>
        </is>
      </c>
      <c r="CQ663" s="2" t="inlineStr">
        <is>
          <t>3</t>
        </is>
      </c>
      <c r="CR663" s="2" t="inlineStr">
        <is>
          <t/>
        </is>
      </c>
      <c r="CS663" t="inlineStr">
        <is>
          <t/>
        </is>
      </c>
      <c r="CT663" s="2" t="inlineStr">
        <is>
          <t>användning av superdator</t>
        </is>
      </c>
      <c r="CU663" s="2" t="inlineStr">
        <is>
          <t>2</t>
        </is>
      </c>
      <c r="CV663" s="2" t="inlineStr">
        <is>
          <t/>
        </is>
      </c>
      <c r="CW663" t="inlineStr">
        <is>
          <t/>
        </is>
      </c>
    </row>
    <row r="664">
      <c r="A664" s="1" t="str">
        <f>HYPERLINK("https://iate.europa.eu/entry/result/3577116/all", "3577116")</f>
        <v>3577116</v>
      </c>
      <c r="B664" t="inlineStr">
        <is>
          <t>EUROPEAN UNION;SOCIAL QUESTIONS</t>
        </is>
      </c>
      <c r="C664" t="inlineStr">
        <is>
          <t>EUROPEAN UNION|EU finance;SOCIAL QUESTIONS|social affairs</t>
        </is>
      </c>
      <c r="D664" t="inlineStr">
        <is>
          <t>yes</t>
        </is>
      </c>
      <c r="E664" t="inlineStr">
        <is>
          <t/>
        </is>
      </c>
      <c r="F664" t="inlineStr">
        <is>
          <t/>
        </is>
      </c>
      <c r="G664" t="inlineStr">
        <is>
          <t/>
        </is>
      </c>
      <c r="H664" t="inlineStr">
        <is>
          <t/>
        </is>
      </c>
      <c r="I664" t="inlineStr">
        <is>
          <t/>
        </is>
      </c>
      <c r="J664" s="2" t="inlineStr">
        <is>
          <t>složka Zaměstnanost a sociální inovace|
složka EaSI</t>
        </is>
      </c>
      <c r="K664" s="2" t="inlineStr">
        <is>
          <t>3|
3</t>
        </is>
      </c>
      <c r="L664" s="2" t="inlineStr">
        <is>
          <t xml:space="preserve">|
</t>
        </is>
      </c>
      <c r="M664" t="inlineStr">
        <is>
          <t>jedna ze dvou složek Evropského sociálního fondu plus (druhou je složka ESF+ v rámci sdíleného řízení), která se provádí v přímém a nepřímém řízení</t>
        </is>
      </c>
      <c r="N664" t="inlineStr">
        <is>
          <t/>
        </is>
      </c>
      <c r="O664" t="inlineStr">
        <is>
          <t/>
        </is>
      </c>
      <c r="P664" t="inlineStr">
        <is>
          <t/>
        </is>
      </c>
      <c r="Q664" t="inlineStr">
        <is>
          <t/>
        </is>
      </c>
      <c r="R664" t="inlineStr">
        <is>
          <t/>
        </is>
      </c>
      <c r="S664" t="inlineStr">
        <is>
          <t/>
        </is>
      </c>
      <c r="T664" t="inlineStr">
        <is>
          <t/>
        </is>
      </c>
      <c r="U664" t="inlineStr">
        <is>
          <t/>
        </is>
      </c>
      <c r="V664" t="inlineStr">
        <is>
          <t/>
        </is>
      </c>
      <c r="W664" t="inlineStr">
        <is>
          <t/>
        </is>
      </c>
      <c r="X664" t="inlineStr">
        <is>
          <t/>
        </is>
      </c>
      <c r="Y664" t="inlineStr">
        <is>
          <t/>
        </is>
      </c>
      <c r="Z664" s="2" t="inlineStr">
        <is>
          <t>Employment and Social Innovation strand|
EaSI strand</t>
        </is>
      </c>
      <c r="AA664" s="2" t="inlineStr">
        <is>
          <t>3|
3</t>
        </is>
      </c>
      <c r="AB664" s="2" t="inlineStr">
        <is>
          <t xml:space="preserve">|
</t>
        </is>
      </c>
      <c r="AC664" t="inlineStr">
        <is>
          <t>one of the two strands of the European Social Fund Plus (the other being the ESF+ strand under shared management), implemented under direct and indirect management</t>
        </is>
      </c>
      <c r="AD664" t="inlineStr">
        <is>
          <t/>
        </is>
      </c>
      <c r="AE664" t="inlineStr">
        <is>
          <t/>
        </is>
      </c>
      <c r="AF664" t="inlineStr">
        <is>
          <t/>
        </is>
      </c>
      <c r="AG664" t="inlineStr">
        <is>
          <t/>
        </is>
      </c>
      <c r="AH664" t="inlineStr">
        <is>
          <t/>
        </is>
      </c>
      <c r="AI664" t="inlineStr">
        <is>
          <t/>
        </is>
      </c>
      <c r="AJ664" t="inlineStr">
        <is>
          <t/>
        </is>
      </c>
      <c r="AK664" t="inlineStr">
        <is>
          <t/>
        </is>
      </c>
      <c r="AL664" s="2" t="inlineStr">
        <is>
          <t>työllisyyden ja sosiaalisen innovoinnin toimintalohko</t>
        </is>
      </c>
      <c r="AM664" s="2" t="inlineStr">
        <is>
          <t>3</t>
        </is>
      </c>
      <c r="AN664" s="2" t="inlineStr">
        <is>
          <t/>
        </is>
      </c>
      <c r="AO664" t="inlineStr">
        <is>
          <t/>
        </is>
      </c>
      <c r="AP664" t="inlineStr">
        <is>
          <t/>
        </is>
      </c>
      <c r="AQ664" t="inlineStr">
        <is>
          <t/>
        </is>
      </c>
      <c r="AR664" t="inlineStr">
        <is>
          <t/>
        </is>
      </c>
      <c r="AS664" t="inlineStr">
        <is>
          <t/>
        </is>
      </c>
      <c r="AT664" s="2" t="inlineStr">
        <is>
          <t>snáithe fostaíochta agus nuálaíochta sóisialta</t>
        </is>
      </c>
      <c r="AU664" s="2" t="inlineStr">
        <is>
          <t>3</t>
        </is>
      </c>
      <c r="AV664" s="2" t="inlineStr">
        <is>
          <t/>
        </is>
      </c>
      <c r="AW664" t="inlineStr">
        <is>
          <t/>
        </is>
      </c>
      <c r="AX664" t="inlineStr">
        <is>
          <t/>
        </is>
      </c>
      <c r="AY664" t="inlineStr">
        <is>
          <t/>
        </is>
      </c>
      <c r="AZ664" t="inlineStr">
        <is>
          <t/>
        </is>
      </c>
      <c r="BA664" t="inlineStr">
        <is>
          <t/>
        </is>
      </c>
      <c r="BB664" t="inlineStr">
        <is>
          <t/>
        </is>
      </c>
      <c r="BC664" t="inlineStr">
        <is>
          <t/>
        </is>
      </c>
      <c r="BD664" t="inlineStr">
        <is>
          <t/>
        </is>
      </c>
      <c r="BE664" t="inlineStr">
        <is>
          <t/>
        </is>
      </c>
      <c r="BF664" t="inlineStr">
        <is>
          <t/>
        </is>
      </c>
      <c r="BG664" t="inlineStr">
        <is>
          <t/>
        </is>
      </c>
      <c r="BH664" t="inlineStr">
        <is>
          <t/>
        </is>
      </c>
      <c r="BI664" t="inlineStr">
        <is>
          <t/>
        </is>
      </c>
      <c r="BJ664" t="inlineStr">
        <is>
          <t/>
        </is>
      </c>
      <c r="BK664" t="inlineStr">
        <is>
          <t/>
        </is>
      </c>
      <c r="BL664" t="inlineStr">
        <is>
          <t/>
        </is>
      </c>
      <c r="BM664" t="inlineStr">
        <is>
          <t/>
        </is>
      </c>
      <c r="BN664" t="inlineStr">
        <is>
          <t/>
        </is>
      </c>
      <c r="BO664" t="inlineStr">
        <is>
          <t/>
        </is>
      </c>
      <c r="BP664" t="inlineStr">
        <is>
          <t/>
        </is>
      </c>
      <c r="BQ664" t="inlineStr">
        <is>
          <t/>
        </is>
      </c>
      <c r="BR664" t="inlineStr">
        <is>
          <t/>
        </is>
      </c>
      <c r="BS664" t="inlineStr">
        <is>
          <t/>
        </is>
      </c>
      <c r="BT664" t="inlineStr">
        <is>
          <t/>
        </is>
      </c>
      <c r="BU664" t="inlineStr">
        <is>
          <t/>
        </is>
      </c>
      <c r="BV664" s="2" t="inlineStr">
        <is>
          <t>onderdeel werkgelegenheid en sociale innovatie</t>
        </is>
      </c>
      <c r="BW664" s="2" t="inlineStr">
        <is>
          <t>3</t>
        </is>
      </c>
      <c r="BX664" s="2" t="inlineStr">
        <is>
          <t/>
        </is>
      </c>
      <c r="BY664" t="inlineStr">
        <is>
          <t>deel van het Europees Sociaal Fonds+ (ESF+) dat maatregelen ter bevordering van werkgelegenheid en sociale innovatie (EaSI) omvat en onder direct en indirect beheer wordt uitgevoerd</t>
        </is>
      </c>
      <c r="BZ664" t="inlineStr">
        <is>
          <t/>
        </is>
      </c>
      <c r="CA664" t="inlineStr">
        <is>
          <t/>
        </is>
      </c>
      <c r="CB664" t="inlineStr">
        <is>
          <t/>
        </is>
      </c>
      <c r="CC664" t="inlineStr">
        <is>
          <t/>
        </is>
      </c>
      <c r="CD664" s="2" t="inlineStr">
        <is>
          <t>vertente EaSI|
vertente Emprego e Inovação Social</t>
        </is>
      </c>
      <c r="CE664" s="2" t="inlineStr">
        <is>
          <t>3|
3</t>
        </is>
      </c>
      <c r="CF664" s="2" t="inlineStr">
        <is>
          <t xml:space="preserve">|
</t>
        </is>
      </c>
      <c r="CG664" t="inlineStr">
        <is>
          <t>Vertente do &lt;a href="https://iate.europa.eu/entry/result/3577114/pt" target="_blank"&gt;Fundo Social Europeu Mais&lt;/a&gt; (FSE+) relativa ao emprego e inovação social e executada em regime de gestão direta e indireta, cujo objetivo é apoiar as atividades analíticas, o reforço de capacidades e a cooperação transnacional, bem como reforçar a proteção e inclusão sociais, condições de trabalho justas, a igualdade de acesso ao mercado de trabalho, o emprendedorismo social e a mobilidade laboral.</t>
        </is>
      </c>
      <c r="CH664" t="inlineStr">
        <is>
          <t/>
        </is>
      </c>
      <c r="CI664" t="inlineStr">
        <is>
          <t/>
        </is>
      </c>
      <c r="CJ664" t="inlineStr">
        <is>
          <t/>
        </is>
      </c>
      <c r="CK664" t="inlineStr">
        <is>
          <t/>
        </is>
      </c>
      <c r="CL664" t="inlineStr">
        <is>
          <t/>
        </is>
      </c>
      <c r="CM664" t="inlineStr">
        <is>
          <t/>
        </is>
      </c>
      <c r="CN664" t="inlineStr">
        <is>
          <t/>
        </is>
      </c>
      <c r="CO664" t="inlineStr">
        <is>
          <t/>
        </is>
      </c>
      <c r="CP664" t="inlineStr">
        <is>
          <t/>
        </is>
      </c>
      <c r="CQ664" t="inlineStr">
        <is>
          <t/>
        </is>
      </c>
      <c r="CR664" t="inlineStr">
        <is>
          <t/>
        </is>
      </c>
      <c r="CS664" t="inlineStr">
        <is>
          <t/>
        </is>
      </c>
      <c r="CT664" t="inlineStr">
        <is>
          <t/>
        </is>
      </c>
      <c r="CU664" t="inlineStr">
        <is>
          <t/>
        </is>
      </c>
      <c r="CV664" t="inlineStr">
        <is>
          <t/>
        </is>
      </c>
      <c r="CW664" t="inlineStr">
        <is>
          <t/>
        </is>
      </c>
    </row>
    <row r="665">
      <c r="A665" s="1" t="str">
        <f>HYPERLINK("https://iate.europa.eu/entry/result/3577117/all", "3577117")</f>
        <v>3577117</v>
      </c>
      <c r="B665" t="inlineStr">
        <is>
          <t>EUROPEAN UNION;SOCIAL QUESTIONS</t>
        </is>
      </c>
      <c r="C665" t="inlineStr">
        <is>
          <t>EUROPEAN UNION|EU finance;SOCIAL QUESTIONS|social affairs</t>
        </is>
      </c>
      <c r="D665" t="inlineStr">
        <is>
          <t>yes</t>
        </is>
      </c>
      <c r="E665" t="inlineStr">
        <is>
          <t>abandoned</t>
        </is>
      </c>
      <c r="F665" t="inlineStr">
        <is>
          <t/>
        </is>
      </c>
      <c r="G665" t="inlineStr">
        <is>
          <t/>
        </is>
      </c>
      <c r="H665" t="inlineStr">
        <is>
          <t/>
        </is>
      </c>
      <c r="I665" t="inlineStr">
        <is>
          <t/>
        </is>
      </c>
      <c r="J665" s="2" t="inlineStr">
        <is>
          <t>složka Zdraví</t>
        </is>
      </c>
      <c r="K665" s="2" t="inlineStr">
        <is>
          <t>2</t>
        </is>
      </c>
      <c r="L665" s="2" t="inlineStr">
        <is>
          <t>proposed</t>
        </is>
      </c>
      <c r="M665" t="inlineStr">
        <is>
          <t/>
        </is>
      </c>
      <c r="N665" t="inlineStr">
        <is>
          <t/>
        </is>
      </c>
      <c r="O665" t="inlineStr">
        <is>
          <t/>
        </is>
      </c>
      <c r="P665" t="inlineStr">
        <is>
          <t/>
        </is>
      </c>
      <c r="Q665" t="inlineStr">
        <is>
          <t/>
        </is>
      </c>
      <c r="R665" t="inlineStr">
        <is>
          <t/>
        </is>
      </c>
      <c r="S665" t="inlineStr">
        <is>
          <t/>
        </is>
      </c>
      <c r="T665" t="inlineStr">
        <is>
          <t/>
        </is>
      </c>
      <c r="U665" t="inlineStr">
        <is>
          <t/>
        </is>
      </c>
      <c r="V665" t="inlineStr">
        <is>
          <t/>
        </is>
      </c>
      <c r="W665" t="inlineStr">
        <is>
          <t/>
        </is>
      </c>
      <c r="X665" t="inlineStr">
        <is>
          <t/>
        </is>
      </c>
      <c r="Y665" t="inlineStr">
        <is>
          <t/>
        </is>
      </c>
      <c r="Z665" s="2" t="inlineStr">
        <is>
          <t>health strand</t>
        </is>
      </c>
      <c r="AA665" s="2" t="inlineStr">
        <is>
          <t>3</t>
        </is>
      </c>
      <c r="AB665" s="2" t="inlineStr">
        <is>
          <t/>
        </is>
      </c>
      <c r="AC665" t="inlineStr">
        <is>
          <t/>
        </is>
      </c>
      <c r="AD665" t="inlineStr">
        <is>
          <t/>
        </is>
      </c>
      <c r="AE665" t="inlineStr">
        <is>
          <t/>
        </is>
      </c>
      <c r="AF665" t="inlineStr">
        <is>
          <t/>
        </is>
      </c>
      <c r="AG665" t="inlineStr">
        <is>
          <t/>
        </is>
      </c>
      <c r="AH665" t="inlineStr">
        <is>
          <t/>
        </is>
      </c>
      <c r="AI665" t="inlineStr">
        <is>
          <t/>
        </is>
      </c>
      <c r="AJ665" t="inlineStr">
        <is>
          <t/>
        </is>
      </c>
      <c r="AK665" t="inlineStr">
        <is>
          <t/>
        </is>
      </c>
      <c r="AL665" s="2" t="inlineStr">
        <is>
          <t>terveysalan toimintalohko</t>
        </is>
      </c>
      <c r="AM665" s="2" t="inlineStr">
        <is>
          <t>3</t>
        </is>
      </c>
      <c r="AN665" s="2" t="inlineStr">
        <is>
          <t/>
        </is>
      </c>
      <c r="AO665" t="inlineStr">
        <is>
          <t/>
        </is>
      </c>
      <c r="AP665" t="inlineStr">
        <is>
          <t/>
        </is>
      </c>
      <c r="AQ665" t="inlineStr">
        <is>
          <t/>
        </is>
      </c>
      <c r="AR665" t="inlineStr">
        <is>
          <t/>
        </is>
      </c>
      <c r="AS665" t="inlineStr">
        <is>
          <t/>
        </is>
      </c>
      <c r="AT665" s="2" t="inlineStr">
        <is>
          <t>snáithe sláinte</t>
        </is>
      </c>
      <c r="AU665" s="2" t="inlineStr">
        <is>
          <t>3</t>
        </is>
      </c>
      <c r="AV665" s="2" t="inlineStr">
        <is>
          <t/>
        </is>
      </c>
      <c r="AW665" t="inlineStr">
        <is>
          <t/>
        </is>
      </c>
      <c r="AX665" t="inlineStr">
        <is>
          <t/>
        </is>
      </c>
      <c r="AY665" t="inlineStr">
        <is>
          <t/>
        </is>
      </c>
      <c r="AZ665" t="inlineStr">
        <is>
          <t/>
        </is>
      </c>
      <c r="BA665" t="inlineStr">
        <is>
          <t/>
        </is>
      </c>
      <c r="BB665" t="inlineStr">
        <is>
          <t/>
        </is>
      </c>
      <c r="BC665" t="inlineStr">
        <is>
          <t/>
        </is>
      </c>
      <c r="BD665" t="inlineStr">
        <is>
          <t/>
        </is>
      </c>
      <c r="BE665" t="inlineStr">
        <is>
          <t/>
        </is>
      </c>
      <c r="BF665" t="inlineStr">
        <is>
          <t/>
        </is>
      </c>
      <c r="BG665" t="inlineStr">
        <is>
          <t/>
        </is>
      </c>
      <c r="BH665" t="inlineStr">
        <is>
          <t/>
        </is>
      </c>
      <c r="BI665" t="inlineStr">
        <is>
          <t/>
        </is>
      </c>
      <c r="BJ665" t="inlineStr">
        <is>
          <t/>
        </is>
      </c>
      <c r="BK665" t="inlineStr">
        <is>
          <t/>
        </is>
      </c>
      <c r="BL665" t="inlineStr">
        <is>
          <t/>
        </is>
      </c>
      <c r="BM665" t="inlineStr">
        <is>
          <t/>
        </is>
      </c>
      <c r="BN665" t="inlineStr">
        <is>
          <t/>
        </is>
      </c>
      <c r="BO665" t="inlineStr">
        <is>
          <t/>
        </is>
      </c>
      <c r="BP665" t="inlineStr">
        <is>
          <t/>
        </is>
      </c>
      <c r="BQ665" t="inlineStr">
        <is>
          <t/>
        </is>
      </c>
      <c r="BR665" t="inlineStr">
        <is>
          <t/>
        </is>
      </c>
      <c r="BS665" t="inlineStr">
        <is>
          <t/>
        </is>
      </c>
      <c r="BT665" t="inlineStr">
        <is>
          <t/>
        </is>
      </c>
      <c r="BU665" t="inlineStr">
        <is>
          <t/>
        </is>
      </c>
      <c r="BV665" s="2" t="inlineStr">
        <is>
          <t>onderdeel gezondheid</t>
        </is>
      </c>
      <c r="BW665" s="2" t="inlineStr">
        <is>
          <t>3</t>
        </is>
      </c>
      <c r="BX665" s="2" t="inlineStr">
        <is>
          <t/>
        </is>
      </c>
      <c r="BY665" t="inlineStr">
        <is>
          <t>deel van het Europees Sociaal Fonds+ (ESF+) dat stimuleringsmaatregelen die gericht zijn op de bescherming en de verbetering van de menselijke gezondheid omvat en onder direct beheer wordt uitgevoerd</t>
        </is>
      </c>
      <c r="BZ665" t="inlineStr">
        <is>
          <t/>
        </is>
      </c>
      <c r="CA665" t="inlineStr">
        <is>
          <t/>
        </is>
      </c>
      <c r="CB665" t="inlineStr">
        <is>
          <t/>
        </is>
      </c>
      <c r="CC665" t="inlineStr">
        <is>
          <t/>
        </is>
      </c>
      <c r="CD665" t="inlineStr">
        <is>
          <t/>
        </is>
      </c>
      <c r="CE665" t="inlineStr">
        <is>
          <t/>
        </is>
      </c>
      <c r="CF665" t="inlineStr">
        <is>
          <t/>
        </is>
      </c>
      <c r="CG665" t="inlineStr">
        <is>
          <t/>
        </is>
      </c>
      <c r="CH665" t="inlineStr">
        <is>
          <t/>
        </is>
      </c>
      <c r="CI665" t="inlineStr">
        <is>
          <t/>
        </is>
      </c>
      <c r="CJ665" t="inlineStr">
        <is>
          <t/>
        </is>
      </c>
      <c r="CK665" t="inlineStr">
        <is>
          <t/>
        </is>
      </c>
      <c r="CL665" t="inlineStr">
        <is>
          <t/>
        </is>
      </c>
      <c r="CM665" t="inlineStr">
        <is>
          <t/>
        </is>
      </c>
      <c r="CN665" t="inlineStr">
        <is>
          <t/>
        </is>
      </c>
      <c r="CO665" t="inlineStr">
        <is>
          <t/>
        </is>
      </c>
      <c r="CP665" t="inlineStr">
        <is>
          <t/>
        </is>
      </c>
      <c r="CQ665" t="inlineStr">
        <is>
          <t/>
        </is>
      </c>
      <c r="CR665" t="inlineStr">
        <is>
          <t/>
        </is>
      </c>
      <c r="CS665" t="inlineStr">
        <is>
          <t/>
        </is>
      </c>
      <c r="CT665" t="inlineStr">
        <is>
          <t/>
        </is>
      </c>
      <c r="CU665" t="inlineStr">
        <is>
          <t/>
        </is>
      </c>
      <c r="CV665" t="inlineStr">
        <is>
          <t/>
        </is>
      </c>
      <c r="CW665" t="inlineStr">
        <is>
          <t/>
        </is>
      </c>
    </row>
    <row r="666">
      <c r="A666" s="1" t="str">
        <f>HYPERLINK("https://iate.europa.eu/entry/result/3576604/all", "3576604")</f>
        <v>3576604</v>
      </c>
      <c r="B666" t="inlineStr">
        <is>
          <t>EDUCATION AND COMMUNICATIONS</t>
        </is>
      </c>
      <c r="C666" t="inlineStr">
        <is>
          <t>EDUCATION AND COMMUNICATIONS|information technology and data processing</t>
        </is>
      </c>
      <c r="D666" t="inlineStr">
        <is>
          <t>yes</t>
        </is>
      </c>
      <c r="E666" t="inlineStr">
        <is>
          <t/>
        </is>
      </c>
      <c r="F666" s="2" t="inlineStr">
        <is>
          <t>интернет от следващо поколение</t>
        </is>
      </c>
      <c r="G666" s="2" t="inlineStr">
        <is>
          <t>3</t>
        </is>
      </c>
      <c r="H666" s="2" t="inlineStr">
        <is>
          <t/>
        </is>
      </c>
      <c r="I666" t="inlineStr">
        <is>
          <t/>
        </is>
      </c>
      <c r="J666" s="2" t="inlineStr">
        <is>
          <t>internet nové generace</t>
        </is>
      </c>
      <c r="K666" s="2" t="inlineStr">
        <is>
          <t>3</t>
        </is>
      </c>
      <c r="L666" s="2" t="inlineStr">
        <is>
          <t/>
        </is>
      </c>
      <c r="M666" t="inlineStr">
        <is>
          <t/>
        </is>
      </c>
      <c r="N666" s="2" t="inlineStr">
        <is>
          <t>næste generation af internet</t>
        </is>
      </c>
      <c r="O666" s="2" t="inlineStr">
        <is>
          <t>3</t>
        </is>
      </c>
      <c r="P666" s="2" t="inlineStr">
        <is>
          <t/>
        </is>
      </c>
      <c r="Q666" t="inlineStr">
        <is>
          <t/>
        </is>
      </c>
      <c r="R666" s="2" t="inlineStr">
        <is>
          <t>Internet der nächsten Generation</t>
        </is>
      </c>
      <c r="S666" s="2" t="inlineStr">
        <is>
          <t>3</t>
        </is>
      </c>
      <c r="T666" s="2" t="inlineStr">
        <is>
          <t/>
        </is>
      </c>
      <c r="U666" t="inlineStr">
        <is>
          <t/>
        </is>
      </c>
      <c r="V666" s="2" t="inlineStr">
        <is>
          <t>διαδίκτυο επόμενης γενιάς</t>
        </is>
      </c>
      <c r="W666" s="2" t="inlineStr">
        <is>
          <t>3</t>
        </is>
      </c>
      <c r="X666" s="2" t="inlineStr">
        <is>
          <t/>
        </is>
      </c>
      <c r="Y666" t="inlineStr">
        <is>
          <t/>
        </is>
      </c>
      <c r="Z666" s="2" t="inlineStr">
        <is>
          <t>next generation internet</t>
        </is>
      </c>
      <c r="AA666" s="2" t="inlineStr">
        <is>
          <t>3</t>
        </is>
      </c>
      <c r="AB666" s="2" t="inlineStr">
        <is>
          <t/>
        </is>
      </c>
      <c r="AC666" t="inlineStr">
        <is>
          <t>more human-centric Internet supporting European values of openness, cooperation across borders, decentralisation, inclusiveness, transparency and protection of privacy</t>
        </is>
      </c>
      <c r="AD666" s="2" t="inlineStr">
        <is>
          <t>internet de nueva generación|
próxima generación de internet</t>
        </is>
      </c>
      <c r="AE666" s="2" t="inlineStr">
        <is>
          <t>3|
3</t>
        </is>
      </c>
      <c r="AF666" s="2" t="inlineStr">
        <is>
          <t xml:space="preserve">|
</t>
        </is>
      </c>
      <c r="AG666" t="inlineStr">
        <is>
          <t/>
        </is>
      </c>
      <c r="AH666" s="2" t="inlineStr">
        <is>
          <t>järgmise põlvkonna Internet|
järgmise põlvkonna internet</t>
        </is>
      </c>
      <c r="AI666" s="2" t="inlineStr">
        <is>
          <t>3|
3</t>
        </is>
      </c>
      <c r="AJ666" s="2" t="inlineStr">
        <is>
          <t>|
preferred</t>
        </is>
      </c>
      <c r="AK666" t="inlineStr">
        <is>
          <t>inimkesksem Internet, mis toetab Euroopalikke väärtusi, nagu avatus, piiriülene koostöö, detsentraliseerimine, kaasatus, läbipaistvus ja eraelu puutumatuse kaitse</t>
        </is>
      </c>
      <c r="AL666" s="2" t="inlineStr">
        <is>
          <t>seuraavan sukupolven internet</t>
        </is>
      </c>
      <c r="AM666" s="2" t="inlineStr">
        <is>
          <t>3</t>
        </is>
      </c>
      <c r="AN666" s="2" t="inlineStr">
        <is>
          <t/>
        </is>
      </c>
      <c r="AO666" t="inlineStr">
        <is>
          <t/>
        </is>
      </c>
      <c r="AP666" s="2" t="inlineStr">
        <is>
          <t>internet de nouvelle génération</t>
        </is>
      </c>
      <c r="AQ666" s="2" t="inlineStr">
        <is>
          <t>3</t>
        </is>
      </c>
      <c r="AR666" s="2" t="inlineStr">
        <is>
          <t/>
        </is>
      </c>
      <c r="AS666" t="inlineStr">
        <is>
          <t/>
        </is>
      </c>
      <c r="AT666" s="2" t="inlineStr">
        <is>
          <t>idirlíon den chéad ghlúin eile</t>
        </is>
      </c>
      <c r="AU666" s="2" t="inlineStr">
        <is>
          <t>3</t>
        </is>
      </c>
      <c r="AV666" s="2" t="inlineStr">
        <is>
          <t/>
        </is>
      </c>
      <c r="AW666" t="inlineStr">
        <is>
          <t/>
        </is>
      </c>
      <c r="AX666" s="2" t="inlineStr">
        <is>
          <t>internet sljedeće generacije</t>
        </is>
      </c>
      <c r="AY666" s="2" t="inlineStr">
        <is>
          <t>3</t>
        </is>
      </c>
      <c r="AZ666" s="2" t="inlineStr">
        <is>
          <t/>
        </is>
      </c>
      <c r="BA666" t="inlineStr">
        <is>
          <t/>
        </is>
      </c>
      <c r="BB666" s="2" t="inlineStr">
        <is>
          <t>újgenerációs internet</t>
        </is>
      </c>
      <c r="BC666" s="2" t="inlineStr">
        <is>
          <t>4</t>
        </is>
      </c>
      <c r="BD666" s="2" t="inlineStr">
        <is>
          <t/>
        </is>
      </c>
      <c r="BE666" t="inlineStr">
        <is>
          <t/>
        </is>
      </c>
      <c r="BF666" s="2" t="inlineStr">
        <is>
          <t>internet di prossima generazione</t>
        </is>
      </c>
      <c r="BG666" s="2" t="inlineStr">
        <is>
          <t>3</t>
        </is>
      </c>
      <c r="BH666" s="2" t="inlineStr">
        <is>
          <t/>
        </is>
      </c>
      <c r="BI666" t="inlineStr">
        <is>
          <t>Internet più incentrato sulle persone, caratterizzato da apertura, cooperazione oltre i confini, inclusività, affidabilità e tutela della privacy</t>
        </is>
      </c>
      <c r="BJ666" s="2" t="inlineStr">
        <is>
          <t>naujos kartos internetas</t>
        </is>
      </c>
      <c r="BK666" s="2" t="inlineStr">
        <is>
          <t>3</t>
        </is>
      </c>
      <c r="BL666" s="2" t="inlineStr">
        <is>
          <t/>
        </is>
      </c>
      <c r="BM666" t="inlineStr">
        <is>
          <t/>
        </is>
      </c>
      <c r="BN666" s="2" t="inlineStr">
        <is>
          <t>nākamās paaudzes internets</t>
        </is>
      </c>
      <c r="BO666" s="2" t="inlineStr">
        <is>
          <t>3</t>
        </is>
      </c>
      <c r="BP666" s="2" t="inlineStr">
        <is>
          <t/>
        </is>
      </c>
      <c r="BQ666" t="inlineStr">
        <is>
          <t>lielākā mērā uz cilvēku vajadzībām orientēts internets, kas palīdz atbalstīt tādas Eiropas vērtības kā atvērtība, pārrobežu sadarbība, decentralizācija, iekļaušana, pārredzamība un privātās dzīves aizsardzība</t>
        </is>
      </c>
      <c r="BR666" s="2" t="inlineStr">
        <is>
          <t>internet tal-ġenerazzjoni li jmiss</t>
        </is>
      </c>
      <c r="BS666" s="2" t="inlineStr">
        <is>
          <t>3</t>
        </is>
      </c>
      <c r="BT666" s="2" t="inlineStr">
        <is>
          <t/>
        </is>
      </c>
      <c r="BU666" t="inlineStr">
        <is>
          <t>tip ta' internet li jikkonċentra iżjed fuq il-bniedem, u li allura jappoġġja l-valuri Ewropej ta' aċċess miftuħ, kooperazzjoni bejn il-fruntieri, deċentralizzazzjoni, inklużività, trasparenza u protezzjoni tal-privatezza</t>
        </is>
      </c>
      <c r="BV666" s="2" t="inlineStr">
        <is>
          <t>internet van de volgende generatie</t>
        </is>
      </c>
      <c r="BW666" s="2" t="inlineStr">
        <is>
          <t>3</t>
        </is>
      </c>
      <c r="BX666" s="2" t="inlineStr">
        <is>
          <t/>
        </is>
      </c>
      <c r="BY666" t="inlineStr">
        <is>
          <t>meer mensgeorïenteerd internet dat de Europese waarden van openheid, grensoverschrijdende samenwerking, decentralisatie, inclusiviteit, transparantie en bescherming van de persoonlijke levenssfeer ondersteunt</t>
        </is>
      </c>
      <c r="BZ666" s="2" t="inlineStr">
        <is>
          <t>internet nowej generacji</t>
        </is>
      </c>
      <c r="CA666" s="2" t="inlineStr">
        <is>
          <t>3</t>
        </is>
      </c>
      <c r="CB666" s="2" t="inlineStr">
        <is>
          <t/>
        </is>
      </c>
      <c r="CC666" t="inlineStr">
        <is>
          <t/>
        </is>
      </c>
      <c r="CD666" s="2" t="inlineStr">
        <is>
          <t>Internet da próxima geração</t>
        </is>
      </c>
      <c r="CE666" s="2" t="inlineStr">
        <is>
          <t>3</t>
        </is>
      </c>
      <c r="CF666" s="2" t="inlineStr">
        <is>
          <t/>
        </is>
      </c>
      <c r="CG666" t="inlineStr">
        <is>
          <t/>
        </is>
      </c>
      <c r="CH666" s="2" t="inlineStr">
        <is>
          <t>internet de nouă generație</t>
        </is>
      </c>
      <c r="CI666" s="2" t="inlineStr">
        <is>
          <t>3</t>
        </is>
      </c>
      <c r="CJ666" s="2" t="inlineStr">
        <is>
          <t/>
        </is>
      </c>
      <c r="CK666" t="inlineStr">
        <is>
          <t/>
        </is>
      </c>
      <c r="CL666" s="2" t="inlineStr">
        <is>
          <t>internet ďalšej generácie</t>
        </is>
      </c>
      <c r="CM666" s="2" t="inlineStr">
        <is>
          <t>3</t>
        </is>
      </c>
      <c r="CN666" s="2" t="inlineStr">
        <is>
          <t/>
        </is>
      </c>
      <c r="CO666" t="inlineStr">
        <is>
          <t>viac na človeka zameraný internet, ktorým sa podporujú európske hodnoty ako otvorenosť, cezhraničná spolupráca, decentralizácia, inkluzívnosť, transparentnosť a ochrana súkromia</t>
        </is>
      </c>
      <c r="CP666" s="2" t="inlineStr">
        <is>
          <t>internet naslednje generacije</t>
        </is>
      </c>
      <c r="CQ666" s="2" t="inlineStr">
        <is>
          <t>3</t>
        </is>
      </c>
      <c r="CR666" s="2" t="inlineStr">
        <is>
          <t/>
        </is>
      </c>
      <c r="CS666" t="inlineStr">
        <is>
          <t/>
        </is>
      </c>
      <c r="CT666" s="2" t="inlineStr">
        <is>
          <t>nästa generations internet</t>
        </is>
      </c>
      <c r="CU666" s="2" t="inlineStr">
        <is>
          <t>3</t>
        </is>
      </c>
      <c r="CV666" s="2" t="inlineStr">
        <is>
          <t/>
        </is>
      </c>
      <c r="CW666" t="inlineStr">
        <is>
          <t/>
        </is>
      </c>
    </row>
    <row r="667">
      <c r="A667" s="1" t="str">
        <f>HYPERLINK("https://iate.europa.eu/entry/result/774580/all", "774580")</f>
        <v>774580</v>
      </c>
      <c r="B667" t="inlineStr">
        <is>
          <t>EUROPEAN UNION</t>
        </is>
      </c>
      <c r="C667" t="inlineStr">
        <is>
          <t>EUROPEAN UNION|EU finance</t>
        </is>
      </c>
      <c r="D667" t="inlineStr">
        <is>
          <t>yes</t>
        </is>
      </c>
      <c r="E667" t="inlineStr">
        <is>
          <t/>
        </is>
      </c>
      <c r="F667" s="2" t="inlineStr">
        <is>
          <t>таван за собствените ресурси</t>
        </is>
      </c>
      <c r="G667" s="2" t="inlineStr">
        <is>
          <t>4</t>
        </is>
      </c>
      <c r="H667" s="2" t="inlineStr">
        <is>
          <t/>
        </is>
      </c>
      <c r="I667" t="inlineStr">
        <is>
          <t>oбщият размер на собствените ресурси, предоставени на Съюза за покриване на годишните бюджетни кредити за плащания</t>
        </is>
      </c>
      <c r="J667" s="2" t="inlineStr">
        <is>
          <t>strop vlastních zdrojů</t>
        </is>
      </c>
      <c r="K667" s="2" t="inlineStr">
        <is>
          <t>3</t>
        </is>
      </c>
      <c r="L667" s="2" t="inlineStr">
        <is>
          <t/>
        </is>
      </c>
      <c r="M667" t="inlineStr">
        <is>
          <t>celková výše &lt;i&gt;vlastních zdrojů&lt;/i&gt; [ &lt;a href="/entry/result/1380005/all" id="ENTRY_TO_ENTRY_CONVERTER" target="_blank"&gt;IATE:1380005&lt;/a&gt; ] přidělených Unii na pokrytí ročních &lt;i&gt;přídělů na platby&lt;/i&gt; [ &lt;a href="/entry/result/768339/all" id="ENTRY_TO_ENTRY_CONVERTER" target="_blank"&gt;IATE:768339&lt;/a&gt; ]</t>
        </is>
      </c>
      <c r="N667" s="2" t="inlineStr">
        <is>
          <t>loft for Fællesskabernes egne indtægter|
loft for de egne indtægter</t>
        </is>
      </c>
      <c r="O667" s="2" t="inlineStr">
        <is>
          <t>4|
4</t>
        </is>
      </c>
      <c r="P667" s="2" t="inlineStr">
        <is>
          <t xml:space="preserve">|
</t>
        </is>
      </c>
      <c r="Q667" t="inlineStr">
        <is>
          <t/>
        </is>
      </c>
      <c r="R667" s="2" t="inlineStr">
        <is>
          <t>Eigenmittelobergrenze</t>
        </is>
      </c>
      <c r="S667" s="2" t="inlineStr">
        <is>
          <t>3</t>
        </is>
      </c>
      <c r="T667" s="2" t="inlineStr">
        <is>
          <t/>
        </is>
      </c>
      <c r="U667" t="inlineStr">
        <is>
          <t/>
        </is>
      </c>
      <c r="V667" s="2" t="inlineStr">
        <is>
          <t>ανώτατο όριο ιδίων πόρων|
ανώτατο όριο των ιδίων πόρων</t>
        </is>
      </c>
      <c r="W667" s="2" t="inlineStr">
        <is>
          <t>3|
3</t>
        </is>
      </c>
      <c r="X667" s="2" t="inlineStr">
        <is>
          <t xml:space="preserve">|
</t>
        </is>
      </c>
      <c r="Y667" t="inlineStr">
        <is>
          <t/>
        </is>
      </c>
      <c r="Z667" s="2" t="inlineStr">
        <is>
          <t>own resources ceiling|
own-resources ceiling|
ceiling of own resources</t>
        </is>
      </c>
      <c r="AA667" s="2" t="inlineStr">
        <is>
          <t>3|
1|
1</t>
        </is>
      </c>
      <c r="AB667" s="2" t="inlineStr">
        <is>
          <t xml:space="preserve">|
|
</t>
        </is>
      </c>
      <c r="AC667" t="inlineStr">
        <is>
          <t>total amount of &lt;a href="https://iate.europa.eu/entry/result/1380005/en" target="_blank"&gt;&lt;i&gt;own resources&lt;/i&gt;&lt;/a&gt; allocated to the European Union to cover annual appropriations for payments</t>
        </is>
      </c>
      <c r="AD667" s="2" t="inlineStr">
        <is>
          <t>límite máximo de los recursos propios</t>
        </is>
      </c>
      <c r="AE667" s="2" t="inlineStr">
        <is>
          <t>3</t>
        </is>
      </c>
      <c r="AF667" s="2" t="inlineStr">
        <is>
          <t/>
        </is>
      </c>
      <c r="AG667" t="inlineStr">
        <is>
          <t>Cantidad total de recursos propios asignados a la Unión Europea para financiar créditos para pagos anuales.</t>
        </is>
      </c>
      <c r="AH667" s="2" t="inlineStr">
        <is>
          <t>omavahendite ülemmäär|
omavahendite piirmäär</t>
        </is>
      </c>
      <c r="AI667" s="2" t="inlineStr">
        <is>
          <t>3|
3</t>
        </is>
      </c>
      <c r="AJ667" s="2" t="inlineStr">
        <is>
          <t xml:space="preserve">|
</t>
        </is>
      </c>
      <c r="AK667" t="inlineStr">
        <is>
          <t>&lt;i&gt;omavahendite &lt;/i&gt;&lt;a href="/entry/result/1380005/all" id="ENTRY_TO_ENTRY_CONVERTER" target="_blank"&gt;IATE:1380005&lt;/a&gt; kogusumma, mis eraldatakse Euroopa Liidule selleks, et katta iga-aastased maksete assigneeringud</t>
        </is>
      </c>
      <c r="AL667" s="2" t="inlineStr">
        <is>
          <t>omien varojen enimmäismäärä</t>
        </is>
      </c>
      <c r="AM667" s="2" t="inlineStr">
        <is>
          <t>3</t>
        </is>
      </c>
      <c r="AN667" s="2" t="inlineStr">
        <is>
          <t/>
        </is>
      </c>
      <c r="AO667" t="inlineStr">
        <is>
          <t/>
        </is>
      </c>
      <c r="AP667" s="2" t="inlineStr">
        <is>
          <t>plafond des ressources propres</t>
        </is>
      </c>
      <c r="AQ667" s="2" t="inlineStr">
        <is>
          <t>3</t>
        </is>
      </c>
      <c r="AR667" s="2" t="inlineStr">
        <is>
          <t/>
        </is>
      </c>
      <c r="AS667" t="inlineStr">
        <is>
          <t>plafond de dépenses fixé d'un commun accord par les gouvernements et les parlements des États membres</t>
        </is>
      </c>
      <c r="AT667" s="2" t="inlineStr">
        <is>
          <t>uasteorainn na n-acmhainní dílse</t>
        </is>
      </c>
      <c r="AU667" s="2" t="inlineStr">
        <is>
          <t>3</t>
        </is>
      </c>
      <c r="AV667" s="2" t="inlineStr">
        <is>
          <t/>
        </is>
      </c>
      <c r="AW667" t="inlineStr">
        <is>
          <t/>
        </is>
      </c>
      <c r="AX667" s="2" t="inlineStr">
        <is>
          <t>gornja granica vlastitih sredstava</t>
        </is>
      </c>
      <c r="AY667" s="2" t="inlineStr">
        <is>
          <t>3</t>
        </is>
      </c>
      <c r="AZ667" s="2" t="inlineStr">
        <is>
          <t/>
        </is>
      </c>
      <c r="BA667" t="inlineStr">
        <is>
          <t>ukupni iznos vlastitih sredstava dodijeljenih Uniji za godišnja odobrena sredstva za plaćanja</t>
        </is>
      </c>
      <c r="BB667" s="2" t="inlineStr">
        <is>
          <t>saját források felső határa</t>
        </is>
      </c>
      <c r="BC667" s="2" t="inlineStr">
        <is>
          <t>3</t>
        </is>
      </c>
      <c r="BD667" s="2" t="inlineStr">
        <is>
          <t/>
        </is>
      </c>
      <c r="BE667" t="inlineStr">
        <is>
          <t>az éves fizetési előirányzatokra az Európai Unió számára allokált összes saját forrás [ &lt;a href="/entry/result/1380005/all" id="ENTRY_TO_ENTRY_CONVERTER" target="_blank"&gt;IATE:1380005&lt;/a&gt; ]</t>
        </is>
      </c>
      <c r="BF667" s="2" t="inlineStr">
        <is>
          <t>massimale delle risorse proprie</t>
        </is>
      </c>
      <c r="BG667" s="2" t="inlineStr">
        <is>
          <t>3</t>
        </is>
      </c>
      <c r="BH667" s="2" t="inlineStr">
        <is>
          <t/>
        </is>
      </c>
      <c r="BI667" t="inlineStr">
        <is>
          <t>importo totale delle risorse proprie attribuite all'Unione dagli Stati membri per gli stanziamenti annuali per i pagamenti</t>
        </is>
      </c>
      <c r="BJ667" s="2" t="inlineStr">
        <is>
          <t>viršutinė nuosavų išteklių riba</t>
        </is>
      </c>
      <c r="BK667" s="2" t="inlineStr">
        <is>
          <t>3</t>
        </is>
      </c>
      <c r="BL667" s="2" t="inlineStr">
        <is>
          <t/>
        </is>
      </c>
      <c r="BM667" t="inlineStr">
        <is>
          <t/>
        </is>
      </c>
      <c r="BN667" s="2" t="inlineStr">
        <is>
          <t>pašu resursu maksimālais apjoms</t>
        </is>
      </c>
      <c r="BO667" s="2" t="inlineStr">
        <is>
          <t>3</t>
        </is>
      </c>
      <c r="BP667" s="2" t="inlineStr">
        <is>
          <t/>
        </is>
      </c>
      <c r="BQ667" t="inlineStr">
        <is>
          <t>pašu resursu [ &lt;a href="/entry/result/1380005/all" id="ENTRY_TO_ENTRY_CONVERTER" target="_blank"&gt;IATE:1380005&lt;/a&gt; ] kopējā summa, kas Eiropas Savienībai piešķirta gada maksājumu apropriāciju segšanai</t>
        </is>
      </c>
      <c r="BR667" s="2" t="inlineStr">
        <is>
          <t>limitu massimu tar-riżorsi proprji</t>
        </is>
      </c>
      <c r="BS667" s="2" t="inlineStr">
        <is>
          <t>3</t>
        </is>
      </c>
      <c r="BT667" s="2" t="inlineStr">
        <is>
          <t/>
        </is>
      </c>
      <c r="BU667" t="inlineStr">
        <is>
          <t>l-ammont totali ta' riżorsi proprji&lt;sup&gt;1&lt;/sup&gt; allokat lill-Unjoni Ewropea biex tkopri l-approprjazzjonijiet annwali għall-pagamenti&lt;p&gt;&lt;sup&gt;1&lt;/sup&gt; riżorsi proprji [ &lt;a href="/entry/result/1380005/all" id="ENTRY_TO_ENTRY_CONVERTER" target="_blank"&gt;IATE:1380005&lt;/a&gt; ]&lt;/p&gt;</t>
        </is>
      </c>
      <c r="BV667" s="2" t="inlineStr">
        <is>
          <t>maximum van de eigen middelen|
plafond van de eigen middelen</t>
        </is>
      </c>
      <c r="BW667" s="2" t="inlineStr">
        <is>
          <t>3|
2</t>
        </is>
      </c>
      <c r="BX667" s="2" t="inlineStr">
        <is>
          <t xml:space="preserve">|
</t>
        </is>
      </c>
      <c r="BY667" t="inlineStr">
        <is>
          <t>totaal bedrag van de aan de Unie ter dekking van de jaarlijkse betalingskredieten toegewezen eigen middelen</t>
        </is>
      </c>
      <c r="BZ667" s="2" t="inlineStr">
        <is>
          <t>pułap zasobów własnych</t>
        </is>
      </c>
      <c r="CA667" s="2" t="inlineStr">
        <is>
          <t>3</t>
        </is>
      </c>
      <c r="CB667" s="2" t="inlineStr">
        <is>
          <t/>
        </is>
      </c>
      <c r="CC667" t="inlineStr">
        <is>
          <t/>
        </is>
      </c>
      <c r="CD667" s="2" t="inlineStr">
        <is>
          <t>limite máximo dos recursos próprios</t>
        </is>
      </c>
      <c r="CE667" s="2" t="inlineStr">
        <is>
          <t>3</t>
        </is>
      </c>
      <c r="CF667" s="2" t="inlineStr">
        <is>
          <t/>
        </is>
      </c>
      <c r="CG667" t="inlineStr">
        <is>
          <t/>
        </is>
      </c>
      <c r="CH667" s="2" t="inlineStr">
        <is>
          <t>plafon al resurselor proprii</t>
        </is>
      </c>
      <c r="CI667" s="2" t="inlineStr">
        <is>
          <t>3</t>
        </is>
      </c>
      <c r="CJ667" s="2" t="inlineStr">
        <is>
          <t/>
        </is>
      </c>
      <c r="CK667" t="inlineStr">
        <is>
          <t>valoare totală a resurselor proprii alocate Uniunii pentru a acoperi creditele anuale de plată</t>
        </is>
      </c>
      <c r="CL667" s="2" t="inlineStr">
        <is>
          <t>strop vlastných zdrojov</t>
        </is>
      </c>
      <c r="CM667" s="2" t="inlineStr">
        <is>
          <t>3</t>
        </is>
      </c>
      <c r="CN667" s="2" t="inlineStr">
        <is>
          <t/>
        </is>
      </c>
      <c r="CO667" t="inlineStr">
        <is>
          <t>celková výška vlastných zdrojov pridelená Európskej únii na pokrytie ročných platobných rozpočtových prostriedkov</t>
        </is>
      </c>
      <c r="CP667" s="2" t="inlineStr">
        <is>
          <t>zgornja meja virov lastnih sredstev|
zgornja meja lastnih sredstev</t>
        </is>
      </c>
      <c r="CQ667" s="2" t="inlineStr">
        <is>
          <t>3|
3</t>
        </is>
      </c>
      <c r="CR667" s="2" t="inlineStr">
        <is>
          <t xml:space="preserve">|
</t>
        </is>
      </c>
      <c r="CS667" t="inlineStr">
        <is>
          <t>skupni znesek lastnih sredstev [ &lt;a href="/entry/result/1380005/all" id="ENTRY_TO_ENTRY_CONVERTER" target="_blank"&gt;IATE:1380005&lt;/a&gt; ], dodeljenih Uniji za pokrivanje letnih odobritev plačil</t>
        </is>
      </c>
      <c r="CT667" s="2" t="inlineStr">
        <is>
          <t>tak för egna medel</t>
        </is>
      </c>
      <c r="CU667" s="2" t="inlineStr">
        <is>
          <t>3</t>
        </is>
      </c>
      <c r="CV667" s="2" t="inlineStr">
        <is>
          <t/>
        </is>
      </c>
      <c r="CW667" t="inlineStr">
        <is>
          <t/>
        </is>
      </c>
    </row>
    <row r="668">
      <c r="A668" s="1" t="str">
        <f>HYPERLINK("https://iate.europa.eu/entry/result/3577349/all", "3577349")</f>
        <v>3577349</v>
      </c>
      <c r="B668" t="inlineStr">
        <is>
          <t>EUROPEAN UNION;FINANCE</t>
        </is>
      </c>
      <c r="C668" t="inlineStr">
        <is>
          <t>EUROPEAN UNION|EU finance;FINANCE|public finance and budget policy</t>
        </is>
      </c>
      <c r="D668" t="inlineStr">
        <is>
          <t>yes</t>
        </is>
      </c>
      <c r="E668" t="inlineStr">
        <is>
          <t/>
        </is>
      </c>
      <c r="F668" s="2" t="inlineStr">
        <is>
          <t>счетоводно правило на ЕС</t>
        </is>
      </c>
      <c r="G668" s="2" t="inlineStr">
        <is>
          <t>3</t>
        </is>
      </c>
      <c r="H668" s="2" t="inlineStr">
        <is>
          <t/>
        </is>
      </c>
      <c r="I668" t="inlineStr">
        <is>
          <t>правило, което се основава на 
принципа на текущо начисляване, съгласно Международните счетоводни 
стандарти за публичния сектор (МССПС), и се приема от отговорния счетоводител на Комисията след съгласуване с 
другите институции</t>
        </is>
      </c>
      <c r="J668" s="2" t="inlineStr">
        <is>
          <t>účetní pravidlo EU</t>
        </is>
      </c>
      <c r="K668" s="2" t="inlineStr">
        <is>
          <t>3</t>
        </is>
      </c>
      <c r="L668" s="2" t="inlineStr">
        <is>
          <t/>
        </is>
      </c>
      <c r="M668" t="inlineStr">
        <is>
          <t>pravidlo, které je založeno na &lt;i&gt;mezinárodních účetních standardech pro veřejný sector&lt;/i&gt; [ &lt;a href="/entry/result/2109039/all" id="ENTRY_TO_ENTRY_CONVERTER" target="_blank"&gt;IATE:2109039&lt;/a&gt; ] a přijato &lt;i&gt;účetním&lt;/i&gt; [ &lt;a href="/entry/result/790994/all" id="ENTRY_TO_ENTRY_CONVERTER" target="_blank"&gt;IATE:790994&lt;/a&gt; ] Evropské komise; musí být uplatňováno všemi orgány a subjekty EU</t>
        </is>
      </c>
      <c r="N668" s="2" t="inlineStr">
        <is>
          <t>EU's regnskabsregel|
EU-regnskabsregel</t>
        </is>
      </c>
      <c r="O668" s="2" t="inlineStr">
        <is>
          <t>3|
3</t>
        </is>
      </c>
      <c r="P668" s="2" t="inlineStr">
        <is>
          <t xml:space="preserve">|
</t>
        </is>
      </c>
      <c r="Q668" t="inlineStr">
        <is>
          <t/>
        </is>
      </c>
      <c r="R668" s="2" t="inlineStr">
        <is>
          <t>EU-Rechnungslegungsvorschrift</t>
        </is>
      </c>
      <c r="S668" s="2" t="inlineStr">
        <is>
          <t>3</t>
        </is>
      </c>
      <c r="T668" s="2" t="inlineStr">
        <is>
          <t/>
        </is>
      </c>
      <c r="U668" t="inlineStr">
        <is>
          <t/>
        </is>
      </c>
      <c r="V668" s="2" t="inlineStr">
        <is>
          <t>λογιστικός κανόνας της ΕΕ|
EAR</t>
        </is>
      </c>
      <c r="W668" s="2" t="inlineStr">
        <is>
          <t>3|
3</t>
        </is>
      </c>
      <c r="X668" s="2" t="inlineStr">
        <is>
          <t xml:space="preserve">|
</t>
        </is>
      </c>
      <c r="Y668" t="inlineStr">
        <is>
          <t>λογιστικό πρότυπο που βασίζεται στα &lt;i&gt;Διεθνή Λογιστικά Πρότυπα του Δημόσιου Τομέα (IPSAS)&lt;/i&gt; [ &lt;a href="/entry/result/2109039/all" id="ENTRY_TO_ENTRY_CONVERTER" target="_blank"&gt;IATE:2109039&lt;/a&gt; ], καταρτίζεται από τον &lt;i&gt; υπόλογο&lt;/i&gt; [ &lt;a href="/entry/result/790994/all" id="ENTRY_TO_ENTRY_CONVERTER" target="_blank"&gt;IATE:790994&lt;/a&gt; ] της Ευρωπαϊκής Επιτροπής και εφαρμόζεται από όλα τα θεσμικά όργανα και οργανισμούς της ΕΕ, με στόχο την εναρμόνιση των διαδικασιών κατάρτισης του προϋπολογισμού</t>
        </is>
      </c>
      <c r="Z668" s="2" t="inlineStr">
        <is>
          <t>EU accounting rule|
European Union accounting rule|
EAR|
Union accounting rule</t>
        </is>
      </c>
      <c r="AA668" s="2" t="inlineStr">
        <is>
          <t>3|
3|
3|
1</t>
        </is>
      </c>
      <c r="AB668" s="2" t="inlineStr">
        <is>
          <t xml:space="preserve">|
|
|
</t>
        </is>
      </c>
      <c r="AC668" t="inlineStr">
        <is>
          <t>rule based on &lt;i&gt;International Public Sector Accounting Standards&lt;/i&gt; [ &lt;a href="/entry/result/2109039/all" id="ENTRY_TO_ENTRY_CONVERTER" target="_blank"&gt;IATE:2109039&lt;/a&gt; ] and adopted by the &lt;i&gt;Accounting Officer&lt;/i&gt; [ &lt;a href="/entry/result/790994/all" id="ENTRY_TO_ENTRY_CONVERTER" target="_blank"&gt;IATE:790994&lt;/a&gt; ] of the European Commission, which has to be applied by all the institutions and EU bodies</t>
        </is>
      </c>
      <c r="AD668" s="2" t="inlineStr">
        <is>
          <t>norma de contabilidad de la UE|
norma de contabilidad de la Unión Europea</t>
        </is>
      </c>
      <c r="AE668" s="2" t="inlineStr">
        <is>
          <t>3|
3</t>
        </is>
      </c>
      <c r="AF668" s="2" t="inlineStr">
        <is>
          <t xml:space="preserve">|
</t>
        </is>
      </c>
      <c r="AG668" t="inlineStr">
        <is>
          <t>Norma de contabilidad, adoptada por el contable [ &lt;a href="/entry/result/790994/all" id="ENTRY_TO_ENTRY_CONVERTER" target="_blank"&gt;IATE:790994&lt;/a&gt; ] de la Comisión, que se basa en las Normas Internacionales de Contabilidad del Sector Público (NIC-SP) [ &lt;a href="/entry/result/2109039/all" id="ENTRY_TO_ENTRY_CONVERTER" target="_blank"&gt;IATE:2109039&lt;/a&gt; ] y que es de aplicación en todas las instituciones y organismos de la UE que entran en el ámbito de la consolidación, con el fin armonizar el proceso de elaboración de los estados financieros y la consolidación.</t>
        </is>
      </c>
      <c r="AH668" s="2" t="inlineStr">
        <is>
          <t>ELi raamatupidamiseeskiri</t>
        </is>
      </c>
      <c r="AI668" s="2" t="inlineStr">
        <is>
          <t>3</t>
        </is>
      </c>
      <c r="AJ668" s="2" t="inlineStr">
        <is>
          <t/>
        </is>
      </c>
      <c r="AK668" t="inlineStr">
        <is>
          <t/>
        </is>
      </c>
      <c r="AL668" s="2" t="inlineStr">
        <is>
          <t>Euroopan unionin tilinpäätössääntö|
EU:n tilinpäätössääntö</t>
        </is>
      </c>
      <c r="AM668" s="2" t="inlineStr">
        <is>
          <t>3|
3</t>
        </is>
      </c>
      <c r="AN668" s="2" t="inlineStr">
        <is>
          <t xml:space="preserve">|
</t>
        </is>
      </c>
      <c r="AO668" t="inlineStr">
        <is>
          <t>sääntö, joka perustuu julkisen sektorin kansainvälisiin tilinpäätösstandardeihin (International Public Sector Accounting Standards, IPSAS), jonka komission tilinpitäjä on vahvistanut ja jota on noudatettava kaikissa EU:n toimielimissä ja elimissä</t>
        </is>
      </c>
      <c r="AP668" s="2" t="inlineStr">
        <is>
          <t>règle comptable de l'UE|
règle comptable de l'Union européenne</t>
        </is>
      </c>
      <c r="AQ668" s="2" t="inlineStr">
        <is>
          <t>3|
3</t>
        </is>
      </c>
      <c r="AR668" s="2" t="inlineStr">
        <is>
          <t xml:space="preserve">|
</t>
        </is>
      </c>
      <c r="AS668" t="inlineStr">
        <is>
          <t>règle de comptabilité d’exercice inspirée des normes comptables internationales du secteur public (IPSAS), arrêtée par le comptable de la Commission et appliquée par l’ensemble des institutions et organismes de l’Union européenne afin de disposer d’un jeu uniforme de règles de comptabilisation, de valorisation et de présentation des comptes propre à assurer l’harmonisation du processus d’établissement des états financiers et de consolidation, conformément aux dispositions de l’article 152 du règlement financier de l’Union européenne</t>
        </is>
      </c>
      <c r="AT668" s="2" t="inlineStr">
        <is>
          <t>rialacha cuntasaíochta AE|
rialacha cuntasaíochta an Aontais Eorpaigh</t>
        </is>
      </c>
      <c r="AU668" s="2" t="inlineStr">
        <is>
          <t>3|
3</t>
        </is>
      </c>
      <c r="AV668" s="2" t="inlineStr">
        <is>
          <t xml:space="preserve">|
</t>
        </is>
      </c>
      <c r="AW668" t="inlineStr">
        <is>
          <t/>
        </is>
      </c>
      <c r="AX668" s="2" t="inlineStr">
        <is>
          <t>računovodstveno pravilo EU-a</t>
        </is>
      </c>
      <c r="AY668" s="2" t="inlineStr">
        <is>
          <t>3</t>
        </is>
      </c>
      <c r="AZ668" s="2" t="inlineStr">
        <is>
          <t/>
        </is>
      </c>
      <c r="BA668" t="inlineStr">
        <is>
          <t/>
        </is>
      </c>
      <c r="BB668" s="2" t="inlineStr">
        <is>
          <t>uniós számviteli szabály</t>
        </is>
      </c>
      <c r="BC668" s="2" t="inlineStr">
        <is>
          <t>4</t>
        </is>
      </c>
      <c r="BD668" s="2" t="inlineStr">
        <is>
          <t/>
        </is>
      </c>
      <c r="BE668" t="inlineStr">
        <is>
          <t>az Európai Bizottság számvitelért felelős tisztviselője [ &lt;a href="/entry/result/790994/all" id="ENTRY_TO_ENTRY_CONVERTER" target="_blank"&gt;IATE:790994&lt;/a&gt; ] által elfogadott, a nemzetközi költségvetési számviteli standardokon [ &lt;a href="/entry/result/2109039/all" id="ENTRY_TO_ENTRY_CONVERTER" target="_blank"&gt;IATE:2109039&lt;/a&gt; ] alapuló szabály, amelyet valamennyi uniós intézmények és szervnek követnie kell</t>
        </is>
      </c>
      <c r="BF668" s="2" t="inlineStr">
        <is>
          <t>norma contabile dell’UE|
norma contabile dell’Unione europea</t>
        </is>
      </c>
      <c r="BG668" s="2" t="inlineStr">
        <is>
          <t>3|
3</t>
        </is>
      </c>
      <c r="BH668" s="2" t="inlineStr">
        <is>
          <t xml:space="preserve">|
</t>
        </is>
      </c>
      <c r="BI668" t="inlineStr">
        <is>
          <t>norma di contabilità per competenza basata sui principi contabili internazionali per il settore pubblico (International Public Sector Accounting Standards — IPSAS), adottata dal contabile della Commissione per essere applicata da tutte le istituzioni e da tutti gli organismi dell’UE per la tenuta, la valutazione e la presentazione dei conti in modo che il processo di redazione del bilancio e di consolidamento sia armonizzato, a norma dell’articolo 152 del regolamento finanziario dell’UE</t>
        </is>
      </c>
      <c r="BJ668" s="2" t="inlineStr">
        <is>
          <t>ES apskaitos taisyklė|
Europos Sąjungos apskaitos taisyklė</t>
        </is>
      </c>
      <c r="BK668" s="2" t="inlineStr">
        <is>
          <t>3|
3</t>
        </is>
      </c>
      <c r="BL668" s="2" t="inlineStr">
        <is>
          <t xml:space="preserve">|
</t>
        </is>
      </c>
      <c r="BM668" t="inlineStr">
        <is>
          <t>tarptautiniais viešojo sektoriaus apskaitos standartais ( &lt;a href="/entry/result/2109039/all" id="ENTRY_TO_ENTRY_CONVERTER" target="_blank"&gt;IATE:2109039&lt;/a&gt; ) grindžiama taisyklė, kurią patvirtina Komisijos apskaitos pareigūnas ( &lt;a href="/entry/result/790994/all" id="ENTRY_TO_ENTRY_CONVERTER" target="_blank"&gt;IATE:790994&lt;/a&gt; ) ir turi taikyti visos institucijos ir ES įstaigos</t>
        </is>
      </c>
      <c r="BN668" s="2" t="inlineStr">
        <is>
          <t>ES grāmatvedības noteikums|
Eiropas Savienības grāmatvedības noteikums</t>
        </is>
      </c>
      <c r="BO668" s="2" t="inlineStr">
        <is>
          <t>3|
3</t>
        </is>
      </c>
      <c r="BP668" s="2" t="inlineStr">
        <is>
          <t xml:space="preserve">|
</t>
        </is>
      </c>
      <c r="BQ668" t="inlineStr">
        <is>
          <t>Eiropas Komisijas grāmatveža pieņemts starptautiskajos publiskā sektora grāmatvedības standartos balstīts noteikums, kas jāpiemēro visam institūcijām un ES struktūrām</t>
        </is>
      </c>
      <c r="BR668" s="2" t="inlineStr">
        <is>
          <t>regola kontabilistika tal-Unjoni Ewropea|
regola kontabilistika tal-UE|
EAR</t>
        </is>
      </c>
      <c r="BS668" s="2" t="inlineStr">
        <is>
          <t>3|
3|
3</t>
        </is>
      </c>
      <c r="BT668" s="2" t="inlineStr">
        <is>
          <t xml:space="preserve">|
|
</t>
        </is>
      </c>
      <c r="BU668" t="inlineStr">
        <is>
          <t>regola bbażata fuq l-Istandards Internazzjonali tal-Kontabbiltà għas-Settur Pubbliku&lt;sup&gt;1&lt;/sup&gt; u adottata mill-Uffiċjal tal-Kontabilità&lt;sup&gt;2&lt;/sup&gt; tal-Kummissjoni Ewropea, li trid tiġi applikata mill-istituzzjonijiet u mill-korpi tal-UE kollha&lt;p&gt;&lt;sup&gt;1&lt;/sup&gt; Standards Internazzjonali tal-Kontabbiltà għas-Settur Pubbliku [ &lt;a href="/entry/result/2109039/all" id="ENTRY_TO_ENTRY_CONVERTER" target="_blank"&gt;IATE:2109039&lt;/a&gt; ] &lt;br&gt;&lt;sup&gt;2&lt;/sup&gt; uffiċjal tal-kontabilità &lt;a href="/entry/result/790994/all" id="ENTRY_TO_ENTRY_CONVERTER" target="_blank"&gt;IATE:790994&lt;/a&gt; ]&lt;/p&gt;</t>
        </is>
      </c>
      <c r="BV668" s="2" t="inlineStr">
        <is>
          <t>EU-boekhoudregel|
boekhoudregel van de Europese Unie|
boekhoudregel van de EU</t>
        </is>
      </c>
      <c r="BW668" s="2" t="inlineStr">
        <is>
          <t>2|
3|
3</t>
        </is>
      </c>
      <c r="BX668" s="2" t="inlineStr">
        <is>
          <t xml:space="preserve">|
|
</t>
        </is>
      </c>
      <c r="BY668" t="inlineStr">
        <is>
          <t>door de rekenplichtige van de Commissie op basis van de internationaal aanvaarde boekhoudnormen voor de overheidssector vastgestelde boekhoudregel die moet worden toegepast in alle Europese instellingen en organen</t>
        </is>
      </c>
      <c r="BZ668" s="2" t="inlineStr">
        <is>
          <t>zasada rachunkowości UE|
reguła rachunkowości UE</t>
        </is>
      </c>
      <c r="CA668" s="2" t="inlineStr">
        <is>
          <t>3|
3</t>
        </is>
      </c>
      <c r="CB668" s="2" t="inlineStr">
        <is>
          <t xml:space="preserve">|
</t>
        </is>
      </c>
      <c r="CC668" t="inlineStr">
        <is>
          <t>przepis oparty na Międzynarodowych Standardach Rachunkowości Sektora Publicznego [ &lt;a href="/entry/result/2109039/all" id="ENTRY_TO_ENTRY_CONVERTER" target="_blank"&gt;IATE:2109039&lt;/a&gt; ] i przyjęty przez księgowego [ &lt;a href="/entry/result/790994/all" id="ENTRY_TO_ENTRY_CONVERTER" target="_blank"&gt;IATE:790994&lt;/a&gt; ] Komisji Europejskiej, który musi być stosowany przez wszystkie instytucje i organy UE</t>
        </is>
      </c>
      <c r="CD668" s="2" t="inlineStr">
        <is>
          <t>regra contabilística da UE|
regra contabilística da União Europeia|
RCE</t>
        </is>
      </c>
      <c r="CE668" s="2" t="inlineStr">
        <is>
          <t>3|
3|
3</t>
        </is>
      </c>
      <c r="CF668" s="2" t="inlineStr">
        <is>
          <t xml:space="preserve">|
|
</t>
        </is>
      </c>
      <c r="CG668" t="inlineStr">
        <is>
          <t>Regra baseada nas normas Internacionais de Contabilidade do Setor Público, estabelecida pelo contabilista da Comissão, que deve ser aplicada por todas as instituições e organismos da UE</t>
        </is>
      </c>
      <c r="CH668" s="2" t="inlineStr">
        <is>
          <t>normă contabilă a UE</t>
        </is>
      </c>
      <c r="CI668" s="2" t="inlineStr">
        <is>
          <t>3</t>
        </is>
      </c>
      <c r="CJ668" s="2" t="inlineStr">
        <is>
          <t/>
        </is>
      </c>
      <c r="CK668" t="inlineStr">
        <is>
          <t/>
        </is>
      </c>
      <c r="CL668" s="2" t="inlineStr">
        <is>
          <t>účtovné pravidlo EÚ</t>
        </is>
      </c>
      <c r="CM668" s="2" t="inlineStr">
        <is>
          <t>3</t>
        </is>
      </c>
      <c r="CN668" s="2" t="inlineStr">
        <is>
          <t/>
        </is>
      </c>
      <c r="CO668" t="inlineStr">
        <is>
          <t>pravidlo založené na medzinárodných účtovných štandardoch pre verejný sektor a prijaté účtovníkom Európskej komisie po porade s ostatnými inštitúciami, ktoré musia uplatňovať všetky inštitúcie a orgány/subjekty Európskej únie</t>
        </is>
      </c>
      <c r="CP668" s="2" t="inlineStr">
        <is>
          <t>računovodsko pravilo EU|
računovodsko pravilo Evropske unije|
EAR</t>
        </is>
      </c>
      <c r="CQ668" s="2" t="inlineStr">
        <is>
          <t>3|
3|
3</t>
        </is>
      </c>
      <c r="CR668" s="2" t="inlineStr">
        <is>
          <t xml:space="preserve">|
|
</t>
        </is>
      </c>
      <c r="CS668" t="inlineStr">
        <is>
          <t/>
        </is>
      </c>
      <c r="CT668" s="2" t="inlineStr">
        <is>
          <t>EU:s redovisningsregel</t>
        </is>
      </c>
      <c r="CU668" s="2" t="inlineStr">
        <is>
          <t>3</t>
        </is>
      </c>
      <c r="CV668" s="2" t="inlineStr">
        <is>
          <t/>
        </is>
      </c>
      <c r="CW668" t="inlineStr">
        <is>
          <t/>
        </is>
      </c>
    </row>
    <row r="669">
      <c r="A669" s="1" t="str">
        <f>HYPERLINK("https://iate.europa.eu/entry/result/1913014/all", "1913014")</f>
        <v>1913014</v>
      </c>
      <c r="B669" t="inlineStr">
        <is>
          <t>SCIENCE</t>
        </is>
      </c>
      <c r="C669" t="inlineStr">
        <is>
          <t>SCIENCE</t>
        </is>
      </c>
      <c r="D669" t="inlineStr">
        <is>
          <t>yes</t>
        </is>
      </c>
      <c r="E669" t="inlineStr">
        <is>
          <t/>
        </is>
      </c>
      <c r="F669" t="inlineStr">
        <is>
          <t/>
        </is>
      </c>
      <c r="G669" t="inlineStr">
        <is>
          <t/>
        </is>
      </c>
      <c r="H669" t="inlineStr">
        <is>
          <t/>
        </is>
      </c>
      <c r="I669" t="inlineStr">
        <is>
          <t/>
        </is>
      </c>
      <c r="J669" s="2" t="inlineStr">
        <is>
          <t>Fieldsova medaile</t>
        </is>
      </c>
      <c r="K669" s="2" t="inlineStr">
        <is>
          <t>3</t>
        </is>
      </c>
      <c r="L669" s="2" t="inlineStr">
        <is>
          <t/>
        </is>
      </c>
      <c r="M669" t="inlineStr">
        <is>
          <t>ocenění za matematiku předávané jednou za čtyři roky na Mezinárodním kongresu matematiků</t>
        </is>
      </c>
      <c r="N669" s="2" t="inlineStr">
        <is>
          <t>fieldsmedaljen</t>
        </is>
      </c>
      <c r="O669" s="2" t="inlineStr">
        <is>
          <t>3</t>
        </is>
      </c>
      <c r="P669" s="2" t="inlineStr">
        <is>
          <t/>
        </is>
      </c>
      <c r="Q669" t="inlineStr">
        <is>
          <t/>
        </is>
      </c>
      <c r="R669" s="2" t="inlineStr">
        <is>
          <t>Fields-Medaille</t>
        </is>
      </c>
      <c r="S669" s="2" t="inlineStr">
        <is>
          <t>3</t>
        </is>
      </c>
      <c r="T669" s="2" t="inlineStr">
        <is>
          <t/>
        </is>
      </c>
      <c r="U669" t="inlineStr">
        <is>
          <t>höchste wissenschaftliche Auszeichnung für Mathematiker</t>
        </is>
      </c>
      <c r="V669" t="inlineStr">
        <is>
          <t/>
        </is>
      </c>
      <c r="W669" t="inlineStr">
        <is>
          <t/>
        </is>
      </c>
      <c r="X669" t="inlineStr">
        <is>
          <t/>
        </is>
      </c>
      <c r="Y669" t="inlineStr">
        <is>
          <t/>
        </is>
      </c>
      <c r="Z669" s="2" t="inlineStr">
        <is>
          <t>Fields Medal</t>
        </is>
      </c>
      <c r="AA669" s="2" t="inlineStr">
        <is>
          <t>3</t>
        </is>
      </c>
      <c r="AB669" s="2" t="inlineStr">
        <is>
          <t/>
        </is>
      </c>
      <c r="AC669" t="inlineStr">
        <is>
          <t>prize awarded every four years on the occasion of the International Congress of Mathematicians to recognise outstanding mathematical achievement for existing work and for the promise of future achievement</t>
        </is>
      </c>
      <c r="AD669" s="2" t="inlineStr">
        <is>
          <t>medalla Fields</t>
        </is>
      </c>
      <c r="AE669" s="2" t="inlineStr">
        <is>
          <t>3</t>
        </is>
      </c>
      <c r="AF669" s="2" t="inlineStr">
        <is>
          <t/>
        </is>
      </c>
      <c r="AG669" t="inlineStr">
        <is>
          <t>Distinción concedida a matemáticos de prestigio y considerada el «premio Nobel de matemáticas».</t>
        </is>
      </c>
      <c r="AH669" t="inlineStr">
        <is>
          <t/>
        </is>
      </c>
      <c r="AI669" t="inlineStr">
        <is>
          <t/>
        </is>
      </c>
      <c r="AJ669" t="inlineStr">
        <is>
          <t/>
        </is>
      </c>
      <c r="AK669" t="inlineStr">
        <is>
          <t/>
        </is>
      </c>
      <c r="AL669" s="2" t="inlineStr">
        <is>
          <t>Fieldsin mitali|
Fields-mitali</t>
        </is>
      </c>
      <c r="AM669" s="2" t="inlineStr">
        <is>
          <t>3|
3</t>
        </is>
      </c>
      <c r="AN669" s="2" t="inlineStr">
        <is>
          <t xml:space="preserve">|
</t>
        </is>
      </c>
      <c r="AO669" t="inlineStr">
        <is>
          <t>matematiikan arvostetuin palkinto, joka jaetaan joka neljäs vuosi 2–4 alle 40-vuotiaalle ansioituneelle matemaatikolle ja johon liittyy myös rahapalkinto</t>
        </is>
      </c>
      <c r="AP669" s="2" t="inlineStr">
        <is>
          <t>Médaille Fields</t>
        </is>
      </c>
      <c r="AQ669" s="2" t="inlineStr">
        <is>
          <t>3</t>
        </is>
      </c>
      <c r="AR669" s="2" t="inlineStr">
        <is>
          <t/>
        </is>
      </c>
      <c r="AS669" t="inlineStr">
        <is>
          <t>le "prix Nobel" des mathématiciens âgés de moins de quarante ans</t>
        </is>
      </c>
      <c r="AT669" s="2" t="inlineStr">
        <is>
          <t>Bonn Fields</t>
        </is>
      </c>
      <c r="AU669" s="2" t="inlineStr">
        <is>
          <t>3</t>
        </is>
      </c>
      <c r="AV669" s="2" t="inlineStr">
        <is>
          <t/>
        </is>
      </c>
      <c r="AW669" t="inlineStr">
        <is>
          <t/>
        </is>
      </c>
      <c r="AX669" t="inlineStr">
        <is>
          <t/>
        </is>
      </c>
      <c r="AY669" t="inlineStr">
        <is>
          <t/>
        </is>
      </c>
      <c r="AZ669" t="inlineStr">
        <is>
          <t/>
        </is>
      </c>
      <c r="BA669" t="inlineStr">
        <is>
          <t/>
        </is>
      </c>
      <c r="BB669" s="2" t="inlineStr">
        <is>
          <t>Fields-érem</t>
        </is>
      </c>
      <c r="BC669" s="2" t="inlineStr">
        <is>
          <t>3</t>
        </is>
      </c>
      <c r="BD669" s="2" t="inlineStr">
        <is>
          <t/>
        </is>
      </c>
      <c r="BE669" t="inlineStr">
        <is>
          <t>a matematika terén kiemelkedő teljesítményt nyújtó tudósok eredményeit elismerő díj, amelyet négyévente a Nemzetközi Matematikai Kongresszuson adnak át</t>
        </is>
      </c>
      <c r="BF669" s="2" t="inlineStr">
        <is>
          <t>medaglia Fields</t>
        </is>
      </c>
      <c r="BG669" s="2" t="inlineStr">
        <is>
          <t>3</t>
        </is>
      </c>
      <c r="BH669" s="2" t="inlineStr">
        <is>
          <t/>
        </is>
      </c>
      <c r="BI669" t="inlineStr">
        <is>
          <t>premio conferito ogni quattro anni in occasione del congresso internazionale dei matematici come riconoscimento dei più importanti contributi nell’ambito della ricerca matematica</t>
        </is>
      </c>
      <c r="BJ669" s="2" t="inlineStr">
        <is>
          <t>Fieldso medalis</t>
        </is>
      </c>
      <c r="BK669" s="2" t="inlineStr">
        <is>
          <t>3</t>
        </is>
      </c>
      <c r="BL669" s="2" t="inlineStr">
        <is>
          <t/>
        </is>
      </c>
      <c r="BM669" t="inlineStr">
        <is>
          <t>Tarptautinės matematikų sąjungos kas ketverius metus jaunesniems nei 40 metų matematikams skiriamas apdovanojimas, laikomas prestižiškiausiu matematikos srityje</t>
        </is>
      </c>
      <c r="BN669" s="2" t="inlineStr">
        <is>
          <t>Fīldsa medaļa|
Fīldsa prēmija</t>
        </is>
      </c>
      <c r="BO669" s="2" t="inlineStr">
        <is>
          <t>2|
2</t>
        </is>
      </c>
      <c r="BP669" s="2" t="inlineStr">
        <is>
          <t xml:space="preserve">|
</t>
        </is>
      </c>
      <c r="BQ669" t="inlineStr">
        <is>
          <t>balva, ko ik pēc četriem gadiem Starptautiskā matemātiķu kongresa laikā piešķir par izciliem sasniegumiem matemātikā</t>
        </is>
      </c>
      <c r="BR669" s="2" t="inlineStr">
        <is>
          <t>Medalja Fields</t>
        </is>
      </c>
      <c r="BS669" s="2" t="inlineStr">
        <is>
          <t>3</t>
        </is>
      </c>
      <c r="BT669" s="2" t="inlineStr">
        <is>
          <t/>
        </is>
      </c>
      <c r="BU669" t="inlineStr">
        <is>
          <t>premju mogħti kull erba' snin fl-okkażjoni tal-Kungress Internazzjonali tal-Matematiki bħala rikonoxximent għal kisba matematika eċċellenti fir-rigward ta' ħidma eżistenti u għal kisbiet futuri potenzjali</t>
        </is>
      </c>
      <c r="BV669" s="2" t="inlineStr">
        <is>
          <t>Fieldsmedaille</t>
        </is>
      </c>
      <c r="BW669" s="2" t="inlineStr">
        <is>
          <t>3</t>
        </is>
      </c>
      <c r="BX669" s="2" t="inlineStr">
        <is>
          <t/>
        </is>
      </c>
      <c r="BY669" t="inlineStr">
        <is>
          <t>"onderscheiding die elke vier jaar aan twee tot vier wiskundigen wordt toegekend"</t>
        </is>
      </c>
      <c r="BZ669" s="2" t="inlineStr">
        <is>
          <t>Medal Fieldsa</t>
        </is>
      </c>
      <c r="CA669" s="2" t="inlineStr">
        <is>
          <t>3</t>
        </is>
      </c>
      <c r="CB669" s="2" t="inlineStr">
        <is>
          <t/>
        </is>
      </c>
      <c r="CC669" t="inlineStr">
        <is>
          <t>nagroda przyznawana w dziedzinie matematyki dwóm, trzem lub czterem uczonym za wyniki, które miały największy wpływ na jej rozwój</t>
        </is>
      </c>
      <c r="CD669" s="2" t="inlineStr">
        <is>
          <t>Medalha Fields|
Medalha Internacional de Descobrimentos Proeminentes em Matemática</t>
        </is>
      </c>
      <c r="CE669" s="2" t="inlineStr">
        <is>
          <t>3|
3</t>
        </is>
      </c>
      <c r="CF669" s="2" t="inlineStr">
        <is>
          <t xml:space="preserve">|
</t>
        </is>
      </c>
      <c r="CG669" t="inlineStr">
        <is>
          <t>Prémio concedido a matemáticos de todo o mundo com menos de 40 anos durante o Congresso Internacional da União Internacional de Matemática (IMU) que acontece de quatro em quatro anos.</t>
        </is>
      </c>
      <c r="CH669" s="2" t="inlineStr">
        <is>
          <t>Medalia Fields</t>
        </is>
      </c>
      <c r="CI669" s="2" t="inlineStr">
        <is>
          <t>3</t>
        </is>
      </c>
      <c r="CJ669" s="2" t="inlineStr">
        <is>
          <t/>
        </is>
      </c>
      <c r="CK669" t="inlineStr">
        <is>
          <t>cel mai prestigios premiu premiu internațional (de prestigiul Premiului Nobel), inițiat de J.Ch. Fields, decernat (pentru prima dată în 1936; după 1950, din patru în patru ani) pentru studii și cercetări matematice deosebite</t>
        </is>
      </c>
      <c r="CL669" s="2" t="inlineStr">
        <is>
          <t>Fieldsova medaila</t>
        </is>
      </c>
      <c r="CM669" s="2" t="inlineStr">
        <is>
          <t>3</t>
        </is>
      </c>
      <c r="CN669" s="2" t="inlineStr">
        <is>
          <t/>
        </is>
      </c>
      <c r="CO669" t="inlineStr">
        <is>
          <t>cena, ktorú každé štyri roky udeľuje Medzinárodný kongres Medzinárodnej matematickej únie dvom, trom alebo štyrom matematikom, ktorí majú menej ako štyridsať rokov</t>
        </is>
      </c>
      <c r="CP669" s="2" t="inlineStr">
        <is>
          <t>Fieldsova medalja</t>
        </is>
      </c>
      <c r="CQ669" s="2" t="inlineStr">
        <is>
          <t>3</t>
        </is>
      </c>
      <c r="CR669" s="2" t="inlineStr">
        <is>
          <t/>
        </is>
      </c>
      <c r="CS669" t="inlineStr">
        <is>
          <t>nagrada, ki jo podelijo dvema ali največ štirim matematikom, mlajšim od štirideset let, na vsakem Mednarodnem matematičnem kongresu od leta 1936 in neprekinjeno od leta 1948 na pobudo kanadskega matematika Johna Charlesa Fieldsa</t>
        </is>
      </c>
      <c r="CT669" s="2" t="inlineStr">
        <is>
          <t>Fieldsmedaljen</t>
        </is>
      </c>
      <c r="CU669" s="2" t="inlineStr">
        <is>
          <t>3</t>
        </is>
      </c>
      <c r="CV669" s="2" t="inlineStr">
        <is>
          <t/>
        </is>
      </c>
      <c r="CW669" t="inlineStr">
        <is>
          <t/>
        </is>
      </c>
    </row>
    <row r="670">
      <c r="A670" s="1" t="str">
        <f>HYPERLINK("https://iate.europa.eu/entry/result/3569237/all", "3569237")</f>
        <v>3569237</v>
      </c>
      <c r="B670" t="inlineStr">
        <is>
          <t>EDUCATION AND COMMUNICATIONS</t>
        </is>
      </c>
      <c r="C670" t="inlineStr">
        <is>
          <t>EDUCATION AND COMMUNICATIONS|information technology and data processing</t>
        </is>
      </c>
      <c r="D670" t="inlineStr">
        <is>
          <t>yes</t>
        </is>
      </c>
      <c r="E670" t="inlineStr">
        <is>
          <t/>
        </is>
      </c>
      <c r="F670" s="2" t="inlineStr">
        <is>
          <t>семантична оперативна съвместимост</t>
        </is>
      </c>
      <c r="G670" s="2" t="inlineStr">
        <is>
          <t>3</t>
        </is>
      </c>
      <c r="H670" s="2" t="inlineStr">
        <is>
          <t/>
        </is>
      </c>
      <c r="I670" t="inlineStr">
        <is>
          <t/>
        </is>
      </c>
      <c r="J670" s="2" t="inlineStr">
        <is>
          <t>sémantická interoperabilita</t>
        </is>
      </c>
      <c r="K670" s="2" t="inlineStr">
        <is>
          <t>3</t>
        </is>
      </c>
      <c r="L670" s="2" t="inlineStr">
        <is>
          <t/>
        </is>
      </c>
      <c r="M670" t="inlineStr">
        <is>
          <t>interpretabilita dvou systémů, které mají společné chápání interpretability informace, jež proudí mezi těmito systémy a je jimi zpracována</t>
        </is>
      </c>
      <c r="N670" s="2" t="inlineStr">
        <is>
          <t>semantisk interoperabilitet</t>
        </is>
      </c>
      <c r="O670" s="2" t="inlineStr">
        <is>
          <t>3</t>
        </is>
      </c>
      <c r="P670" s="2" t="inlineStr">
        <is>
          <t/>
        </is>
      </c>
      <c r="Q670" t="inlineStr">
        <is>
          <t>et systems evne til at udveksle information med andre systemer på en måde, så betydningen af denne information automatisk fortolkes på en tilstrækkelig brugbar måde af det modtagende system</t>
        </is>
      </c>
      <c r="R670" s="2" t="inlineStr">
        <is>
          <t>semantische Interoperabilität</t>
        </is>
      </c>
      <c r="S670" s="2" t="inlineStr">
        <is>
          <t>2</t>
        </is>
      </c>
      <c r="T670" s="2" t="inlineStr">
        <is>
          <t/>
        </is>
      </c>
      <c r="U670" t="inlineStr">
        <is>
          <t>Fähigkeit zum Datenaustausch zwischen unterschiedlichen Geräten (einschließlich Software), die auf einem gemeinsamen Verständnis der Informationseinheiten der verschiedenen beteiligten Systeme basiert</t>
        </is>
      </c>
      <c r="V670" s="2" t="inlineStr">
        <is>
          <t>σημασιολογική διαλειτουργικότητα</t>
        </is>
      </c>
      <c r="W670" s="2" t="inlineStr">
        <is>
          <t>3</t>
        </is>
      </c>
      <c r="X670" s="2" t="inlineStr">
        <is>
          <t/>
        </is>
      </c>
      <c r="Y670" t="inlineStr">
        <is>
          <t>διατύπωση του σχήματος δεδομένων κάθε συστήματος με τρόπο ώστε τα διαφορετικά συστήματα να «κατανοούν» σωστά τη σημασία των δεδομένων που ανταλλάσσουν μεταξύ τους και να διευκολύνεται επομένως η διαλειτουργικότητά τους</t>
        </is>
      </c>
      <c r="Z670" s="2" t="inlineStr">
        <is>
          <t>semantic interoperability</t>
        </is>
      </c>
      <c r="AA670" s="2" t="inlineStr">
        <is>
          <t>3</t>
        </is>
      </c>
      <c r="AB670" s="2" t="inlineStr">
        <is>
          <t/>
        </is>
      </c>
      <c r="AC670" t="inlineStr">
        <is>
          <t>ability to exchange data in such a way that the precise meaning of the data is readily accessible and the data itself can be translated by any system into a form that it understands</t>
        </is>
      </c>
      <c r="AD670" s="2" t="inlineStr">
        <is>
          <t>interoperabilidad semántica</t>
        </is>
      </c>
      <c r="AE670" s="2" t="inlineStr">
        <is>
          <t>3</t>
        </is>
      </c>
      <c r="AF670" s="2" t="inlineStr">
        <is>
          <t/>
        </is>
      </c>
      <c r="AG670" t="inlineStr">
        <is>
          <t>Estado de dos sistemas entre los que la información circula sin que el significado original se vea alterado y cada uno de ellos entiende por sí mismo lo que el otro le envía y puede actuar en consecuencia de manera automática.</t>
        </is>
      </c>
      <c r="AH670" s="2" t="inlineStr">
        <is>
          <t>semantiline koostalitusvõime</t>
        </is>
      </c>
      <c r="AI670" s="2" t="inlineStr">
        <is>
          <t>3</t>
        </is>
      </c>
      <c r="AJ670" s="2" t="inlineStr">
        <is>
          <t/>
        </is>
      </c>
      <c r="AK670" t="inlineStr">
        <is>
          <t>selle tagamine, et vahetatava teabe tähendus protsessi käigus kaotsi ei lähe, et see säilib ning on kaasatud inimeste, rakenduste ja organisatsioonide jaoks arusaadav</t>
        </is>
      </c>
      <c r="AL670" s="2" t="inlineStr">
        <is>
          <t>semanttinen yhteentoimivuus</t>
        </is>
      </c>
      <c r="AM670" s="2" t="inlineStr">
        <is>
          <t>3</t>
        </is>
      </c>
      <c r="AN670" s="2" t="inlineStr">
        <is>
          <t/>
        </is>
      </c>
      <c r="AO670" t="inlineStr">
        <is>
          <t>tietojärjestelmät pystyvät yhdistelemään eri lähteistä vastaanottamaansa tietoa ja käsittelemään siten, että tietojen merkitys säilyy</t>
        </is>
      </c>
      <c r="AP670" s="2" t="inlineStr">
        <is>
          <t>interopérabilité sémantique</t>
        </is>
      </c>
      <c r="AQ670" s="2" t="inlineStr">
        <is>
          <t>3</t>
        </is>
      </c>
      <c r="AR670" s="2" t="inlineStr">
        <is>
          <t/>
        </is>
      </c>
      <c r="AS670" t="inlineStr">
        <is>
          <t>aspect de l'interopérabilité basée sur une compréhension commune et sans ambiguïté de l'information échangée entre différents partenaires et qui est réalisée par des moyens visant à permettre aux applications d'échanger de l'information et d'interpréter de façon homogène la nature et les valeurs des données transmises et de les réutiliser sans erreur ou perte d'information</t>
        </is>
      </c>
      <c r="AT670" s="2" t="inlineStr">
        <is>
          <t>idir-inoibritheacht shéimeantach</t>
        </is>
      </c>
      <c r="AU670" s="2" t="inlineStr">
        <is>
          <t>3</t>
        </is>
      </c>
      <c r="AV670" s="2" t="inlineStr">
        <is>
          <t/>
        </is>
      </c>
      <c r="AW670" t="inlineStr">
        <is>
          <t/>
        </is>
      </c>
      <c r="AX670" s="2" t="inlineStr">
        <is>
          <t>semantička interoperabilnost</t>
        </is>
      </c>
      <c r="AY670" s="2" t="inlineStr">
        <is>
          <t>3</t>
        </is>
      </c>
      <c r="AZ670" s="2" t="inlineStr">
        <is>
          <t/>
        </is>
      </c>
      <c r="BA670" t="inlineStr">
        <is>
          <t/>
        </is>
      </c>
      <c r="BB670" s="2" t="inlineStr">
        <is>
          <t>szemantikus interoperabilitás</t>
        </is>
      </c>
      <c r="BC670" s="2" t="inlineStr">
        <is>
          <t>3</t>
        </is>
      </c>
      <c r="BD670" s="2" t="inlineStr">
        <is>
          <t/>
        </is>
      </c>
      <c r="BE670" t="inlineStr">
        <is>
          <t/>
        </is>
      </c>
      <c r="BF670" s="2" t="inlineStr">
        <is>
          <t>interoperabilità semantica</t>
        </is>
      </c>
      <c r="BG670" s="2" t="inlineStr">
        <is>
          <t>3</t>
        </is>
      </c>
      <c r="BH670" s="2" t="inlineStr">
        <is>
          <t/>
        </is>
      </c>
      <c r="BI670" t="inlineStr">
        <is>
          <t>possibilità di scambiare informazioni in modo che il significato esatto di dati sia comprensibile da qualsiasi altra applicazione, anche non pensata inizialmente per quello scopo</t>
        </is>
      </c>
      <c r="BJ670" s="2" t="inlineStr">
        <is>
          <t>semantinis sąveikumas</t>
        </is>
      </c>
      <c r="BK670" s="2" t="inlineStr">
        <is>
          <t>3</t>
        </is>
      </c>
      <c r="BL670" s="2" t="inlineStr">
        <is>
          <t/>
        </is>
      </c>
      <c r="BM670" t="inlineStr">
        <is>
          <t>užtikrinimas, kad informacijos, kuria buvo apsikeista, reikšmė nepradings apsikeitimo proceso metu, kad ją supras ir išlaikys nepakitusią procese dalyvaujantys asmenys, programos ir institucijos</t>
        </is>
      </c>
      <c r="BN670" s="2" t="inlineStr">
        <is>
          <t>semantiskā savietojamība</t>
        </is>
      </c>
      <c r="BO670" s="2" t="inlineStr">
        <is>
          <t>3</t>
        </is>
      </c>
      <c r="BP670" s="2" t="inlineStr">
        <is>
          <t/>
        </is>
      </c>
      <c r="BQ670" t="inlineStr">
        <is>
          <t>spēja nodrošināt, lai procesā nezustu apmainītās informācijas nozīme, lai tā saglabātos un lai to saprastu iesaistītie cilvēki, lietojumprogrammas un iestādes</t>
        </is>
      </c>
      <c r="BR670" s="2" t="inlineStr">
        <is>
          <t>interoperabbiltà semantika</t>
        </is>
      </c>
      <c r="BS670" s="2" t="inlineStr">
        <is>
          <t>3</t>
        </is>
      </c>
      <c r="BT670" s="2" t="inlineStr">
        <is>
          <t/>
        </is>
      </c>
      <c r="BU670" t="inlineStr">
        <is>
          <t>l-abbiltà ta' sistemi kompjuterizzati li jiskambjaw &lt;i&gt;data&lt;/i&gt; b'tifsira mhux ambigwa u li tkun aċċessibbli faċilment; rekwiżit li jippermetti l-loġika komputabbli tal-magni, l-inferenzjar, l-iskoperta tal-għarfien u l-federazzjoni tad-&lt;i&gt;data&lt;/i&gt; bejn is-sistemi tal-informazzjoni</t>
        </is>
      </c>
      <c r="BV670" s="2" t="inlineStr">
        <is>
          <t>semantische interoperabiliteit</t>
        </is>
      </c>
      <c r="BW670" s="2" t="inlineStr">
        <is>
          <t>3</t>
        </is>
      </c>
      <c r="BX670" s="2" t="inlineStr">
        <is>
          <t/>
        </is>
      </c>
      <c r="BY670" t="inlineStr">
        <is>
          <t>mogelijkheid van verschillende systemen om gegevens met een duidelijke, gemeenschappelijke betekenis uit te wisselen, zodat de informatie zinvol is voor de eindgebruikers van beide systemen</t>
        </is>
      </c>
      <c r="BZ670" s="2" t="inlineStr">
        <is>
          <t>interoperacyjność semantyczna</t>
        </is>
      </c>
      <c r="CA670" s="2" t="inlineStr">
        <is>
          <t>3</t>
        </is>
      </c>
      <c r="CB670" s="2" t="inlineStr">
        <is>
          <t/>
        </is>
      </c>
      <c r="CC670" t="inlineStr">
        <is>
          <t>cecha specyficzna dla dziedziny i kontekstu wymiany informacji, zwykle wymaga użycia kodów i identyfikatorów, aby informacja była jednoznacznie zrozumiała dla systemu A i systemu B, co pozwala tym systemom (lub komponentom) przetwarzać te same informacje w zgodny sposób</t>
        </is>
      </c>
      <c r="CD670" s="2" t="inlineStr">
        <is>
          <t>interoperabilidade semântica</t>
        </is>
      </c>
      <c r="CE670" s="2" t="inlineStr">
        <is>
          <t>3</t>
        </is>
      </c>
      <c r="CF670" s="2" t="inlineStr">
        <is>
          <t/>
        </is>
      </c>
      <c r="CG670" t="inlineStr">
        <is>
          <t>Capacidade de diferentes computadores ou sistemas operativos trocarem informação entre si, sendo necessária a adoção de uma linguagem comum entre eles.</t>
        </is>
      </c>
      <c r="CH670" s="2" t="inlineStr">
        <is>
          <t>interoperabilitate semantică</t>
        </is>
      </c>
      <c r="CI670" s="2" t="inlineStr">
        <is>
          <t>3</t>
        </is>
      </c>
      <c r="CJ670" s="2" t="inlineStr">
        <is>
          <t/>
        </is>
      </c>
      <c r="CK670" t="inlineStr">
        <is>
          <t/>
        </is>
      </c>
      <c r="CL670" s="2" t="inlineStr">
        <is>
          <t>sémantická interoperabilita</t>
        </is>
      </c>
      <c r="CM670" s="2" t="inlineStr">
        <is>
          <t>3</t>
        </is>
      </c>
      <c r="CN670" s="2" t="inlineStr">
        <is>
          <t/>
        </is>
      </c>
      <c r="CO670" t="inlineStr">
        <is>
          <t>porozumenie informáciám zdieľaným medzi systémami na úrovni formálne definovaných entít tak, aby cieľový systém mohol tieto informácie spracovať efektívne a bezpečne</t>
        </is>
      </c>
      <c r="CP670" s="2" t="inlineStr">
        <is>
          <t>semantična interoperabilnost</t>
        </is>
      </c>
      <c r="CQ670" s="2" t="inlineStr">
        <is>
          <t>3</t>
        </is>
      </c>
      <c r="CR670" s="2" t="inlineStr">
        <is>
          <t/>
        </is>
      </c>
      <c r="CS670" t="inlineStr">
        <is>
          <t/>
        </is>
      </c>
      <c r="CT670" s="2" t="inlineStr">
        <is>
          <t>semantisk interoperabilitet</t>
        </is>
      </c>
      <c r="CU670" s="2" t="inlineStr">
        <is>
          <t>3</t>
        </is>
      </c>
      <c r="CV670" s="2" t="inlineStr">
        <is>
          <t/>
        </is>
      </c>
      <c r="CW670" t="inlineStr">
        <is>
          <t>är förmågan att utväxla information mellan datorsystem på ett sådant sätt att mottagande system utan manuell intervention kan tolka informationens innebörd och producera för slutanvändaren användbara resultat</t>
        </is>
      </c>
    </row>
    <row r="671">
      <c r="A671" s="1" t="str">
        <f>HYPERLINK("https://iate.europa.eu/entry/result/1602362/all", "1602362")</f>
        <v>1602362</v>
      </c>
      <c r="B671" t="inlineStr">
        <is>
          <t>TRANSPORT</t>
        </is>
      </c>
      <c r="C671" t="inlineStr">
        <is>
          <t>TRANSPORT|land transport|land transport</t>
        </is>
      </c>
      <c r="D671" t="inlineStr">
        <is>
          <t>yes</t>
        </is>
      </c>
      <c r="E671" t="inlineStr">
        <is>
          <t/>
        </is>
      </c>
      <c r="F671" t="inlineStr">
        <is>
          <t/>
        </is>
      </c>
      <c r="G671" t="inlineStr">
        <is>
          <t/>
        </is>
      </c>
      <c r="H671" t="inlineStr">
        <is>
          <t/>
        </is>
      </c>
      <c r="I671" t="inlineStr">
        <is>
          <t/>
        </is>
      </c>
      <c r="J671" s="2" t="inlineStr">
        <is>
          <t>úpatní tunel|
patní tunel</t>
        </is>
      </c>
      <c r="K671" s="2" t="inlineStr">
        <is>
          <t>3|
3</t>
        </is>
      </c>
      <c r="L671" s="2" t="inlineStr">
        <is>
          <t xml:space="preserve">|
</t>
        </is>
      </c>
      <c r="M671" t="inlineStr">
        <is>
          <t>tunel (zejména železniční) procházející přes horský masiv v jeho základech, tedy v relativně velmi spodní části masivu</t>
        </is>
      </c>
      <c r="N671" s="2" t="inlineStr">
        <is>
          <t>basistunnel</t>
        </is>
      </c>
      <c r="O671" s="2" t="inlineStr">
        <is>
          <t>3</t>
        </is>
      </c>
      <c r="P671" s="2" t="inlineStr">
        <is>
          <t/>
        </is>
      </c>
      <c r="Q671" t="inlineStr">
        <is>
          <t/>
        </is>
      </c>
      <c r="R671" s="2" t="inlineStr">
        <is>
          <t>Basistunnel</t>
        </is>
      </c>
      <c r="S671" s="2" t="inlineStr">
        <is>
          <t>3</t>
        </is>
      </c>
      <c r="T671" s="2" t="inlineStr">
        <is>
          <t/>
        </is>
      </c>
      <c r="U671" t="inlineStr">
        <is>
          <t/>
        </is>
      </c>
      <c r="V671" s="2" t="inlineStr">
        <is>
          <t>βασική σήραγγα</t>
        </is>
      </c>
      <c r="W671" s="2" t="inlineStr">
        <is>
          <t>3</t>
        </is>
      </c>
      <c r="X671" s="2" t="inlineStr">
        <is>
          <t/>
        </is>
      </c>
      <c r="Y671" t="inlineStr">
        <is>
          <t/>
        </is>
      </c>
      <c r="Z671" s="2" t="inlineStr">
        <is>
          <t>base tunnel|
basis tunnel</t>
        </is>
      </c>
      <c r="AA671" s="2" t="inlineStr">
        <is>
          <t>3|
1</t>
        </is>
      </c>
      <c r="AB671" s="2" t="inlineStr">
        <is>
          <t xml:space="preserve">|
</t>
        </is>
      </c>
      <c r="AC671" t="inlineStr">
        <is>
          <t>type of tunnel, mainly a railway tunnel, that is built through the base of a mountain pass</t>
        </is>
      </c>
      <c r="AD671" s="2" t="inlineStr">
        <is>
          <t>túnel de base</t>
        </is>
      </c>
      <c r="AE671" s="2" t="inlineStr">
        <is>
          <t>3</t>
        </is>
      </c>
      <c r="AF671" s="2" t="inlineStr">
        <is>
          <t/>
        </is>
      </c>
      <c r="AG671" t="inlineStr">
        <is>
          <t/>
        </is>
      </c>
      <c r="AH671" t="inlineStr">
        <is>
          <t/>
        </is>
      </c>
      <c r="AI671" t="inlineStr">
        <is>
          <t/>
        </is>
      </c>
      <c r="AJ671" t="inlineStr">
        <is>
          <t/>
        </is>
      </c>
      <c r="AK671" t="inlineStr">
        <is>
          <t/>
        </is>
      </c>
      <c r="AL671" s="2" t="inlineStr">
        <is>
          <t>pohjatunneli</t>
        </is>
      </c>
      <c r="AM671" s="2" t="inlineStr">
        <is>
          <t>3</t>
        </is>
      </c>
      <c r="AN671" s="2" t="inlineStr">
        <is>
          <t/>
        </is>
      </c>
      <c r="AO671" t="inlineStr">
        <is>
          <t/>
        </is>
      </c>
      <c r="AP671" s="2" t="inlineStr">
        <is>
          <t>tunnel de base</t>
        </is>
      </c>
      <c r="AQ671" s="2" t="inlineStr">
        <is>
          <t>3</t>
        </is>
      </c>
      <c r="AR671" s="2" t="inlineStr">
        <is>
          <t/>
        </is>
      </c>
      <c r="AS671" t="inlineStr">
        <is>
          <t/>
        </is>
      </c>
      <c r="AT671" s="2" t="inlineStr">
        <is>
          <t>buntollán</t>
        </is>
      </c>
      <c r="AU671" s="2" t="inlineStr">
        <is>
          <t>3</t>
        </is>
      </c>
      <c r="AV671" s="2" t="inlineStr">
        <is>
          <t/>
        </is>
      </c>
      <c r="AW671" t="inlineStr">
        <is>
          <t/>
        </is>
      </c>
      <c r="AX671" t="inlineStr">
        <is>
          <t/>
        </is>
      </c>
      <c r="AY671" t="inlineStr">
        <is>
          <t/>
        </is>
      </c>
      <c r="AZ671" t="inlineStr">
        <is>
          <t/>
        </is>
      </c>
      <c r="BA671" t="inlineStr">
        <is>
          <t/>
        </is>
      </c>
      <c r="BB671" s="2" t="inlineStr">
        <is>
          <t>bázisalagút</t>
        </is>
      </c>
      <c r="BC671" s="2" t="inlineStr">
        <is>
          <t>3</t>
        </is>
      </c>
      <c r="BD671" s="2" t="inlineStr">
        <is>
          <t/>
        </is>
      </c>
      <c r="BE671" t="inlineStr">
        <is>
          <t>hegység lábánál átvezető, hágó alá épített vasúti alagút</t>
        </is>
      </c>
      <c r="BF671" s="2" t="inlineStr">
        <is>
          <t>galleria di base</t>
        </is>
      </c>
      <c r="BG671" s="2" t="inlineStr">
        <is>
          <t>3</t>
        </is>
      </c>
      <c r="BH671" s="2" t="inlineStr">
        <is>
          <t/>
        </is>
      </c>
      <c r="BI671" t="inlineStr">
        <is>
          <t>galleria in genere ferroviaria scavata alla base di un passo montano</t>
        </is>
      </c>
      <c r="BJ671" s="2" t="inlineStr">
        <is>
          <t>kalnų tunelis</t>
        </is>
      </c>
      <c r="BK671" s="2" t="inlineStr">
        <is>
          <t>2</t>
        </is>
      </c>
      <c r="BL671" s="2" t="inlineStr">
        <is>
          <t/>
        </is>
      </c>
      <c r="BM671" t="inlineStr">
        <is>
          <t/>
        </is>
      </c>
      <c r="BN671" s="2" t="inlineStr">
        <is>
          <t>bāzes tunelis</t>
        </is>
      </c>
      <c r="BO671" s="2" t="inlineStr">
        <is>
          <t>2</t>
        </is>
      </c>
      <c r="BP671" s="2" t="inlineStr">
        <is>
          <t/>
        </is>
      </c>
      <c r="BQ671" t="inlineStr">
        <is>
          <t/>
        </is>
      </c>
      <c r="BR671" s="2" t="inlineStr">
        <is>
          <t>mina ta' bażi</t>
        </is>
      </c>
      <c r="BS671" s="2" t="inlineStr">
        <is>
          <t>3</t>
        </is>
      </c>
      <c r="BT671" s="2" t="inlineStr">
        <is>
          <t/>
        </is>
      </c>
      <c r="BU671" t="inlineStr">
        <is>
          <t>tip ta' mina, li normalment tkun mina ferrovjarja, li tinbena apposta fil-bażi ta' passaġġ ta' xi muntanja bħal pereż. il-mina ta' bażi ferrovjarja ta' Brenner</t>
        </is>
      </c>
      <c r="BV671" s="2" t="inlineStr">
        <is>
          <t>basistunnel</t>
        </is>
      </c>
      <c r="BW671" s="2" t="inlineStr">
        <is>
          <t>3</t>
        </is>
      </c>
      <c r="BX671" s="2" t="inlineStr">
        <is>
          <t/>
        </is>
      </c>
      <c r="BY671" t="inlineStr">
        <is>
          <t>"tunnel (meestal een spoorwegtunnel) die aan de voet (basis) van een berg begint en eindigt, en dus een relatief lange weg door de berg moet afleggen"</t>
        </is>
      </c>
      <c r="BZ671" s="2" t="inlineStr">
        <is>
          <t>tunel bazowy|
tunel podstawowy</t>
        </is>
      </c>
      <c r="CA671" s="2" t="inlineStr">
        <is>
          <t>3|
3</t>
        </is>
      </c>
      <c r="CB671" s="2" t="inlineStr">
        <is>
          <t xml:space="preserve">|
</t>
        </is>
      </c>
      <c r="CC671" t="inlineStr">
        <is>
          <t>tunel o zazwyczaj znacznej długości, wykonywany u podstawy masywu górskiego</t>
        </is>
      </c>
      <c r="CD671" s="2" t="inlineStr">
        <is>
          <t>túnel de base</t>
        </is>
      </c>
      <c r="CE671" s="2" t="inlineStr">
        <is>
          <t>3</t>
        </is>
      </c>
      <c r="CF671" s="2" t="inlineStr">
        <is>
          <t/>
        </is>
      </c>
      <c r="CG671" t="inlineStr">
        <is>
          <t>Tipo de túnel que é construído através do sopé de uma montanha ou de uma cordilheira.</t>
        </is>
      </c>
      <c r="CH671" s="2" t="inlineStr">
        <is>
          <t>tunel de bază</t>
        </is>
      </c>
      <c r="CI671" s="2" t="inlineStr">
        <is>
          <t>3</t>
        </is>
      </c>
      <c r="CJ671" s="2" t="inlineStr">
        <is>
          <t/>
        </is>
      </c>
      <c r="CK671" t="inlineStr">
        <is>
          <t>un tip de tunel, în special un tunel de cale ferată, care este construit pe la baza unui pas montan</t>
        </is>
      </c>
      <c r="CL671" s="2" t="inlineStr">
        <is>
          <t>úpätný tunel</t>
        </is>
      </c>
      <c r="CM671" s="2" t="inlineStr">
        <is>
          <t>3</t>
        </is>
      </c>
      <c r="CN671" s="2" t="inlineStr">
        <is>
          <t/>
        </is>
      </c>
      <c r="CO671" t="inlineStr">
        <is>
          <t>tunel (najmä železničný) prechádzajúci cez horský masív v jeho základoch, teda v relatívne veľmi spodnej časti masívu</t>
        </is>
      </c>
      <c r="CP671" s="2" t="inlineStr">
        <is>
          <t>bazni predor</t>
        </is>
      </c>
      <c r="CQ671" s="2" t="inlineStr">
        <is>
          <t>3</t>
        </is>
      </c>
      <c r="CR671" s="2" t="inlineStr">
        <is>
          <t/>
        </is>
      </c>
      <c r="CS671" t="inlineStr">
        <is>
          <t>predor, ki poteka skozi greben čim bolj pravokotno na plastnice terena brez spreminjanja vertikalnega poteka ceste (iz doline v dolino)</t>
        </is>
      </c>
      <c r="CT671" s="2" t="inlineStr">
        <is>
          <t>bastunnel</t>
        </is>
      </c>
      <c r="CU671" s="2" t="inlineStr">
        <is>
          <t>3</t>
        </is>
      </c>
      <c r="CV671" s="2" t="inlineStr">
        <is>
          <t/>
        </is>
      </c>
      <c r="CW671" t="inlineStr">
        <is>
          <t/>
        </is>
      </c>
    </row>
    <row r="672">
      <c r="A672" s="1" t="str">
        <f>HYPERLINK("https://iate.europa.eu/entry/result/881646/all", "881646")</f>
        <v>881646</v>
      </c>
      <c r="B672" t="inlineStr">
        <is>
          <t>TRANSPORT</t>
        </is>
      </c>
      <c r="C672" t="inlineStr">
        <is>
          <t>TRANSPORT|land transport</t>
        </is>
      </c>
      <c r="D672" t="inlineStr">
        <is>
          <t>yes</t>
        </is>
      </c>
      <c r="E672" t="inlineStr">
        <is>
          <t/>
        </is>
      </c>
      <c r="F672" t="inlineStr">
        <is>
          <t/>
        </is>
      </c>
      <c r="G672" t="inlineStr">
        <is>
          <t/>
        </is>
      </c>
      <c r="H672" t="inlineStr">
        <is>
          <t/>
        </is>
      </c>
      <c r="I672" t="inlineStr">
        <is>
          <t/>
        </is>
      </c>
      <c r="J672" s="2" t="inlineStr">
        <is>
          <t>Brennerský úpatní tunel|
Brennerský patní tunel|
Brennerský úpatní železniční tunel|
Brennerský patní železniční tunel</t>
        </is>
      </c>
      <c r="K672" s="2" t="inlineStr">
        <is>
          <t>3|
3|
3|
3</t>
        </is>
      </c>
      <c r="L672" s="2" t="inlineStr">
        <is>
          <t xml:space="preserve">|
|
|
</t>
        </is>
      </c>
      <c r="M672" t="inlineStr">
        <is>
          <t>plánovaný železniční &lt;i&gt;úpatní tunel&lt;/i&gt; [ &lt;a href="/entry/result/1602362/all" id="ENTRY_TO_ENTRY_CONVERTER" target="_blank"&gt;IATE:1602362&lt;/a&gt; ] po Brennerským průsmykem ve Východních Alpách</t>
        </is>
      </c>
      <c r="N672" s="2" t="inlineStr">
        <is>
          <t>Brennerbasistunnel</t>
        </is>
      </c>
      <c r="O672" s="2" t="inlineStr">
        <is>
          <t>3</t>
        </is>
      </c>
      <c r="P672" s="2" t="inlineStr">
        <is>
          <t/>
        </is>
      </c>
      <c r="Q672" t="inlineStr">
        <is>
          <t/>
        </is>
      </c>
      <c r="R672" s="2" t="inlineStr">
        <is>
          <t>Brenner Basistunnel|
BBT</t>
        </is>
      </c>
      <c r="S672" s="2" t="inlineStr">
        <is>
          <t>3|
3</t>
        </is>
      </c>
      <c r="T672" s="2" t="inlineStr">
        <is>
          <t xml:space="preserve">|
</t>
        </is>
      </c>
      <c r="U672" t="inlineStr">
        <is>
          <t/>
        </is>
      </c>
      <c r="V672" t="inlineStr">
        <is>
          <t/>
        </is>
      </c>
      <c r="W672" t="inlineStr">
        <is>
          <t/>
        </is>
      </c>
      <c r="X672" t="inlineStr">
        <is>
          <t/>
        </is>
      </c>
      <c r="Y672" t="inlineStr">
        <is>
          <t/>
        </is>
      </c>
      <c r="Z672" s="2" t="inlineStr">
        <is>
          <t>Brenner Base Tunnel|
BBT|
Brenner Base Rail Tunnel|
Brenner Base Railtunnel</t>
        </is>
      </c>
      <c r="AA672" s="2" t="inlineStr">
        <is>
          <t>3|
3|
3|
1</t>
        </is>
      </c>
      <c r="AB672" s="2" t="inlineStr">
        <is>
          <t xml:space="preserve">|
|
|
</t>
        </is>
      </c>
      <c r="AC672" t="inlineStr">
        <is>
          <t>planned 55-kilometre-long (34 mi) railway tunnel through the base of the Eastern Alps beneath the Brenner Pass</t>
        </is>
      </c>
      <c r="AD672" t="inlineStr">
        <is>
          <t/>
        </is>
      </c>
      <c r="AE672" t="inlineStr">
        <is>
          <t/>
        </is>
      </c>
      <c r="AF672" t="inlineStr">
        <is>
          <t/>
        </is>
      </c>
      <c r="AG672" t="inlineStr">
        <is>
          <t/>
        </is>
      </c>
      <c r="AH672" t="inlineStr">
        <is>
          <t/>
        </is>
      </c>
      <c r="AI672" t="inlineStr">
        <is>
          <t/>
        </is>
      </c>
      <c r="AJ672" t="inlineStr">
        <is>
          <t/>
        </is>
      </c>
      <c r="AK672" t="inlineStr">
        <is>
          <t/>
        </is>
      </c>
      <c r="AL672" s="2" t="inlineStr">
        <is>
          <t>Brennerin pohjatunneli</t>
        </is>
      </c>
      <c r="AM672" s="2" t="inlineStr">
        <is>
          <t>3</t>
        </is>
      </c>
      <c r="AN672" s="2" t="inlineStr">
        <is>
          <t/>
        </is>
      </c>
      <c r="AO672" t="inlineStr">
        <is>
          <t/>
        </is>
      </c>
      <c r="AP672" s="2" t="inlineStr">
        <is>
          <t>tunnel de base du Brenner</t>
        </is>
      </c>
      <c r="AQ672" s="2" t="inlineStr">
        <is>
          <t>2</t>
        </is>
      </c>
      <c r="AR672" s="2" t="inlineStr">
        <is>
          <t/>
        </is>
      </c>
      <c r="AS672" t="inlineStr">
        <is>
          <t/>
        </is>
      </c>
      <c r="AT672" s="2" t="inlineStr">
        <is>
          <t>buntollán Brenner</t>
        </is>
      </c>
      <c r="AU672" s="2" t="inlineStr">
        <is>
          <t>3</t>
        </is>
      </c>
      <c r="AV672" s="2" t="inlineStr">
        <is>
          <t/>
        </is>
      </c>
      <c r="AW672" t="inlineStr">
        <is>
          <t/>
        </is>
      </c>
      <c r="AX672" t="inlineStr">
        <is>
          <t/>
        </is>
      </c>
      <c r="AY672" t="inlineStr">
        <is>
          <t/>
        </is>
      </c>
      <c r="AZ672" t="inlineStr">
        <is>
          <t/>
        </is>
      </c>
      <c r="BA672" t="inlineStr">
        <is>
          <t/>
        </is>
      </c>
      <c r="BB672" s="2" t="inlineStr">
        <is>
          <t>Brenner-bázisalagút</t>
        </is>
      </c>
      <c r="BC672" s="2" t="inlineStr">
        <is>
          <t>3</t>
        </is>
      </c>
      <c r="BD672" s="2" t="inlineStr">
        <is>
          <t/>
        </is>
      </c>
      <c r="BE672" t="inlineStr">
        <is>
          <t/>
        </is>
      </c>
      <c r="BF672" s="2" t="inlineStr">
        <is>
          <t>galleria di base del Brennero|
BBT|
galleria ferroviaria di base del Brennero</t>
        </is>
      </c>
      <c r="BG672" s="2" t="inlineStr">
        <is>
          <t>3|
3|
3</t>
        </is>
      </c>
      <c r="BH672" s="2" t="inlineStr">
        <is>
          <t xml:space="preserve">|
|
</t>
        </is>
      </c>
      <c r="BI672" t="inlineStr">
        <is>
          <t>galleria ferroviaria sotterranea di 55 kilometri in fase di costruzione che passa sotto la base delle Alpi presso il passo del Brennero</t>
        </is>
      </c>
      <c r="BJ672" s="2" t="inlineStr">
        <is>
          <t>Brenerio tunelis</t>
        </is>
      </c>
      <c r="BK672" s="2" t="inlineStr">
        <is>
          <t>2</t>
        </is>
      </c>
      <c r="BL672" s="2" t="inlineStr">
        <is>
          <t/>
        </is>
      </c>
      <c r="BM672" t="inlineStr">
        <is>
          <t/>
        </is>
      </c>
      <c r="BN672" s="2" t="inlineStr">
        <is>
          <t>Brennera bāzes [dzelzceļa] tunelis</t>
        </is>
      </c>
      <c r="BO672" s="2" t="inlineStr">
        <is>
          <t>2</t>
        </is>
      </c>
      <c r="BP672" s="2" t="inlineStr">
        <is>
          <t/>
        </is>
      </c>
      <c r="BQ672" t="inlineStr">
        <is>
          <t/>
        </is>
      </c>
      <c r="BR672" s="2" t="inlineStr">
        <is>
          <t>Mina ta' Bażi ta' Brenner|
BBT|
Mina ta' Bażi Ferrovjarja ta' Brenner</t>
        </is>
      </c>
      <c r="BS672" s="2" t="inlineStr">
        <is>
          <t>3|
3|
3</t>
        </is>
      </c>
      <c r="BT672" s="2" t="inlineStr">
        <is>
          <t xml:space="preserve">|
|
</t>
        </is>
      </c>
      <c r="BU672" t="inlineStr">
        <is>
          <t>mina ferrovjarja ppjanata, twila 55 kilometru, li tgħaddi fil-bażi tal-Alpi tal-Lvant taħt il-passaġġ ta' Brenner</t>
        </is>
      </c>
      <c r="BV672" s="2" t="inlineStr">
        <is>
          <t>Brenner-basistunnel|
BBT</t>
        </is>
      </c>
      <c r="BW672" s="2" t="inlineStr">
        <is>
          <t>3|
3</t>
        </is>
      </c>
      <c r="BX672" s="2" t="inlineStr">
        <is>
          <t xml:space="preserve">|
</t>
        </is>
      </c>
      <c r="BY672" t="inlineStr">
        <is>
          <t>geplande spoortunnel door de basis van de Tiroler Alpen onder de Brennerpas die als onderdeel van de Brennerspoorlijn het Oostenrijkse Innsbruck direct verbindt met Franzensfeste in Zuid-Tirol</t>
        </is>
      </c>
      <c r="BZ672" s="2" t="inlineStr">
        <is>
          <t>tunel bazowy pod przełęczą Brenner|
tunel bazowy Brenner</t>
        </is>
      </c>
      <c r="CA672" s="2" t="inlineStr">
        <is>
          <t>3|
3</t>
        </is>
      </c>
      <c r="CB672" s="2" t="inlineStr">
        <is>
          <t xml:space="preserve">|
</t>
        </is>
      </c>
      <c r="CC672" t="inlineStr">
        <is>
          <t/>
        </is>
      </c>
      <c r="CD672" s="2" t="inlineStr">
        <is>
          <t>túnel de base do Brenner</t>
        </is>
      </c>
      <c r="CE672" s="2" t="inlineStr">
        <is>
          <t>3</t>
        </is>
      </c>
      <c r="CF672" s="2" t="inlineStr">
        <is>
          <t/>
        </is>
      </c>
      <c r="CG672" t="inlineStr">
        <is>
          <t/>
        </is>
      </c>
      <c r="CH672" s="2" t="inlineStr">
        <is>
          <t>Tunelul de bază Brenner</t>
        </is>
      </c>
      <c r="CI672" s="2" t="inlineStr">
        <is>
          <t>3</t>
        </is>
      </c>
      <c r="CJ672" s="2" t="inlineStr">
        <is>
          <t/>
        </is>
      </c>
      <c r="CK672" t="inlineStr">
        <is>
          <t>un tunel de bază de cale ferată în proces de construcție, lung de 55 km, care trece sub Pasul Brenner din Alpii Răsăriteni</t>
        </is>
      </c>
      <c r="CL672" s="2" t="inlineStr">
        <is>
          <t>Brennerský úpätný tunel</t>
        </is>
      </c>
      <c r="CM672" s="2" t="inlineStr">
        <is>
          <t>3</t>
        </is>
      </c>
      <c r="CN672" s="2" t="inlineStr">
        <is>
          <t/>
        </is>
      </c>
      <c r="CO672" t="inlineStr">
        <is>
          <t>plánovaný 55 km dlhý železničný tunel cez Brennerský priesmyk</t>
        </is>
      </c>
      <c r="CP672" s="2" t="inlineStr">
        <is>
          <t>bazni predor Brenner</t>
        </is>
      </c>
      <c r="CQ672" s="2" t="inlineStr">
        <is>
          <t>3</t>
        </is>
      </c>
      <c r="CR672" s="2" t="inlineStr">
        <is>
          <t/>
        </is>
      </c>
      <c r="CS672" t="inlineStr">
        <is>
          <t/>
        </is>
      </c>
      <c r="CT672" s="2" t="inlineStr">
        <is>
          <t>Brennerbastunneln</t>
        </is>
      </c>
      <c r="CU672" s="2" t="inlineStr">
        <is>
          <t>3</t>
        </is>
      </c>
      <c r="CV672" s="2" t="inlineStr">
        <is>
          <t/>
        </is>
      </c>
      <c r="CW672" t="inlineStr">
        <is>
          <t>55 km lång järnvägstunnel som håller på att byggas genom Alperna under Brennerpasset</t>
        </is>
      </c>
    </row>
    <row r="673">
      <c r="A673" s="1" t="str">
        <f>HYPERLINK("https://iate.europa.eu/entry/result/3576601/all", "3576601")</f>
        <v>3576601</v>
      </c>
      <c r="B673" t="inlineStr">
        <is>
          <t>EUROPEAN UNION;FINANCE</t>
        </is>
      </c>
      <c r="C673" t="inlineStr">
        <is>
          <t>EUROPEAN UNION|EU finance;FINANCE|budget</t>
        </is>
      </c>
      <c r="D673" t="inlineStr">
        <is>
          <t>yes</t>
        </is>
      </c>
      <c r="E673" t="inlineStr">
        <is>
          <t/>
        </is>
      </c>
      <c r="F673" s="2" t="inlineStr">
        <is>
          <t>непрограмиран резерв</t>
        </is>
      </c>
      <c r="G673" s="2" t="inlineStr">
        <is>
          <t>3</t>
        </is>
      </c>
      <c r="H673" s="2" t="inlineStr">
        <is>
          <t/>
        </is>
      </c>
      <c r="I673" t="inlineStr">
        <is>
          <t/>
        </is>
      </c>
      <c r="J673" s="2" t="inlineStr">
        <is>
          <t>neprogramová rezerva</t>
        </is>
      </c>
      <c r="K673" s="2" t="inlineStr">
        <is>
          <t>3</t>
        </is>
      </c>
      <c r="L673" s="2" t="inlineStr">
        <is>
          <t/>
        </is>
      </c>
      <c r="M673" t="inlineStr">
        <is>
          <t>podíl vyčleněný v rámci každého výdajového programu, který zůstane nepřidělen a vyhrazen na neočekávané situace</t>
        </is>
      </c>
      <c r="N673" s="2" t="inlineStr">
        <is>
          <t>reserve af ikke-programmerede midler</t>
        </is>
      </c>
      <c r="O673" s="2" t="inlineStr">
        <is>
          <t>3</t>
        </is>
      </c>
      <c r="P673" s="2" t="inlineStr">
        <is>
          <t/>
        </is>
      </c>
      <c r="Q673" t="inlineStr">
        <is>
          <t>del af et udgiftsprogram, der forbliver uudnyttet og øremærkes til en uforudset udvikling</t>
        </is>
      </c>
      <c r="R673" s="2" t="inlineStr">
        <is>
          <t>nicht verplante Reserve</t>
        </is>
      </c>
      <c r="S673" s="2" t="inlineStr">
        <is>
          <t>3</t>
        </is>
      </c>
      <c r="T673" s="2" t="inlineStr">
        <is>
          <t/>
        </is>
      </c>
      <c r="U673" t="inlineStr">
        <is>
          <t/>
        </is>
      </c>
      <c r="V673" s="2" t="inlineStr">
        <is>
          <t>μη προγραμματισμένο αποθεματικό</t>
        </is>
      </c>
      <c r="W673" s="2" t="inlineStr">
        <is>
          <t>3</t>
        </is>
      </c>
      <c r="X673" s="2" t="inlineStr">
        <is>
          <t/>
        </is>
      </c>
      <c r="Y673" t="inlineStr">
        <is>
          <t>μερίδιο, στο πλαίσιο κάθε προγράμματος δαπανών, που δεν κατανέμεται και προορίζεται για απρόβλεπτες εξελίξεις</t>
        </is>
      </c>
      <c r="Z673" s="2" t="inlineStr">
        <is>
          <t>non-programmed reserve</t>
        </is>
      </c>
      <c r="AA673" s="2" t="inlineStr">
        <is>
          <t>3</t>
        </is>
      </c>
      <c r="AB673" s="2" t="inlineStr">
        <is>
          <t/>
        </is>
      </c>
      <c r="AC673" t="inlineStr">
        <is>
          <t>share of a spending programme that remains unallocated and reserved for unexpected developments</t>
        </is>
      </c>
      <c r="AD673" s="2" t="inlineStr">
        <is>
          <t>reserva no programada</t>
        </is>
      </c>
      <c r="AE673" s="2" t="inlineStr">
        <is>
          <t>3</t>
        </is>
      </c>
      <c r="AF673" s="2" t="inlineStr">
        <is>
          <t/>
        </is>
      </c>
      <c r="AG673" t="inlineStr">
        <is>
          <t>Dentro de cada programa de gasto, parte no asignada y reservada para acontecimientos imprevistos.</t>
        </is>
      </c>
      <c r="AH673" s="2" t="inlineStr">
        <is>
          <t>kavandamata reserv</t>
        </is>
      </c>
      <c r="AI673" s="2" t="inlineStr">
        <is>
          <t>3</t>
        </is>
      </c>
      <c r="AJ673" s="2" t="inlineStr">
        <is>
          <t/>
        </is>
      </c>
      <c r="AK673" t="inlineStr">
        <is>
          <t>rahastamisprogrammi eraldamata osa, mida hoitakse ootamatute sündmuste puhuks</t>
        </is>
      </c>
      <c r="AL673" s="2" t="inlineStr">
        <is>
          <t>rahoitussuunnitelman ulkopuolinen varaus</t>
        </is>
      </c>
      <c r="AM673" s="2" t="inlineStr">
        <is>
          <t>3</t>
        </is>
      </c>
      <c r="AN673" s="2" t="inlineStr">
        <is>
          <t/>
        </is>
      </c>
      <c r="AO673" t="inlineStr">
        <is>
          <t>rahoitusohjelmassa sivuun siirrettyjen määrärahojen osuus, joka jätetään kohdentamatta ja varataan odottamattomiin tilanteisiin</t>
        </is>
      </c>
      <c r="AP673" s="2" t="inlineStr">
        <is>
          <t>réserve non programmée</t>
        </is>
      </c>
      <c r="AQ673" s="2" t="inlineStr">
        <is>
          <t>3</t>
        </is>
      </c>
      <c r="AR673" s="2" t="inlineStr">
        <is>
          <t/>
        </is>
      </c>
      <c r="AS673" t="inlineStr">
        <is>
          <t>part d'un programme de dépenses mise de côté pour faire face aux dépenses imprévues</t>
        </is>
      </c>
      <c r="AT673" s="2" t="inlineStr">
        <is>
          <t>cúlchiste neamh-chlársceidealaithe</t>
        </is>
      </c>
      <c r="AU673" s="2" t="inlineStr">
        <is>
          <t>3</t>
        </is>
      </c>
      <c r="AV673" s="2" t="inlineStr">
        <is>
          <t/>
        </is>
      </c>
      <c r="AW673" t="inlineStr">
        <is>
          <t/>
        </is>
      </c>
      <c r="AX673" s="2" t="inlineStr">
        <is>
          <t>neprogramirana pričuva</t>
        </is>
      </c>
      <c r="AY673" s="2" t="inlineStr">
        <is>
          <t>3</t>
        </is>
      </c>
      <c r="AZ673" s="2" t="inlineStr">
        <is>
          <t/>
        </is>
      </c>
      <c r="BA673" t="inlineStr">
        <is>
          <t>određeni iznos u okviru svakog programa potrošnje koji bi ostao neraspoređen i služio kao pričuva za neočekivane događaje</t>
        </is>
      </c>
      <c r="BB673" s="2" t="inlineStr">
        <is>
          <t>nem programozott tartalék</t>
        </is>
      </c>
      <c r="BC673" s="2" t="inlineStr">
        <is>
          <t>3</t>
        </is>
      </c>
      <c r="BD673" s="2" t="inlineStr">
        <is>
          <t/>
        </is>
      </c>
      <c r="BE673" t="inlineStr">
        <is>
          <t>kiadási programon belül elkülönített hányad, amely nem kerül felosztásra, hanem tartalékként szolgál a váratlan fejlemények kezelésére</t>
        </is>
      </c>
      <c r="BF673" s="2" t="inlineStr">
        <is>
          <t>riserva non programmata</t>
        </is>
      </c>
      <c r="BG673" s="2" t="inlineStr">
        <is>
          <t>3</t>
        </is>
      </c>
      <c r="BH673" s="2" t="inlineStr">
        <is>
          <t/>
        </is>
      </c>
      <c r="BI673" t="inlineStr">
        <is>
          <t>quota accantonata all’interno di un programma di spesa, che resta non assegnata e riservata a eventi imprevisti</t>
        </is>
      </c>
      <c r="BJ673" s="2" t="inlineStr">
        <is>
          <t>į programą neįtrauktas rezervas</t>
        </is>
      </c>
      <c r="BK673" s="2" t="inlineStr">
        <is>
          <t>3</t>
        </is>
      </c>
      <c r="BL673" s="2" t="inlineStr">
        <is>
          <t/>
        </is>
      </c>
      <c r="BM673" t="inlineStr">
        <is>
          <t>išlaidų programoje atidėta dalis lėšų, kurios nepaskirstomos ir rezervuojamoms netikėtoms permainoms</t>
        </is>
      </c>
      <c r="BN673" s="2" t="inlineStr">
        <is>
          <t>neiedalītā rezerve</t>
        </is>
      </c>
      <c r="BO673" s="2" t="inlineStr">
        <is>
          <t>3</t>
        </is>
      </c>
      <c r="BP673" s="2" t="inlineStr">
        <is>
          <t/>
        </is>
      </c>
      <c r="BQ673" t="inlineStr">
        <is>
          <t>izdevumu programmā nodalīti līdzekļi, kurus nepiešķir, bet rezervē izmantošanai negaidītas notikumu attīstības gadījumā</t>
        </is>
      </c>
      <c r="BR673" s="2" t="inlineStr">
        <is>
          <t>riżerva mhux programmata</t>
        </is>
      </c>
      <c r="BS673" s="2" t="inlineStr">
        <is>
          <t>3</t>
        </is>
      </c>
      <c r="BT673" s="2" t="inlineStr">
        <is>
          <t/>
        </is>
      </c>
      <c r="BU673" t="inlineStr">
        <is>
          <t>sehem minn programm ta' nfiq li jibqa' mhux allokat u li jiġi riżervat għal żviluppi mhux mistennija</t>
        </is>
      </c>
      <c r="BV673" s="2" t="inlineStr">
        <is>
          <t>niet-geprogrammeerde reserve</t>
        </is>
      </c>
      <c r="BW673" s="2" t="inlineStr">
        <is>
          <t>3</t>
        </is>
      </c>
      <c r="BX673" s="2" t="inlineStr">
        <is>
          <t/>
        </is>
      </c>
      <c r="BY673" t="inlineStr">
        <is>
          <t>deel van een uitgavenprogramma dat niet wordt toegewezen, maar gereserveerd voor onverwachte ontwikkelingen</t>
        </is>
      </c>
      <c r="BZ673" s="2" t="inlineStr">
        <is>
          <t>rezerwa niezaprogramowana</t>
        </is>
      </c>
      <c r="CA673" s="2" t="inlineStr">
        <is>
          <t>3</t>
        </is>
      </c>
      <c r="CB673" s="2" t="inlineStr">
        <is>
          <t/>
        </is>
      </c>
      <c r="CC673" t="inlineStr">
        <is>
          <t>część środków odłożona w programie wydatków, która pozostaje nieprzydzielona i zarezerwowana na nieoczekiwane wydarzenia.</t>
        </is>
      </c>
      <c r="CD673" s="2" t="inlineStr">
        <is>
          <t>reserva não programável</t>
        </is>
      </c>
      <c r="CE673" s="2" t="inlineStr">
        <is>
          <t>3</t>
        </is>
      </c>
      <c r="CF673" s="2" t="inlineStr">
        <is>
          <t/>
        </is>
      </c>
      <c r="CG673" t="inlineStr">
        <is>
          <t/>
        </is>
      </c>
      <c r="CH673" s="2" t="inlineStr">
        <is>
          <t>rezervă neprogramată</t>
        </is>
      </c>
      <c r="CI673" s="2" t="inlineStr">
        <is>
          <t>2</t>
        </is>
      </c>
      <c r="CJ673" s="2" t="inlineStr">
        <is>
          <t/>
        </is>
      </c>
      <c r="CK673" t="inlineStr">
        <is>
          <t>parte dintr-un program de cheltuieli rămasă nealocată și păstrată pentru evoluții neprevăzute</t>
        </is>
      </c>
      <c r="CL673" s="2" t="inlineStr">
        <is>
          <t>neprogramovaná rezerva</t>
        </is>
      </c>
      <c r="CM673" s="2" t="inlineStr">
        <is>
          <t>3</t>
        </is>
      </c>
      <c r="CN673" s="2" t="inlineStr">
        <is>
          <t/>
        </is>
      </c>
      <c r="CO673" t="inlineStr">
        <is>
          <t>rezerva v rámci každého výdavkového programu, ktorá zostane nepridelená a vyhradená na neočakávaný vývoj</t>
        </is>
      </c>
      <c r="CP673" s="2" t="inlineStr">
        <is>
          <t>neprogramirana rezerva</t>
        </is>
      </c>
      <c r="CQ673" s="2" t="inlineStr">
        <is>
          <t>3</t>
        </is>
      </c>
      <c r="CR673" s="2" t="inlineStr">
        <is>
          <t/>
        </is>
      </c>
      <c r="CS673" t="inlineStr">
        <is>
          <t>rezerva znotraj programa porabe, ki je nedodeljena in rezervirana za nepredvidene dogodke</t>
        </is>
      </c>
      <c r="CT673" s="2" t="inlineStr">
        <is>
          <t>ej anslagen reserv</t>
        </is>
      </c>
      <c r="CU673" s="2" t="inlineStr">
        <is>
          <t>3</t>
        </is>
      </c>
      <c r="CV673" s="2" t="inlineStr">
        <is>
          <t/>
        </is>
      </c>
      <c r="CW673" t="inlineStr">
        <is>
          <t>del inom ett utgiftsprogram som inte öronmärks och som kan användas för oväntade händelser</t>
        </is>
      </c>
    </row>
    <row r="674">
      <c r="A674" s="1" t="str">
        <f>HYPERLINK("https://iate.europa.eu/entry/result/3576777/all", "3576777")</f>
        <v>3576777</v>
      </c>
      <c r="B674" t="inlineStr">
        <is>
          <t>EUROPEAN UNION</t>
        </is>
      </c>
      <c r="C674" t="inlineStr">
        <is>
          <t>EUROPEAN UNION|European Union law;EUROPEAN UNION|EU finance</t>
        </is>
      </c>
      <c r="D674" t="inlineStr">
        <is>
          <t>yes</t>
        </is>
      </c>
      <c r="E674" t="inlineStr">
        <is>
          <t/>
        </is>
      </c>
      <c r="F674" s="2" t="inlineStr">
        <is>
          <t>нередност, свързана с измама</t>
        </is>
      </c>
      <c r="G674" s="2" t="inlineStr">
        <is>
          <t>3</t>
        </is>
      </c>
      <c r="H674" s="2" t="inlineStr">
        <is>
          <t/>
        </is>
      </c>
      <c r="I674" t="inlineStr">
        <is>
          <t>нередност, засягаща по-специално бюджета на ЕС, за която в хода на 
административното и/или съдебното производство е установено наличието
 на умисъл при извършването 
ѝ</t>
        </is>
      </c>
      <c r="J674" s="2" t="inlineStr">
        <is>
          <t>nesrovnalost podvodného charakteru</t>
        </is>
      </c>
      <c r="K674" s="2" t="inlineStr">
        <is>
          <t>3</t>
        </is>
      </c>
      <c r="L674" s="2" t="inlineStr">
        <is>
          <t/>
        </is>
      </c>
      <c r="M674" t="inlineStr">
        <is>
          <t/>
        </is>
      </c>
      <c r="N674" s="2" t="inlineStr">
        <is>
          <t>svigagtig uregelmæssighed|
uregelmæssighed indberettet som svig</t>
        </is>
      </c>
      <c r="O674" s="2" t="inlineStr">
        <is>
          <t>3|
3</t>
        </is>
      </c>
      <c r="P674" s="2" t="inlineStr">
        <is>
          <t xml:space="preserve">|
</t>
        </is>
      </c>
      <c r="Q674" t="inlineStr">
        <is>
          <t/>
        </is>
      </c>
      <c r="R674" s="2" t="inlineStr">
        <is>
          <t>betrügerische Unregelmäßigkeit</t>
        </is>
      </c>
      <c r="S674" s="2" t="inlineStr">
        <is>
          <t>3</t>
        </is>
      </c>
      <c r="T674" s="2" t="inlineStr">
        <is>
          <t/>
        </is>
      </c>
      <c r="U674" t="inlineStr">
        <is>
          <t/>
        </is>
      </c>
      <c r="V674" s="2" t="inlineStr">
        <is>
          <t>δόλια παρατυπία</t>
        </is>
      </c>
      <c r="W674" s="2" t="inlineStr">
        <is>
          <t>3</t>
        </is>
      </c>
      <c r="X674" s="2" t="inlineStr">
        <is>
          <t/>
        </is>
      </c>
      <c r="Y674" t="inlineStr">
        <is>
          <t/>
        </is>
      </c>
      <c r="Z674" s="2" t="inlineStr">
        <is>
          <t>fraudulent irregularity</t>
        </is>
      </c>
      <c r="AA674" s="2" t="inlineStr">
        <is>
          <t>3</t>
        </is>
      </c>
      <c r="AB674" s="2" t="inlineStr">
        <is>
          <t/>
        </is>
      </c>
      <c r="AC674" t="inlineStr">
        <is>
          <t>irregularity, in particular with regard to the EU budget, which has been shown through administrative and/or judicial proceedings to involve intentional behaviour, in particular fraud</t>
        </is>
      </c>
      <c r="AD674" s="2" t="inlineStr">
        <is>
          <t>irregularidad fraudulenta</t>
        </is>
      </c>
      <c r="AE674" s="2" t="inlineStr">
        <is>
          <t>3</t>
        </is>
      </c>
      <c r="AF674" s="2" t="inlineStr">
        <is>
          <t/>
        </is>
      </c>
      <c r="AG674" t="inlineStr">
        <is>
          <t>En el ámbito de la gestión del presupuesto de la UE, actuación intencionada que tiene como resultado una disminución del nivel de ingresos o una partida indebida de gasto.</t>
        </is>
      </c>
      <c r="AH674" s="2" t="inlineStr">
        <is>
          <t>pettus</t>
        </is>
      </c>
      <c r="AI674" s="2" t="inlineStr">
        <is>
          <t>3</t>
        </is>
      </c>
      <c r="AJ674" s="2" t="inlineStr">
        <is>
          <t/>
        </is>
      </c>
      <c r="AK674" t="inlineStr">
        <is>
          <t/>
        </is>
      </c>
      <c r="AL674" s="2" t="inlineStr">
        <is>
          <t>petokseksi ilmoitettu sääntöjenvastaisuus</t>
        </is>
      </c>
      <c r="AM674" s="2" t="inlineStr">
        <is>
          <t>3</t>
        </is>
      </c>
      <c r="AN674" s="2" t="inlineStr">
        <is>
          <t/>
        </is>
      </c>
      <c r="AO674" t="inlineStr">
        <is>
          <t/>
        </is>
      </c>
      <c r="AP674" s="2" t="inlineStr">
        <is>
          <t>irrégularité frauduleuse</t>
        </is>
      </c>
      <c r="AQ674" s="2" t="inlineStr">
        <is>
          <t>3</t>
        </is>
      </c>
      <c r="AR674" s="2" t="inlineStr">
        <is>
          <t/>
        </is>
      </c>
      <c r="AS674" t="inlineStr">
        <is>
          <t>acte non conforme aux règles de l'Union européenne (UE), commis de façon délibérée, dont les répercussions sur les intérêts financiers de l'Union sont potentiellement négatives</t>
        </is>
      </c>
      <c r="AT674" s="2" t="inlineStr">
        <is>
          <t>neamhrialtacht chalaoiseach</t>
        </is>
      </c>
      <c r="AU674" s="2" t="inlineStr">
        <is>
          <t>3</t>
        </is>
      </c>
      <c r="AV674" s="2" t="inlineStr">
        <is>
          <t/>
        </is>
      </c>
      <c r="AW674" t="inlineStr">
        <is>
          <t/>
        </is>
      </c>
      <c r="AX674" s="2" t="inlineStr">
        <is>
          <t>nepravilnost koja se smatra prijevarom</t>
        </is>
      </c>
      <c r="AY674" s="2" t="inlineStr">
        <is>
          <t>3</t>
        </is>
      </c>
      <c r="AZ674" s="2" t="inlineStr">
        <is>
          <t/>
        </is>
      </c>
      <c r="BA674" t="inlineStr">
        <is>
          <t/>
        </is>
      </c>
      <c r="BB674" s="2" t="inlineStr">
        <is>
          <t>csalárd szabálytalanság</t>
        </is>
      </c>
      <c r="BC674" s="2" t="inlineStr">
        <is>
          <t>4</t>
        </is>
      </c>
      <c r="BD674" s="2" t="inlineStr">
        <is>
          <t/>
        </is>
      </c>
      <c r="BE674" t="inlineStr">
        <is>
          <t>szándékos magatartásból eredő szabálytalanság</t>
        </is>
      </c>
      <c r="BF674" s="2" t="inlineStr">
        <is>
          <t>irregolarità fraudolenta</t>
        </is>
      </c>
      <c r="BG674" s="2" t="inlineStr">
        <is>
          <t>3</t>
        </is>
      </c>
      <c r="BH674" s="2" t="inlineStr">
        <is>
          <t/>
        </is>
      </c>
      <c r="BI674" t="inlineStr">
        <is>
          <t>irregolarità commessa volontariamente che può avere conseguenze negative sugli interessi finanziari dell'UE</t>
        </is>
      </c>
      <c r="BJ674" s="2" t="inlineStr">
        <is>
          <t>sukčiavimu laikomas pažeidimas</t>
        </is>
      </c>
      <c r="BK674" s="2" t="inlineStr">
        <is>
          <t>3</t>
        </is>
      </c>
      <c r="BL674" s="2" t="inlineStr">
        <is>
          <t/>
        </is>
      </c>
      <c r="BM674" t="inlineStr">
        <is>
          <t>tyčinis pažeidimas, visų pirma susijęs su ES biudžetu</t>
        </is>
      </c>
      <c r="BN674" s="2" t="inlineStr">
        <is>
          <t>krāpniecisks pārkāpums</t>
        </is>
      </c>
      <c r="BO674" s="2" t="inlineStr">
        <is>
          <t>3</t>
        </is>
      </c>
      <c r="BP674" s="2" t="inlineStr">
        <is>
          <t/>
        </is>
      </c>
      <c r="BQ674" t="inlineStr">
        <is>
          <t>pārkāpums (jo īpaši attiecībā uz ES budžetu), par kuru administratīvā un/vai juridiskā procedūrā ir pierādīts, ka tajā iesaistīta tīša rīcība, jo īpaši krāpšana</t>
        </is>
      </c>
      <c r="BR674" s="2" t="inlineStr">
        <is>
          <t>irregolarità frawdolenti</t>
        </is>
      </c>
      <c r="BS674" s="2" t="inlineStr">
        <is>
          <t>3</t>
        </is>
      </c>
      <c r="BT674" s="2" t="inlineStr">
        <is>
          <t/>
        </is>
      </c>
      <c r="BU674" t="inlineStr">
        <is>
          <t>irregolarità, b'mod partikolari fir-rigward tal-baġit tal-UE, fejn ikun intwera permezz ta' proċedimenti amministrattivi u/jew ġudizzjarji li tinvolvi imġiba intenzjonata b'mod partikolari frodi</t>
        </is>
      </c>
      <c r="BV674" s="2" t="inlineStr">
        <is>
          <t>frauduleuze onregelmatigheid</t>
        </is>
      </c>
      <c r="BW674" s="2" t="inlineStr">
        <is>
          <t>3</t>
        </is>
      </c>
      <c r="BX674" s="2" t="inlineStr">
        <is>
          <t/>
        </is>
      </c>
      <c r="BY674" t="inlineStr">
        <is>
          <t>opzettelijke poging tot frauderen die het gevolg is van een specifieke actie van personen en/of organisaties, met kwaadwillige opzet en waarbij de eenvoudigste tot de meest complexe constructies worden gebruikt</t>
        </is>
      </c>
      <c r="BZ674" s="2" t="inlineStr">
        <is>
          <t>nieprawidłowość związana z nadużyciem finansowym</t>
        </is>
      </c>
      <c r="CA674" s="2" t="inlineStr">
        <is>
          <t>3</t>
        </is>
      </c>
      <c r="CB674" s="2" t="inlineStr">
        <is>
          <t/>
        </is>
      </c>
      <c r="CC674" t="inlineStr">
        <is>
          <t/>
        </is>
      </c>
      <c r="CD674" s="2" t="inlineStr">
        <is>
          <t>irregularidade fraudulenta</t>
        </is>
      </c>
      <c r="CE674" s="2" t="inlineStr">
        <is>
          <t>3</t>
        </is>
      </c>
      <c r="CF674" s="2" t="inlineStr">
        <is>
          <t/>
        </is>
      </c>
      <c r="CG674" t="inlineStr">
        <is>
          <t/>
        </is>
      </c>
      <c r="CH674" s="2" t="inlineStr">
        <is>
          <t>neregulă frauduloasă|
neregulă de natură frauduloasă</t>
        </is>
      </c>
      <c r="CI674" s="2" t="inlineStr">
        <is>
          <t>3|
3</t>
        </is>
      </c>
      <c r="CJ674" s="2" t="inlineStr">
        <is>
          <t xml:space="preserve">|
</t>
        </is>
      </c>
      <c r="CK674" t="inlineStr">
        <is>
          <t/>
        </is>
      </c>
      <c r="CL674" s="2" t="inlineStr">
        <is>
          <t>podvodná nezrovnalosť</t>
        </is>
      </c>
      <c r="CM674" s="2" t="inlineStr">
        <is>
          <t>3</t>
        </is>
      </c>
      <c r="CN674" s="2" t="inlineStr">
        <is>
          <t/>
        </is>
      </c>
      <c r="CO674" t="inlineStr">
        <is>
          <t/>
        </is>
      </c>
      <c r="CP674" s="2" t="inlineStr">
        <is>
          <t>goljufiva nepravilnost</t>
        </is>
      </c>
      <c r="CQ674" s="2" t="inlineStr">
        <is>
          <t>2</t>
        </is>
      </c>
      <c r="CR674" s="2" t="inlineStr">
        <is>
          <t/>
        </is>
      </c>
      <c r="CS674" t="inlineStr">
        <is>
          <t/>
        </is>
      </c>
      <c r="CT674" s="2" t="inlineStr">
        <is>
          <t>oriktighet med misstanke om bedrägeri</t>
        </is>
      </c>
      <c r="CU674" s="2" t="inlineStr">
        <is>
          <t>3</t>
        </is>
      </c>
      <c r="CV674" s="2" t="inlineStr">
        <is>
          <t/>
        </is>
      </c>
      <c r="CW674" t="inlineStr">
        <is>
          <t/>
        </is>
      </c>
    </row>
    <row r="675">
      <c r="A675" s="1" t="str">
        <f>HYPERLINK("https://iate.europa.eu/entry/result/3576778/all", "3576778")</f>
        <v>3576778</v>
      </c>
      <c r="B675" t="inlineStr">
        <is>
          <t>EUROPEAN UNION</t>
        </is>
      </c>
      <c r="C675" t="inlineStr">
        <is>
          <t>EUROPEAN UNION|European Union law;EUROPEAN UNION|EU finance</t>
        </is>
      </c>
      <c r="D675" t="inlineStr">
        <is>
          <t>yes</t>
        </is>
      </c>
      <c r="E675" t="inlineStr">
        <is>
          <t/>
        </is>
      </c>
      <c r="F675" s="2" t="inlineStr">
        <is>
          <t>нередност, несвързана с измама</t>
        </is>
      </c>
      <c r="G675" s="2" t="inlineStr">
        <is>
          <t>3</t>
        </is>
      </c>
      <c r="H675" s="2" t="inlineStr">
        <is>
          <t/>
        </is>
      </c>
      <c r="I675" t="inlineStr">
        <is>
          <t>нередност, засягаща по-специално бюджета на ЕС, за която в хода на административното и/или съдебното производство не е установено наличието на умисъл при извършването ѝ</t>
        </is>
      </c>
      <c r="J675" s="2" t="inlineStr">
        <is>
          <t>nesrovnalost nepodvodného charakteru</t>
        </is>
      </c>
      <c r="K675" s="2" t="inlineStr">
        <is>
          <t>3</t>
        </is>
      </c>
      <c r="L675" s="2" t="inlineStr">
        <is>
          <t/>
        </is>
      </c>
      <c r="M675" t="inlineStr">
        <is>
          <t/>
        </is>
      </c>
      <c r="N675" s="2" t="inlineStr">
        <is>
          <t>ikke-svigagtig uregelmæssighed|
anden uregelmæssighed</t>
        </is>
      </c>
      <c r="O675" s="2" t="inlineStr">
        <is>
          <t>3|
3</t>
        </is>
      </c>
      <c r="P675" s="2" t="inlineStr">
        <is>
          <t xml:space="preserve">|
</t>
        </is>
      </c>
      <c r="Q675" t="inlineStr">
        <is>
          <t/>
        </is>
      </c>
      <c r="R675" s="2" t="inlineStr">
        <is>
          <t>nichtbetrügerische Unregelmäßigkeit</t>
        </is>
      </c>
      <c r="S675" s="2" t="inlineStr">
        <is>
          <t>3</t>
        </is>
      </c>
      <c r="T675" s="2" t="inlineStr">
        <is>
          <t/>
        </is>
      </c>
      <c r="U675" t="inlineStr">
        <is>
          <t/>
        </is>
      </c>
      <c r="V675" s="2" t="inlineStr">
        <is>
          <t>μη δόλια παρατυπία</t>
        </is>
      </c>
      <c r="W675" s="2" t="inlineStr">
        <is>
          <t>3</t>
        </is>
      </c>
      <c r="X675" s="2" t="inlineStr">
        <is>
          <t/>
        </is>
      </c>
      <c r="Y675" t="inlineStr">
        <is>
          <t/>
        </is>
      </c>
      <c r="Z675" s="2" t="inlineStr">
        <is>
          <t>non-fraudulent irregularity</t>
        </is>
      </c>
      <c r="AA675" s="2" t="inlineStr">
        <is>
          <t>3</t>
        </is>
      </c>
      <c r="AB675" s="2" t="inlineStr">
        <is>
          <t/>
        </is>
      </c>
      <c r="AC675" t="inlineStr">
        <is>
          <t>irregularity, in particular with regard to the EU budget, which has not been shown through administrative and/or judicial proceedings to involve intentional behaviour</t>
        </is>
      </c>
      <c r="AD675" s="2" t="inlineStr">
        <is>
          <t>irregularidad no fraudulenta</t>
        </is>
      </c>
      <c r="AE675" s="2" t="inlineStr">
        <is>
          <t>3</t>
        </is>
      </c>
      <c r="AF675" s="2" t="inlineStr">
        <is>
          <t/>
        </is>
      </c>
      <c r="AG675" t="inlineStr">
        <is>
          <t>En el ámbito de la gestión del presupuesto de la UE, una actuación cuyo resultado es una disminución del nivel de ingresos o una partida indebida de gasto pero de la que no se ha demostrado que obedezca a un comportamiento intencionado.</t>
        </is>
      </c>
      <c r="AH675" s="2" t="inlineStr">
        <is>
          <t>muude eeskirjade eiramine</t>
        </is>
      </c>
      <c r="AI675" s="2" t="inlineStr">
        <is>
          <t>3</t>
        </is>
      </c>
      <c r="AJ675" s="2" t="inlineStr">
        <is>
          <t/>
        </is>
      </c>
      <c r="AK675" t="inlineStr">
        <is>
          <t/>
        </is>
      </c>
      <c r="AL675" s="2" t="inlineStr">
        <is>
          <t>muu kuin petokseksi ilmoitettu sääntöjenvastaisuus</t>
        </is>
      </c>
      <c r="AM675" s="2" t="inlineStr">
        <is>
          <t>3</t>
        </is>
      </c>
      <c r="AN675" s="2" t="inlineStr">
        <is>
          <t/>
        </is>
      </c>
      <c r="AO675" t="inlineStr">
        <is>
          <t/>
        </is>
      </c>
      <c r="AP675" s="2" t="inlineStr">
        <is>
          <t>irrégularité non frauduleuse</t>
        </is>
      </c>
      <c r="AQ675" s="2" t="inlineStr">
        <is>
          <t>3</t>
        </is>
      </c>
      <c r="AR675" s="2" t="inlineStr">
        <is>
          <t/>
        </is>
      </c>
      <c r="AS675" t="inlineStr">
        <is>
          <t>acte non conforme aux règles de l'Union européenne (UE), qui peut résulter d'erreurs commises de bonne foi par les bénéficiaires de fonds ou les autorités responsables de leur versement, dont les répercussions sur les intérêts financiers de l'Union sont potentiellement négatives</t>
        </is>
      </c>
      <c r="AT675" s="2" t="inlineStr">
        <is>
          <t>neamhrialtacht neamhchalaoiseach</t>
        </is>
      </c>
      <c r="AU675" s="2" t="inlineStr">
        <is>
          <t>3</t>
        </is>
      </c>
      <c r="AV675" s="2" t="inlineStr">
        <is>
          <t/>
        </is>
      </c>
      <c r="AW675" t="inlineStr">
        <is>
          <t/>
        </is>
      </c>
      <c r="AX675" s="2" t="inlineStr">
        <is>
          <t>nepravilnost koja se ne smatra prijevarom</t>
        </is>
      </c>
      <c r="AY675" s="2" t="inlineStr">
        <is>
          <t>3</t>
        </is>
      </c>
      <c r="AZ675" s="2" t="inlineStr">
        <is>
          <t/>
        </is>
      </c>
      <c r="BA675" t="inlineStr">
        <is>
          <t/>
        </is>
      </c>
      <c r="BB675" s="2" t="inlineStr">
        <is>
          <t>nem csalárd szabálytalanság</t>
        </is>
      </c>
      <c r="BC675" s="2" t="inlineStr">
        <is>
          <t>4</t>
        </is>
      </c>
      <c r="BD675" s="2" t="inlineStr">
        <is>
          <t/>
        </is>
      </c>
      <c r="BE675" t="inlineStr">
        <is>
          <t>nem szándékos magatartásból eredő szabálytalanság</t>
        </is>
      </c>
      <c r="BF675" s="2" t="inlineStr">
        <is>
          <t>irregolarità non fraudolenta</t>
        </is>
      </c>
      <c r="BG675" s="2" t="inlineStr">
        <is>
          <t>3</t>
        </is>
      </c>
      <c r="BH675" s="2" t="inlineStr">
        <is>
          <t/>
        </is>
      </c>
      <c r="BI675" t="inlineStr">
        <is>
          <t>irregolarità commessa involontariamente avente un’incidenza finanziaria sul bilancio UE</t>
        </is>
      </c>
      <c r="BJ675" s="2" t="inlineStr">
        <is>
          <t>sukčiavimu nelaikomas pažeidimas</t>
        </is>
      </c>
      <c r="BK675" s="2" t="inlineStr">
        <is>
          <t>3</t>
        </is>
      </c>
      <c r="BL675" s="2" t="inlineStr">
        <is>
          <t/>
        </is>
      </c>
      <c r="BM675" t="inlineStr">
        <is>
          <t>netyčinis pažeidimas, visų pirma susijęs su ES biudžetu</t>
        </is>
      </c>
      <c r="BN675" s="2" t="inlineStr">
        <is>
          <t>ar krāpšanu nesaistīts pārkāpums</t>
        </is>
      </c>
      <c r="BO675" s="2" t="inlineStr">
        <is>
          <t>3</t>
        </is>
      </c>
      <c r="BP675" s="2" t="inlineStr">
        <is>
          <t/>
        </is>
      </c>
      <c r="BQ675" t="inlineStr">
        <is>
          <t>pārkāpums (jo īpaši attiecībā uz ES budžetu), par kuru nav administratīvā un/vai juridiskā procedūrā pierādīts, ka tajā iesaistīta tīša rīcība</t>
        </is>
      </c>
      <c r="BR675" s="2" t="inlineStr">
        <is>
          <t>irregolarità mhux frawdolenti</t>
        </is>
      </c>
      <c r="BS675" s="2" t="inlineStr">
        <is>
          <t>3</t>
        </is>
      </c>
      <c r="BT675" s="2" t="inlineStr">
        <is>
          <t/>
        </is>
      </c>
      <c r="BU675" t="inlineStr">
        <is>
          <t>irregolarità, b'mod partikolari fir-rigward tal-baġit tal-UE, li ma tkunx dehret li tinvolvi mġiba intenzjonata permezz ta' proċedimenti amministrattivi u/jew ġudizzjarji</t>
        </is>
      </c>
      <c r="BV675" s="2" t="inlineStr">
        <is>
          <t>niet-frauduleuze onregelmatigheid</t>
        </is>
      </c>
      <c r="BW675" s="2" t="inlineStr">
        <is>
          <t>3</t>
        </is>
      </c>
      <c r="BX675" s="2" t="inlineStr">
        <is>
          <t/>
        </is>
      </c>
      <c r="BY675" t="inlineStr">
        <is>
          <t>onregelmatigheid, met name ten nadele van de EU-begroting, waarbij er geen sprake is van een opzettelijke poging tot frauderen</t>
        </is>
      </c>
      <c r="BZ675" s="2" t="inlineStr">
        <is>
          <t>nieprawidłowość niezwiązana z nadużyciem finansowym</t>
        </is>
      </c>
      <c r="CA675" s="2" t="inlineStr">
        <is>
          <t>3</t>
        </is>
      </c>
      <c r="CB675" s="2" t="inlineStr">
        <is>
          <t/>
        </is>
      </c>
      <c r="CC675" t="inlineStr">
        <is>
          <t/>
        </is>
      </c>
      <c r="CD675" s="2" t="inlineStr">
        <is>
          <t>irregularidade não fraudulenta</t>
        </is>
      </c>
      <c r="CE675" s="2" t="inlineStr">
        <is>
          <t>3</t>
        </is>
      </c>
      <c r="CF675" s="2" t="inlineStr">
        <is>
          <t/>
        </is>
      </c>
      <c r="CG675" t="inlineStr">
        <is>
          <t/>
        </is>
      </c>
      <c r="CH675" s="2" t="inlineStr">
        <is>
          <t>neregulă nefrauduloasă|
neregulă de natură nefrauduloasă</t>
        </is>
      </c>
      <c r="CI675" s="2" t="inlineStr">
        <is>
          <t>3|
3</t>
        </is>
      </c>
      <c r="CJ675" s="2" t="inlineStr">
        <is>
          <t xml:space="preserve">|
</t>
        </is>
      </c>
      <c r="CK675" t="inlineStr">
        <is>
          <t/>
        </is>
      </c>
      <c r="CL675" s="2" t="inlineStr">
        <is>
          <t>nepodvodná nezrovnalosť</t>
        </is>
      </c>
      <c r="CM675" s="2" t="inlineStr">
        <is>
          <t>3</t>
        </is>
      </c>
      <c r="CN675" s="2" t="inlineStr">
        <is>
          <t/>
        </is>
      </c>
      <c r="CO675" t="inlineStr">
        <is>
          <t/>
        </is>
      </c>
      <c r="CP675" s="2" t="inlineStr">
        <is>
          <t>negoljufiva nepravilnost</t>
        </is>
      </c>
      <c r="CQ675" s="2" t="inlineStr">
        <is>
          <t>3</t>
        </is>
      </c>
      <c r="CR675" s="2" t="inlineStr">
        <is>
          <t/>
        </is>
      </c>
      <c r="CS675" t="inlineStr">
        <is>
          <t/>
        </is>
      </c>
      <c r="CT675" s="2" t="inlineStr">
        <is>
          <t>oriktighet utan misstanke om bedrägeri</t>
        </is>
      </c>
      <c r="CU675" s="2" t="inlineStr">
        <is>
          <t>3</t>
        </is>
      </c>
      <c r="CV675" s="2" t="inlineStr">
        <is>
          <t/>
        </is>
      </c>
      <c r="CW675" t="inlineStr">
        <is>
          <t/>
        </is>
      </c>
    </row>
    <row r="676">
      <c r="A676" s="1" t="str">
        <f>HYPERLINK("https://iate.europa.eu/entry/result/3577068/all", "3577068")</f>
        <v>3577068</v>
      </c>
      <c r="B676" t="inlineStr">
        <is>
          <t>PRODUCTION, TECHNOLOGY AND RESEARCH</t>
        </is>
      </c>
      <c r="C676" t="inlineStr">
        <is>
          <t>PRODUCTION, TECHNOLOGY AND RESEARCH|technology and technical regulations|technology</t>
        </is>
      </c>
      <c r="D676" t="inlineStr">
        <is>
          <t>yes</t>
        </is>
      </c>
      <c r="E676" t="inlineStr">
        <is>
          <t/>
        </is>
      </c>
      <c r="F676" t="inlineStr">
        <is>
          <t/>
        </is>
      </c>
      <c r="G676" t="inlineStr">
        <is>
          <t/>
        </is>
      </c>
      <c r="H676" t="inlineStr">
        <is>
          <t/>
        </is>
      </c>
      <c r="I676" t="inlineStr">
        <is>
          <t/>
        </is>
      </c>
      <c r="J676" s="2" t="inlineStr">
        <is>
          <t>technologické centrum pro klíčové základní technologie|
technologické centrum pro klíčové umožňující technologie</t>
        </is>
      </c>
      <c r="K676" s="2" t="inlineStr">
        <is>
          <t>2|
2</t>
        </is>
      </c>
      <c r="L676" s="2" t="inlineStr">
        <is>
          <t xml:space="preserve">|
</t>
        </is>
      </c>
      <c r="M676" t="inlineStr">
        <is>
          <t/>
        </is>
      </c>
      <c r="N676" s="2" t="inlineStr">
        <is>
          <t>KET-center</t>
        </is>
      </c>
      <c r="O676" s="2" t="inlineStr">
        <is>
          <t>3</t>
        </is>
      </c>
      <c r="P676" s="2" t="inlineStr">
        <is>
          <t/>
        </is>
      </c>
      <c r="Q676" t="inlineStr">
        <is>
          <t/>
        </is>
      </c>
      <c r="R676" s="2" t="inlineStr">
        <is>
          <t>KET-Technologiezentrum</t>
        </is>
      </c>
      <c r="S676" s="2" t="inlineStr">
        <is>
          <t>3</t>
        </is>
      </c>
      <c r="T676" s="2" t="inlineStr">
        <is>
          <t/>
        </is>
      </c>
      <c r="U676" t="inlineStr">
        <is>
          <t/>
        </is>
      </c>
      <c r="V676" t="inlineStr">
        <is>
          <t/>
        </is>
      </c>
      <c r="W676" t="inlineStr">
        <is>
          <t/>
        </is>
      </c>
      <c r="X676" t="inlineStr">
        <is>
          <t/>
        </is>
      </c>
      <c r="Y676" t="inlineStr">
        <is>
          <t/>
        </is>
      </c>
      <c r="Z676" s="2" t="inlineStr">
        <is>
          <t>KETs Technology Centre</t>
        </is>
      </c>
      <c r="AA676" s="2" t="inlineStr">
        <is>
          <t>3</t>
        </is>
      </c>
      <c r="AB676" s="2" t="inlineStr">
        <is>
          <t/>
        </is>
      </c>
      <c r="AC676" t="inlineStr">
        <is>
          <t>public or private organisation carrying out applied research and close-to-market innovation in Key Enabling Technologies</t>
        </is>
      </c>
      <c r="AD676" t="inlineStr">
        <is>
          <t/>
        </is>
      </c>
      <c r="AE676" t="inlineStr">
        <is>
          <t/>
        </is>
      </c>
      <c r="AF676" t="inlineStr">
        <is>
          <t/>
        </is>
      </c>
      <c r="AG676" t="inlineStr">
        <is>
          <t/>
        </is>
      </c>
      <c r="AH676" t="inlineStr">
        <is>
          <t/>
        </is>
      </c>
      <c r="AI676" t="inlineStr">
        <is>
          <t/>
        </is>
      </c>
      <c r="AJ676" t="inlineStr">
        <is>
          <t/>
        </is>
      </c>
      <c r="AK676" t="inlineStr">
        <is>
          <t/>
        </is>
      </c>
      <c r="AL676" t="inlineStr">
        <is>
          <t/>
        </is>
      </c>
      <c r="AM676" t="inlineStr">
        <is>
          <t/>
        </is>
      </c>
      <c r="AN676" t="inlineStr">
        <is>
          <t/>
        </is>
      </c>
      <c r="AO676" t="inlineStr">
        <is>
          <t/>
        </is>
      </c>
      <c r="AP676" t="inlineStr">
        <is>
          <t/>
        </is>
      </c>
      <c r="AQ676" t="inlineStr">
        <is>
          <t/>
        </is>
      </c>
      <c r="AR676" t="inlineStr">
        <is>
          <t/>
        </is>
      </c>
      <c r="AS676" t="inlineStr">
        <is>
          <t/>
        </is>
      </c>
      <c r="AT676" s="2" t="inlineStr">
        <is>
          <t>Lárionad Teicneolaíochta KET</t>
        </is>
      </c>
      <c r="AU676" s="2" t="inlineStr">
        <is>
          <t>3</t>
        </is>
      </c>
      <c r="AV676" s="2" t="inlineStr">
        <is>
          <t/>
        </is>
      </c>
      <c r="AW676" t="inlineStr">
        <is>
          <t/>
        </is>
      </c>
      <c r="AX676" s="2" t="inlineStr">
        <is>
          <t>tehnološki centar za ključne razvojne tehnologije</t>
        </is>
      </c>
      <c r="AY676" s="2" t="inlineStr">
        <is>
          <t>3</t>
        </is>
      </c>
      <c r="AZ676" s="2" t="inlineStr">
        <is>
          <t/>
        </is>
      </c>
      <c r="BA676" t="inlineStr">
        <is>
          <t/>
        </is>
      </c>
      <c r="BB676" t="inlineStr">
        <is>
          <t/>
        </is>
      </c>
      <c r="BC676" t="inlineStr">
        <is>
          <t/>
        </is>
      </c>
      <c r="BD676" t="inlineStr">
        <is>
          <t/>
        </is>
      </c>
      <c r="BE676" t="inlineStr">
        <is>
          <t/>
        </is>
      </c>
      <c r="BF676" s="2" t="inlineStr">
        <is>
          <t>centro tecnologico KET</t>
        </is>
      </c>
      <c r="BG676" s="2" t="inlineStr">
        <is>
          <t>3</t>
        </is>
      </c>
      <c r="BH676" s="2" t="inlineStr">
        <is>
          <t/>
        </is>
      </c>
      <c r="BI676" t="inlineStr">
        <is>
          <t>organizzazione che effettua ricerche applicate nel settore dell’innovazione e delle tecnologie abilitanti fondamentali [ &lt;a href="/entry/result/3508875/all" id="ENTRY_TO_ENTRY_CONVERTER" target="_blank"&gt;IATE:3508875&lt;/a&gt; ]</t>
        </is>
      </c>
      <c r="BJ676" s="2" t="inlineStr">
        <is>
          <t>bazinių didelio poveikio technologijų centras</t>
        </is>
      </c>
      <c r="BK676" s="2" t="inlineStr">
        <is>
          <t>3</t>
        </is>
      </c>
      <c r="BL676" s="2" t="inlineStr">
        <is>
          <t/>
        </is>
      </c>
      <c r="BM676" t="inlineStr">
        <is>
          <t>organizacija, kurios specialiazija – bazinių didelio poveikio technologijų [ &lt;a href="/entry/result/508875/all" id="ENTRY_TO_ENTRY_CONVERTER" target="_blank"&gt;IATE:508875&lt;/a&gt; ] taikomieji tyrimai ir inovacijos</t>
        </is>
      </c>
      <c r="BN676" t="inlineStr">
        <is>
          <t/>
        </is>
      </c>
      <c r="BO676" t="inlineStr">
        <is>
          <t/>
        </is>
      </c>
      <c r="BP676" t="inlineStr">
        <is>
          <t/>
        </is>
      </c>
      <c r="BQ676" t="inlineStr">
        <is>
          <t/>
        </is>
      </c>
      <c r="BR676" s="2" t="inlineStr">
        <is>
          <t>Ċentru tat-Teknoloġija għall-KETs</t>
        </is>
      </c>
      <c r="BS676" s="2" t="inlineStr">
        <is>
          <t>3</t>
        </is>
      </c>
      <c r="BT676" s="2" t="inlineStr">
        <is>
          <t/>
        </is>
      </c>
      <c r="BU676" t="inlineStr">
        <is>
          <t>organizzazzjoni pubblika jew privata li twettaq riċerka applikata u innovazzjoni qrib is-suq f'Teknoloġiji Abilitanti Essenzjali&lt;sup&gt;1&lt;/sup&gt; &lt;p&gt;&lt;sup&gt;1&lt;/sup&gt; Teknoloġiji Abilitanti Essenzjali (KET) [ &lt;a href="/entry/result/3508875/all" id="ENTRY_TO_ENTRY_CONVERTER" target="_blank"&gt;IATE:3508875&lt;/a&gt; ]&lt;/p&gt;</t>
        </is>
      </c>
      <c r="BV676" t="inlineStr">
        <is>
          <t/>
        </is>
      </c>
      <c r="BW676" t="inlineStr">
        <is>
          <t/>
        </is>
      </c>
      <c r="BX676" t="inlineStr">
        <is>
          <t/>
        </is>
      </c>
      <c r="BY676" t="inlineStr">
        <is>
          <t/>
        </is>
      </c>
      <c r="BZ676" s="2" t="inlineStr">
        <is>
          <t>centrum technologiczne KET</t>
        </is>
      </c>
      <c r="CA676" s="2" t="inlineStr">
        <is>
          <t>3</t>
        </is>
      </c>
      <c r="CB676" s="2" t="inlineStr">
        <is>
          <t/>
        </is>
      </c>
      <c r="CC676" t="inlineStr">
        <is>
          <t>narzę­dzie uła­twia­ją­ce małym i śred­nim przed­się­bior­com (MŚP) prze­skok ponad tzw. “doliną śmierci”, jaka oddziela wcze­sne fazy opra­co­wa­nia tech­no­lo­gii wyrobu od jego wdro­że­nia do pro­duk­cji prze­my­sło­wej i komer­cja­li­za­cji pro­duk­tów opar­tych na KET</t>
        </is>
      </c>
      <c r="CD676" s="2" t="inlineStr">
        <is>
          <t>centro de tecnologia das TFE</t>
        </is>
      </c>
      <c r="CE676" s="2" t="inlineStr">
        <is>
          <t>3</t>
        </is>
      </c>
      <c r="CF676" s="2" t="inlineStr">
        <is>
          <t/>
        </is>
      </c>
      <c r="CG676" t="inlineStr">
        <is>
          <t/>
        </is>
      </c>
      <c r="CH676" s="2" t="inlineStr">
        <is>
          <t>centru de tehnologii KET</t>
        </is>
      </c>
      <c r="CI676" s="2" t="inlineStr">
        <is>
          <t>3</t>
        </is>
      </c>
      <c r="CJ676" s="2" t="inlineStr">
        <is>
          <t/>
        </is>
      </c>
      <c r="CK676" t="inlineStr">
        <is>
          <t/>
        </is>
      </c>
      <c r="CL676" t="inlineStr">
        <is>
          <t/>
        </is>
      </c>
      <c r="CM676" t="inlineStr">
        <is>
          <t/>
        </is>
      </c>
      <c r="CN676" t="inlineStr">
        <is>
          <t/>
        </is>
      </c>
      <c r="CO676" t="inlineStr">
        <is>
          <t/>
        </is>
      </c>
      <c r="CP676" s="2" t="inlineStr">
        <is>
          <t>tehnološki center za ključne omogočitvene tehnologije</t>
        </is>
      </c>
      <c r="CQ676" s="2" t="inlineStr">
        <is>
          <t>3</t>
        </is>
      </c>
      <c r="CR676" s="2" t="inlineStr">
        <is>
          <t/>
        </is>
      </c>
      <c r="CS676" t="inlineStr">
        <is>
          <t/>
        </is>
      </c>
      <c r="CT676" t="inlineStr">
        <is>
          <t/>
        </is>
      </c>
      <c r="CU676" t="inlineStr">
        <is>
          <t/>
        </is>
      </c>
      <c r="CV676" t="inlineStr">
        <is>
          <t/>
        </is>
      </c>
      <c r="CW676" t="inlineStr">
        <is>
          <t/>
        </is>
      </c>
    </row>
    <row r="677">
      <c r="A677" s="1" t="str">
        <f>HYPERLINK("https://iate.europa.eu/entry/result/3571079/all", "3571079")</f>
        <v>3571079</v>
      </c>
      <c r="B677" t="inlineStr">
        <is>
          <t>SOCIAL QUESTIONS</t>
        </is>
      </c>
      <c r="C677" t="inlineStr">
        <is>
          <t>SOCIAL QUESTIONS|social affairs|social life|honour</t>
        </is>
      </c>
      <c r="D677" t="inlineStr">
        <is>
          <t>yes</t>
        </is>
      </c>
      <c r="E677" t="inlineStr">
        <is>
          <t/>
        </is>
      </c>
      <c r="F677" t="inlineStr">
        <is>
          <t/>
        </is>
      </c>
      <c r="G677" t="inlineStr">
        <is>
          <t/>
        </is>
      </c>
      <c r="H677" t="inlineStr">
        <is>
          <t/>
        </is>
      </c>
      <c r="I677" t="inlineStr">
        <is>
          <t/>
        </is>
      </c>
      <c r="J677" s="2" t="inlineStr">
        <is>
          <t>Nobelova cena</t>
        </is>
      </c>
      <c r="K677" s="2" t="inlineStr">
        <is>
          <t>3</t>
        </is>
      </c>
      <c r="L677" s="2" t="inlineStr">
        <is>
          <t/>
        </is>
      </c>
      <c r="M677" t="inlineStr">
        <is>
          <t>ocenění každoročně udělované za zásadní vědecký výzkum, technické objevy či za přínos lidské společnosti</t>
        </is>
      </c>
      <c r="N677" s="2" t="inlineStr">
        <is>
          <t>nobelprisen</t>
        </is>
      </c>
      <c r="O677" s="2" t="inlineStr">
        <is>
          <t>3</t>
        </is>
      </c>
      <c r="P677" s="2" t="inlineStr">
        <is>
          <t/>
        </is>
      </c>
      <c r="Q677" t="inlineStr">
        <is>
          <t>svensk hæderspris, der årlig uddeles til en eller flere personer, der internationalt har ydet en fremragende indsats inden for områderne fysik, kemi, medicin, litteratur, økonomi og fredsarbejde</t>
        </is>
      </c>
      <c r="R677" s="2" t="inlineStr">
        <is>
          <t>Nobelpreis</t>
        </is>
      </c>
      <c r="S677" s="2" t="inlineStr">
        <is>
          <t>3</t>
        </is>
      </c>
      <c r="T677" s="2" t="inlineStr">
        <is>
          <t/>
        </is>
      </c>
      <c r="U677" t="inlineStr">
        <is>
          <t>von dem schwedischen Chemiker und Industriellen A. Nobel (1833–1896) gestifteter, jährlich für hervorragende kulturelle, wissenschaftliche Leistungen auf verschiedenen Gebieten verliehener Geldpreis</t>
        </is>
      </c>
      <c r="V677" t="inlineStr">
        <is>
          <t/>
        </is>
      </c>
      <c r="W677" t="inlineStr">
        <is>
          <t/>
        </is>
      </c>
      <c r="X677" t="inlineStr">
        <is>
          <t/>
        </is>
      </c>
      <c r="Y677" t="inlineStr">
        <is>
          <t/>
        </is>
      </c>
      <c r="Z677" s="2" t="inlineStr">
        <is>
          <t>Nobel Prize</t>
        </is>
      </c>
      <c r="AA677" s="2" t="inlineStr">
        <is>
          <t>4</t>
        </is>
      </c>
      <c r="AB677" s="2" t="inlineStr">
        <is>
          <t/>
        </is>
      </c>
      <c r="AC677" t="inlineStr">
        <is>
          <t>prize in physics, chemistry, physiology or medicine, literature, or peace awarded annually in accordance with the will of Alfred Nobel, or prize in economic sciences awarded annually in memory of Alfred Nobel</t>
        </is>
      </c>
      <c r="AD677" s="2" t="inlineStr">
        <is>
          <t>Premio Nobel</t>
        </is>
      </c>
      <c r="AE677" s="2" t="inlineStr">
        <is>
          <t>3</t>
        </is>
      </c>
      <c r="AF677" s="2" t="inlineStr">
        <is>
          <t/>
        </is>
      </c>
      <c r="AG677" t="inlineStr">
        <is>
          <t/>
        </is>
      </c>
      <c r="AH677" t="inlineStr">
        <is>
          <t/>
        </is>
      </c>
      <c r="AI677" t="inlineStr">
        <is>
          <t/>
        </is>
      </c>
      <c r="AJ677" t="inlineStr">
        <is>
          <t/>
        </is>
      </c>
      <c r="AK677" t="inlineStr">
        <is>
          <t/>
        </is>
      </c>
      <c r="AL677" s="2" t="inlineStr">
        <is>
          <t>Nobelin palkinto|
Nobel-palkinto</t>
        </is>
      </c>
      <c r="AM677" s="2" t="inlineStr">
        <is>
          <t>3|
3</t>
        </is>
      </c>
      <c r="AN677" s="2" t="inlineStr">
        <is>
          <t xml:space="preserve">|
</t>
        </is>
      </c>
      <c r="AO677" t="inlineStr">
        <is>
          <t>vuosittain fysiikan, kemian, lääketieteen, kirjallisuuden ja rauhan alalla jaettava merkittävä palkinto</t>
        </is>
      </c>
      <c r="AP677" s="2" t="inlineStr">
        <is>
          <t>Prix Nobel</t>
        </is>
      </c>
      <c r="AQ677" s="2" t="inlineStr">
        <is>
          <t>3</t>
        </is>
      </c>
      <c r="AR677" s="2" t="inlineStr">
        <is>
          <t/>
        </is>
      </c>
      <c r="AS677" t="inlineStr">
        <is>
          <t/>
        </is>
      </c>
      <c r="AT677" s="2" t="inlineStr">
        <is>
          <t>Duais Nobel</t>
        </is>
      </c>
      <c r="AU677" s="2" t="inlineStr">
        <is>
          <t>3</t>
        </is>
      </c>
      <c r="AV677" s="2" t="inlineStr">
        <is>
          <t/>
        </is>
      </c>
      <c r="AW677" t="inlineStr">
        <is>
          <t/>
        </is>
      </c>
      <c r="AX677" t="inlineStr">
        <is>
          <t/>
        </is>
      </c>
      <c r="AY677" t="inlineStr">
        <is>
          <t/>
        </is>
      </c>
      <c r="AZ677" t="inlineStr">
        <is>
          <t/>
        </is>
      </c>
      <c r="BA677" t="inlineStr">
        <is>
          <t/>
        </is>
      </c>
      <c r="BB677" s="2" t="inlineStr">
        <is>
          <t>Nobel-díj</t>
        </is>
      </c>
      <c r="BC677" s="2" t="inlineStr">
        <is>
          <t>4</t>
        </is>
      </c>
      <c r="BD677" s="2" t="inlineStr">
        <is>
          <t/>
        </is>
      </c>
      <c r="BE677" t="inlineStr">
        <is>
          <t>a fizika, a kémiai, az élettan, illetve orvostudomány, az irodalom és a béke terén kimagasló teljesítmény elismeréseképpen odaítélt díj</t>
        </is>
      </c>
      <c r="BF677" s="2" t="inlineStr">
        <is>
          <t>premio Nobel</t>
        </is>
      </c>
      <c r="BG677" s="2" t="inlineStr">
        <is>
          <t>3</t>
        </is>
      </c>
      <c r="BH677" s="2" t="inlineStr">
        <is>
          <t/>
        </is>
      </c>
      <c r="BI677" t="inlineStr">
        <is>
          <t>premio per la fisica, la chimica, le scienze economiche, la medicina o la fisiologia, letteratura, o la pace, distribuito annualmente in memoria di Alfred Nobel</t>
        </is>
      </c>
      <c r="BJ677" s="2" t="inlineStr">
        <is>
          <t>Nobelio premija</t>
        </is>
      </c>
      <c r="BK677" s="2" t="inlineStr">
        <is>
          <t>3</t>
        </is>
      </c>
      <c r="BL677" s="2" t="inlineStr">
        <is>
          <t/>
        </is>
      </c>
      <c r="BM677" t="inlineStr">
        <is>
          <t>kasmetiniai apdovanojimai asmenims ar organizacijoms už laimėjimus tam tikroje mokslo srityje (fizikos, chemijos, fiziologijos ir medicinos, literatūros, nuo 1968-ųjų ir ekonomikos) arba visuomeninėje veikloje (taikos)</t>
        </is>
      </c>
      <c r="BN677" s="2" t="inlineStr">
        <is>
          <t>Nobela prēmija</t>
        </is>
      </c>
      <c r="BO677" s="2" t="inlineStr">
        <is>
          <t>3</t>
        </is>
      </c>
      <c r="BP677" s="2" t="inlineStr">
        <is>
          <t/>
        </is>
      </c>
      <c r="BQ677" t="inlineStr">
        <is>
          <t>ikgadēja starptautiska balva, ko piešķir cilvēkiem, kas ir veikuši izcilus pētījumus, atklājumus vai devuši ievērojamu sniegumu sabiedrībai zinātnē un kultūrā</t>
        </is>
      </c>
      <c r="BR677" s="2" t="inlineStr">
        <is>
          <t>Premju Nobel</t>
        </is>
      </c>
      <c r="BS677" s="2" t="inlineStr">
        <is>
          <t>3</t>
        </is>
      </c>
      <c r="BT677" s="2" t="inlineStr">
        <is>
          <t/>
        </is>
      </c>
      <c r="BU677" t="inlineStr">
        <is>
          <t>premju fil-fiżika, fil-kimika, fil-fiżjoloġija jew fil-mediċina, fil-litteratura, jew fil-paċi li jiġi mogħti ta' kull sena, skont il-wirt ta' Alfred Nobel, jew premju fix-xjenzi ekonomiċi mogħti ta' kull sena b'tifkira ta' Alfred Nobel</t>
        </is>
      </c>
      <c r="BV677" s="2" t="inlineStr">
        <is>
          <t>Nobelprijs</t>
        </is>
      </c>
      <c r="BW677" s="2" t="inlineStr">
        <is>
          <t>3</t>
        </is>
      </c>
      <c r="BX677" s="2" t="inlineStr">
        <is>
          <t/>
        </is>
      </c>
      <c r="BY677" t="inlineStr">
        <is>
          <t>"jaarlijkse prijs, enerzijds voor wetenschappelijk onderzoekers die een opmerkelijke prestatie hebben geleverd op het gebied van de natuurkunde, scheikunde en fysiologie of geneeskunde, anderzijds voor auteurs die belangrijke bijdragen hebben geleverd aan de literatuur alsook voor personen en organisaties die belangrijk hebben bijgedragen aan bevordering van de vrede"</t>
        </is>
      </c>
      <c r="BZ677" s="2" t="inlineStr">
        <is>
          <t>Nagroda Nobla</t>
        </is>
      </c>
      <c r="CA677" s="2" t="inlineStr">
        <is>
          <t>3</t>
        </is>
      </c>
      <c r="CB677" s="2" t="inlineStr">
        <is>
          <t/>
        </is>
      </c>
      <c r="CC677" t="inlineStr">
        <is>
          <t>wyróżnienie przyznawane za wybitne osiągnięcia naukowe, literackie lub zasługi dla społeczeństw i ludzkości, ustanowione ostatnią wolą fundatora, szwedzkiego przemysłowca i wynalazcy dynamitu, Alfreda Nobla</t>
        </is>
      </c>
      <c r="CD677" s="2" t="inlineStr">
        <is>
          <t>Prémio Nobel</t>
        </is>
      </c>
      <c r="CE677" s="2" t="inlineStr">
        <is>
          <t>3</t>
        </is>
      </c>
      <c r="CF677" s="2" t="inlineStr">
        <is>
          <t/>
        </is>
      </c>
      <c r="CG677" t="inlineStr">
        <is>
          <t>Conjunto de prémios internacionais anuais, criados em memória de ALfred Nobel, concedidos em várias categorias por comités suecos e noruegueses, em reconhecimento aos avanços culturais e/ou científicos .</t>
        </is>
      </c>
      <c r="CH677" s="2" t="inlineStr">
        <is>
          <t>Premiul Nobel</t>
        </is>
      </c>
      <c r="CI677" s="2" t="inlineStr">
        <is>
          <t>3</t>
        </is>
      </c>
      <c r="CJ677" s="2" t="inlineStr">
        <is>
          <t/>
        </is>
      </c>
      <c r="CK677" t="inlineStr">
        <is>
          <t>fiecare dintre cele cinci premii anuale, cele mai prestigioase pe plan internațional, de valoare egală, instituite ca urmare a testamentului lăsat de Alfred Nobel și decernate, începând din 1901, pentru cele mai însemnate lucrări din domeniile: fizicii, chimiei, fiziologiei și medicinei, literaturii și pentru activitatea de promovare a păcii în lume (care este acordat de parlamentul norvegian)</t>
        </is>
      </c>
      <c r="CL677" s="2" t="inlineStr">
        <is>
          <t>Nobelova cena</t>
        </is>
      </c>
      <c r="CM677" s="2" t="inlineStr">
        <is>
          <t>3</t>
        </is>
      </c>
      <c r="CN677" s="2" t="inlineStr">
        <is>
          <t/>
        </is>
      </c>
      <c r="CO677" t="inlineStr">
        <is>
          <t>ocenenie každoročne udeľované za zásadný vedecký výskum, technické objavy či za prínos pre ľudstvo</t>
        </is>
      </c>
      <c r="CP677" s="2" t="inlineStr">
        <is>
          <t>Nobelova nagrada</t>
        </is>
      </c>
      <c r="CQ677" s="2" t="inlineStr">
        <is>
          <t>3</t>
        </is>
      </c>
      <c r="CR677" s="2" t="inlineStr">
        <is>
          <t/>
        </is>
      </c>
      <c r="CS677" t="inlineStr">
        <is>
          <t>nagrada, ki jo podeljujejo za izjemne dosežke v fiziki, kemiji, medicini, književnosti in za prizadevanje za mir med narodi</t>
        </is>
      </c>
      <c r="CT677" s="2" t="inlineStr">
        <is>
          <t>Nobelpris</t>
        </is>
      </c>
      <c r="CU677" s="2" t="inlineStr">
        <is>
          <t>3</t>
        </is>
      </c>
      <c r="CV677" s="2" t="inlineStr">
        <is>
          <t/>
        </is>
      </c>
      <c r="CW677" t="inlineStr">
        <is>
          <t>vart och ett av de pris som ur en donation av Alfred Nobel årligen utdelas på dennes dödsdag 10 december</t>
        </is>
      </c>
    </row>
    <row r="678">
      <c r="A678" s="1" t="str">
        <f>HYPERLINK("https://iate.europa.eu/entry/result/3570556/all", "3570556")</f>
        <v>3570556</v>
      </c>
      <c r="B678" t="inlineStr">
        <is>
          <t>EUROPEAN UNION</t>
        </is>
      </c>
      <c r="C678" t="inlineStr">
        <is>
          <t>EUROPEAN UNION;EUROPEAN UNION|EU finance|drawing up of the EU budget</t>
        </is>
      </c>
      <c r="D678" t="inlineStr">
        <is>
          <t>yes</t>
        </is>
      </c>
      <c r="E678" t="inlineStr">
        <is>
          <t/>
        </is>
      </c>
      <c r="F678" s="2" t="inlineStr">
        <is>
          <t>бюджет, ориентиран към резултатите|
бюджет на ЕС, ориентиран към резултатите</t>
        </is>
      </c>
      <c r="G678" s="2" t="inlineStr">
        <is>
          <t>3|
3</t>
        </is>
      </c>
      <c r="H678" s="2" t="inlineStr">
        <is>
          <t xml:space="preserve">|
</t>
        </is>
      </c>
      <c r="I678" t="inlineStr">
        <is>
          <t/>
        </is>
      </c>
      <c r="J678" s="2" t="inlineStr">
        <is>
          <t>rozpočet zaměřený na výsledky|
rozpočet EU zaměřený na výsledky</t>
        </is>
      </c>
      <c r="K678" s="2" t="inlineStr">
        <is>
          <t>3|
3</t>
        </is>
      </c>
      <c r="L678" s="2" t="inlineStr">
        <is>
          <t xml:space="preserve">|
</t>
        </is>
      </c>
      <c r="M678" t="inlineStr">
        <is>
          <t>iniciativa Evropské komise, která má zajistit, aby rozpočtové zdroje byly přidělovány na priority a aby každé opatření dosahovalo vysoké výkonnosti a přidané hodnoty</t>
        </is>
      </c>
      <c r="N678" s="2" t="inlineStr">
        <is>
          <t>budget med fokus på resultater|
EU-budget med fokus på resultater</t>
        </is>
      </c>
      <c r="O678" s="2" t="inlineStr">
        <is>
          <t>3|
3</t>
        </is>
      </c>
      <c r="P678" s="2" t="inlineStr">
        <is>
          <t xml:space="preserve">|
</t>
        </is>
      </c>
      <c r="Q678" t="inlineStr">
        <is>
          <t>initiativ, som tilsigter, at der tildeles ressourcer til prioriteter, og at alle foranstaltninger har en betydelig virkning og merværdi</t>
        </is>
      </c>
      <c r="R678" s="2" t="inlineStr">
        <is>
          <t>ergebnisorientierter EU-Haushalt</t>
        </is>
      </c>
      <c r="S678" s="2" t="inlineStr">
        <is>
          <t>3</t>
        </is>
      </c>
      <c r="T678" s="2" t="inlineStr">
        <is>
          <t/>
        </is>
      </c>
      <c r="U678" t="inlineStr">
        <is>
          <t>Initiative, die darauf abzielt, die Mittel der EU – also das Geld der europäischen Steuerzahler – so einzusetzen, dass sie für die Bürgerinnen und Bürger von größtmöglichem Nutzen sind</t>
        </is>
      </c>
      <c r="V678" s="2" t="inlineStr">
        <is>
          <t>προϋπολογισμός που εστιάζεται στα αποτελέσματα|
BFOR</t>
        </is>
      </c>
      <c r="W678" s="2" t="inlineStr">
        <is>
          <t>3|
3</t>
        </is>
      </c>
      <c r="X678" s="2" t="inlineStr">
        <is>
          <t xml:space="preserve">|
</t>
        </is>
      </c>
      <c r="Y678" t="inlineStr">
        <is>
          <t>στρατηγική της Επιτροπής που έχει ως σκοπό να διασφαλίζεται ότι οι πόροι θα διατίθενται σε προτεραιότητες και ότι όλες οι ενέργειες θα έχουν υψηλές επιδόσεις και προστιθέμενη αξία</t>
        </is>
      </c>
      <c r="Z678" s="2" t="inlineStr">
        <is>
          <t>Budget Focused on Results|
BFOR|
EU Budget Focused on Results</t>
        </is>
      </c>
      <c r="AA678" s="2" t="inlineStr">
        <is>
          <t>3|
3|
3</t>
        </is>
      </c>
      <c r="AB678" s="2" t="inlineStr">
        <is>
          <t xml:space="preserve">|
|
</t>
        </is>
      </c>
      <c r="AC678" t="inlineStr">
        <is>
          <t>initiative aimed at maximising the Union's budget effectiveness in supporting growth, jobs and stability in Europe and beyond</t>
        </is>
      </c>
      <c r="AD678" s="2" t="inlineStr">
        <is>
          <t>presupuesto centrado en los resultados</t>
        </is>
      </c>
      <c r="AE678" s="2" t="inlineStr">
        <is>
          <t>3</t>
        </is>
      </c>
      <c r="AF678" s="2" t="inlineStr">
        <is>
          <t/>
        </is>
      </c>
      <c r="AG678" t="inlineStr">
        <is>
          <t>Iniciativa de la Comisión Europea encaminada a maximizar la eficacia del presupuesto de la Unión en apoyo del crecimiento, el empleo y la estabilidad en Europa y fuera de ella.</t>
        </is>
      </c>
      <c r="AH678" s="2" t="inlineStr">
        <is>
          <t>tulemustele keskenduv ELi eelarve</t>
        </is>
      </c>
      <c r="AI678" s="2" t="inlineStr">
        <is>
          <t>3</t>
        </is>
      </c>
      <c r="AJ678" s="2" t="inlineStr">
        <is>
          <t/>
        </is>
      </c>
      <c r="AK678" t="inlineStr">
        <is>
          <t>algatus, millega tagatakse ressursside eraldamine prioriteetidele ja see, et iga meede oleks tulemuslik ja annaks lisaväärtust</t>
        </is>
      </c>
      <c r="AL678" s="2" t="inlineStr">
        <is>
          <t>tuloksiin keskittyvä EU:n talousarvio</t>
        </is>
      </c>
      <c r="AM678" s="2" t="inlineStr">
        <is>
          <t>3</t>
        </is>
      </c>
      <c r="AN678" s="2" t="inlineStr">
        <is>
          <t/>
        </is>
      </c>
      <c r="AO678" t="inlineStr">
        <is>
          <t/>
        </is>
      </c>
      <c r="AP678" s="2" t="inlineStr">
        <is>
          <t>budget axé sur les résultats</t>
        </is>
      </c>
      <c r="AQ678" s="2" t="inlineStr">
        <is>
          <t>3</t>
        </is>
      </c>
      <c r="AR678" s="2" t="inlineStr">
        <is>
          <t/>
        </is>
      </c>
      <c r="AS678" t="inlineStr">
        <is>
          <t>initiative visant à maximiser l'efficacité du budget de l'Union en vue de favoriser la croissance, l'emploi et la stabilité en Europe</t>
        </is>
      </c>
      <c r="AT678" s="2" t="inlineStr">
        <is>
          <t>buiséad AE dírithe ar thorthaí</t>
        </is>
      </c>
      <c r="AU678" s="2" t="inlineStr">
        <is>
          <t>3</t>
        </is>
      </c>
      <c r="AV678" s="2" t="inlineStr">
        <is>
          <t/>
        </is>
      </c>
      <c r="AW678" t="inlineStr">
        <is>
          <t/>
        </is>
      </c>
      <c r="AX678" s="2" t="inlineStr">
        <is>
          <t>proračun usmjeren na rezultate|
proračun EU-a usmjeren na rezultate|
BFOR</t>
        </is>
      </c>
      <c r="AY678" s="2" t="inlineStr">
        <is>
          <t>3|
3|
3</t>
        </is>
      </c>
      <c r="AZ678" s="2" t="inlineStr">
        <is>
          <t xml:space="preserve">|
|
</t>
        </is>
      </c>
      <c r="BA678" t="inlineStr">
        <is>
          <t/>
        </is>
      </c>
      <c r="BB678" s="2" t="inlineStr">
        <is>
          <t>eredményközpontú uniós költségvetés</t>
        </is>
      </c>
      <c r="BC678" s="2" t="inlineStr">
        <is>
          <t>3</t>
        </is>
      </c>
      <c r="BD678" s="2" t="inlineStr">
        <is>
          <t/>
        </is>
      </c>
      <c r="BE678" t="inlineStr">
        <is>
          <t/>
        </is>
      </c>
      <c r="BF678" s="2" t="inlineStr">
        <is>
          <t>bilancio incentrato sui risultati|
BFOR|
bilancio dell'UE incentrato sui risultati</t>
        </is>
      </c>
      <c r="BG678" s="2" t="inlineStr">
        <is>
          <t>3|
3|
3</t>
        </is>
      </c>
      <c r="BH678" s="2" t="inlineStr">
        <is>
          <t xml:space="preserve">|
|
</t>
        </is>
      </c>
      <c r="BI678" t="inlineStr">
        <is>
          <t>iniziativa della Commissione europea volta ad aumentare l’efficacia del bilancio per permettere di assegnare maggiori risorse a priorità quali l’occupazione e la crescita</t>
        </is>
      </c>
      <c r="BJ678" s="2" t="inlineStr">
        <is>
          <t>į rezultatus orientuotas ES biudžetas|
į rezultatus orientuotas biudžetas</t>
        </is>
      </c>
      <c r="BK678" s="2" t="inlineStr">
        <is>
          <t>3|
3</t>
        </is>
      </c>
      <c r="BL678" s="2" t="inlineStr">
        <is>
          <t xml:space="preserve">|
</t>
        </is>
      </c>
      <c r="BM678" t="inlineStr">
        <is>
          <t>iniciatyva, kuria užtikrinama, kad ištekliai būtų skiriami prioritetinėms sritims, o kiekvienas veiksmas būtų atliekamas efektyviai ir turėtų pridėtinės vertės</t>
        </is>
      </c>
      <c r="BN678" s="2" t="inlineStr">
        <is>
          <t>Uz rezultātiem vērsts [ES] budžets</t>
        </is>
      </c>
      <c r="BO678" s="2" t="inlineStr">
        <is>
          <t>3</t>
        </is>
      </c>
      <c r="BP678" s="2" t="inlineStr">
        <is>
          <t/>
        </is>
      </c>
      <c r="BQ678" t="inlineStr">
        <is>
          <t/>
        </is>
      </c>
      <c r="BR678" s="2" t="inlineStr">
        <is>
          <t>Baġit Iffukat fuq ir-Riżultati|
BFOR|
Baġit tal-UE Ffukat fuq ir-Riżultati</t>
        </is>
      </c>
      <c r="BS678" s="2" t="inlineStr">
        <is>
          <t>3|
3|
3</t>
        </is>
      </c>
      <c r="BT678" s="2" t="inlineStr">
        <is>
          <t xml:space="preserve">|
|
</t>
        </is>
      </c>
      <c r="BU678" t="inlineStr">
        <is>
          <t>inizjattiva li l-għan tagħha huwa li timmassimizza l-effettività tal-baġit tal-Unjoni billi tappoġġja t-tkabbir, l-impjiegi u l-istabbiltà fl-Ewropa u lil hinn minnha</t>
        </is>
      </c>
      <c r="BV678" s="2" t="inlineStr">
        <is>
          <t>resultaatgerichte EU-begroting</t>
        </is>
      </c>
      <c r="BW678" s="2" t="inlineStr">
        <is>
          <t>3</t>
        </is>
      </c>
      <c r="BX678" s="2" t="inlineStr">
        <is>
          <t/>
        </is>
      </c>
      <c r="BY678" t="inlineStr">
        <is>
          <t>initiatief van de Europese Commissie dat is bedoeld om de EU-middelen, het geld van de Europese belastingbetaler, doeltreffend en zinvol te besteden ten behoeve van de burger</t>
        </is>
      </c>
      <c r="BZ678" s="2" t="inlineStr">
        <is>
          <t>budżet ukierunkowany na wyniki</t>
        </is>
      </c>
      <c r="CA678" s="2" t="inlineStr">
        <is>
          <t>3</t>
        </is>
      </c>
      <c r="CB678" s="2" t="inlineStr">
        <is>
          <t/>
        </is>
      </c>
      <c r="CC678" t="inlineStr">
        <is>
          <t>inicjatywa mająca zapewnić, aby zasoby zostały przeznaczone na priorytety oraz aby każde działanie przynosiło jak najlepsze wyniki i wartość dodaną</t>
        </is>
      </c>
      <c r="CD678" s="2" t="inlineStr">
        <is>
          <t>orçamento centrado nos resultados</t>
        </is>
      </c>
      <c r="CE678" s="2" t="inlineStr">
        <is>
          <t>3</t>
        </is>
      </c>
      <c r="CF678" s="2" t="inlineStr">
        <is>
          <t/>
        </is>
      </c>
      <c r="CG678" t="inlineStr">
        <is>
          <t/>
        </is>
      </c>
      <c r="CH678" s="2" t="inlineStr">
        <is>
          <t>buget axat pe rezultate|
BFOR</t>
        </is>
      </c>
      <c r="CI678" s="2" t="inlineStr">
        <is>
          <t>3|
3</t>
        </is>
      </c>
      <c r="CJ678" s="2" t="inlineStr">
        <is>
          <t xml:space="preserve">|
</t>
        </is>
      </c>
      <c r="CK678" t="inlineStr">
        <is>
          <t/>
        </is>
      </c>
      <c r="CL678" s="2" t="inlineStr">
        <is>
          <t>rozpočet zameraný na výsledky|
rozpočet EÚ zameraný na výsledky</t>
        </is>
      </c>
      <c r="CM678" s="2" t="inlineStr">
        <is>
          <t>3|
3</t>
        </is>
      </c>
      <c r="CN678" s="2" t="inlineStr">
        <is>
          <t xml:space="preserve">|
</t>
        </is>
      </c>
      <c r="CO678" t="inlineStr">
        <is>
          <t>iniciatíva Európskej komisie, ktorá má zabezpečiť, že sa zdroje pridelia na jednotlivé priority a každé opatrenie bude vysokoúčinné a bude mať pridanú hodnotu</t>
        </is>
      </c>
      <c r="CP678" s="2" t="inlineStr">
        <is>
          <t>v rezultate usmerjeni proračun</t>
        </is>
      </c>
      <c r="CQ678" s="2" t="inlineStr">
        <is>
          <t>3</t>
        </is>
      </c>
      <c r="CR678" s="2" t="inlineStr">
        <is>
          <t/>
        </is>
      </c>
      <c r="CS678" t="inlineStr">
        <is>
          <t/>
        </is>
      </c>
      <c r="CT678" s="2" t="inlineStr">
        <is>
          <t>resultatinriktad EU-budget</t>
        </is>
      </c>
      <c r="CU678" s="2" t="inlineStr">
        <is>
          <t>3</t>
        </is>
      </c>
      <c r="CV678" s="2" t="inlineStr">
        <is>
          <t/>
        </is>
      </c>
      <c r="CW678" t="inlineStr">
        <is>
          <t/>
        </is>
      </c>
    </row>
  </sheetData>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2023-09-18T21:05:40Z</dcterms:created>
  <dc:creator>Apache POI</dc:creator>
</cp:coreProperties>
</file>